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210" firstSheet="3" activeTab="3"/>
  </bookViews>
  <sheets>
    <sheet name="Índice" sheetId="30" r:id="rId1"/>
    <sheet name="Presentación" sheetId="29" r:id="rId2"/>
    <sheet name="Informantes" sheetId="28" r:id="rId3"/>
    <sheet name="CNGSPSPE_2017_M1_secc11" sheetId="26" r:id="rId4"/>
    <sheet name="Anexo.Centros de Justicia" sheetId="31" r:id="rId5"/>
    <sheet name="Participantes y Comentarios" sheetId="27" r:id="rId6"/>
    <sheet name="Glosario" sheetId="3" r:id="rId7"/>
    <sheet name="Anexo 2 Infraestructura" sheetId="32" state="hidden" r:id="rId8"/>
  </sheets>
  <externalReferences>
    <externalReference r:id="rId9"/>
    <externalReference r:id="rId10"/>
    <externalReference r:id="rId11"/>
  </externalReferences>
  <definedNames>
    <definedName name="_xlnm._FilterDatabase" localSheetId="7" hidden="1">'Anexo 2 Infraestructura'!$F$1:$J$2459</definedName>
    <definedName name="AD">#REF!</definedName>
    <definedName name="AE">#REF!</definedName>
    <definedName name="Aguascalientes">'Anexo 2 Infraestructura'!$J$2:$J$12</definedName>
    <definedName name="_xlnm.Print_Area" localSheetId="4">'Anexo.Centros de Justicia'!$A$1:$AE$106</definedName>
    <definedName name="_xlnm.Print_Area" localSheetId="3">CNGSPSPE_2017_M1_secc11!$A$1:$AE$891</definedName>
    <definedName name="_xlnm.Print_Area" localSheetId="0">Índice!$A$1:$AE$38</definedName>
    <definedName name="_xlnm.Print_Area" localSheetId="2">Informantes!$A$1:$AE$51</definedName>
    <definedName name="_xlnm.Print_Area" localSheetId="5">'Participantes y Comentarios'!$A$1:$AE$121</definedName>
    <definedName name="_xlnm.Print_Area" localSheetId="1">Presentación!$A$1:$AE$156</definedName>
    <definedName name="Baja_California">'Anexo 2 Infraestructura'!$J$13:$J$17</definedName>
    <definedName name="Baja_California_Sur">'Anexo 2 Infraestructura'!$J$18:$J$22</definedName>
    <definedName name="Campeche">'Anexo 2 Infraestructura'!$J$23:$J$33</definedName>
    <definedName name="Chiapas">'Anexo 2 Infraestructura'!$J$82:$J$199</definedName>
    <definedName name="Chihuahua">'Anexo 2 Infraestructura'!$J$200:$J$266</definedName>
    <definedName name="Ciudad_De_México">'Anexo 2 Infraestructura'!$J$267:$J$282</definedName>
    <definedName name="Coahuila_De_Zaragoza">'Anexo 2 Infraestructura'!$J$34:$J$71</definedName>
    <definedName name="Colima">'Anexo 2 Infraestructura'!$J$72:$J$81</definedName>
    <definedName name="Durango">'Anexo 2 Infraestructura'!$J$283:$J$321</definedName>
    <definedName name="ENTIDAD">'Anexo 2 Infraestructura'!$B$2:$B$34</definedName>
    <definedName name="folio">[1]CNPJE_2016_M2_secc4!$CZ$1:$EE$27</definedName>
    <definedName name="FOLIOS" localSheetId="7">[2]CNPJE_2017_M1_secc3!#REF!</definedName>
    <definedName name="FOLIOS" localSheetId="4">#REF!</definedName>
    <definedName name="FOLIOS">#REF!</definedName>
    <definedName name="Guanajuato">'Anexo 2 Infraestructura'!$J$322:$J$367</definedName>
    <definedName name="Guerrero">'Anexo 2 Infraestructura'!$J$368:$J$448</definedName>
    <definedName name="Hidalgo">'Anexo 2 Infraestructura'!$J$449:$J$532</definedName>
    <definedName name="Jalisco">'Anexo 2 Infraestructura'!$J$533:$J$657</definedName>
    <definedName name="jfjfjf" localSheetId="0">Índice!$A$1:$AE$38</definedName>
    <definedName name="jfjfjf" localSheetId="1">Presentación!$A$1:$AE$156</definedName>
    <definedName name="México">'Anexo 2 Infraestructura'!$J$658:$J$782</definedName>
    <definedName name="Michoacan_de_Ocampo">'Anexo 2 Infraestructura'!$J$783:$J$895</definedName>
    <definedName name="Morelos">'Anexo 2 Infraestructura'!$J$896:$J$928</definedName>
    <definedName name="Nayarit">'Anexo 2 Infraestructura'!$J$929:$J$948</definedName>
    <definedName name="nombre">[1]CNPJE_2016_M2_secc4!$EI$1:$FN$27</definedName>
    <definedName name="NOMBRES" localSheetId="7">[2]CNPJE_2017_M1_secc3!#REF!</definedName>
    <definedName name="NOMBRES" localSheetId="4">#REF!</definedName>
    <definedName name="NOMBRES">#REF!</definedName>
    <definedName name="Nuevo_León">'Anexo 2 Infraestructura'!$J$949:$J$999</definedName>
    <definedName name="Oaxaca">'Anexo 2 Infraestructura'!$J$1000:$J$1569</definedName>
    <definedName name="Preg12">[1]CNPJE_2016_M2_secc4!$F$592:$AE$678</definedName>
    <definedName name="Puebla">'Anexo 2 Infraestructura'!$J$1570:$J$1786</definedName>
    <definedName name="Querétaro">'Anexo 2 Infraestructura'!$J$1787:$J$1804</definedName>
    <definedName name="Quintana_Roo">'Anexo 2 Infraestructura'!$J$1805:$J$1815</definedName>
    <definedName name="San_Luis_Potosí">'Anexo 2 Infraestructura'!$J$1816:$J$1873</definedName>
    <definedName name="Sinaloa">'Anexo 2 Infraestructura'!$J$1874:$J$1891</definedName>
    <definedName name="Sonora">'Anexo 2 Infraestructura'!$J$1892:$J$1963</definedName>
    <definedName name="Tabasco">'Anexo 2 Infraestructura'!$J$1964:$J$1980</definedName>
    <definedName name="Tamaulipas">'Anexo 2 Infraestructura'!$J$1981:$J$2023</definedName>
    <definedName name="_xlnm.Print_Titles" localSheetId="4">'Anexo.Centros de Justicia'!$8:$8</definedName>
    <definedName name="_xlnm.Print_Titles" localSheetId="2">Informantes!$12:$12</definedName>
    <definedName name="_xlnm.Print_Titles" localSheetId="5">'Participantes y Comentarios'!$9:$9</definedName>
    <definedName name="_xlnm.Print_Titles" localSheetId="1">Presentación!$9:$9</definedName>
    <definedName name="Tlaxcala">'Anexo 2 Infraestructura'!$J$2024:$J$2083</definedName>
    <definedName name="Veracruz_de_Ignacio_de_la_Llave">'Anexo 2 Infraestructura'!$J$2084:$J$2295</definedName>
    <definedName name="Yucatán">'Anexo 2 Infraestructura'!$J$2296:$J$2401</definedName>
    <definedName name="Zacatecas">'[3]Anexo 3 Infraestructura'!$J$2402:$J$2459</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04" i="26"/>
  <c r="AH604"/>
  <c r="AG556"/>
  <c r="AH556"/>
  <c r="AI556"/>
  <c r="AJ556"/>
  <c r="AL556"/>
  <c r="AM556"/>
  <c r="AN556"/>
  <c r="AP556"/>
  <c r="AQ556"/>
  <c r="AR556"/>
  <c r="AT556"/>
  <c r="AU556"/>
  <c r="AV556"/>
  <c r="AX556"/>
  <c r="AY556"/>
  <c r="AZ556"/>
  <c r="BB556"/>
  <c r="BC556"/>
  <c r="BD556"/>
  <c r="AG557"/>
  <c r="AH557"/>
  <c r="AI557"/>
  <c r="AJ557"/>
  <c r="AL557"/>
  <c r="AM557"/>
  <c r="AN557"/>
  <c r="AP557"/>
  <c r="AQ557"/>
  <c r="AR557"/>
  <c r="AT557"/>
  <c r="AU557"/>
  <c r="AV557"/>
  <c r="AX557"/>
  <c r="AY557"/>
  <c r="AZ557"/>
  <c r="BB557"/>
  <c r="BC557"/>
  <c r="BD557"/>
  <c r="AG558"/>
  <c r="AH558"/>
  <c r="AI558"/>
  <c r="AJ558"/>
  <c r="AL558"/>
  <c r="AM558"/>
  <c r="AN558"/>
  <c r="AP558"/>
  <c r="AQ558"/>
  <c r="AR558"/>
  <c r="AT558"/>
  <c r="AU558"/>
  <c r="AV558"/>
  <c r="AX558"/>
  <c r="AY558"/>
  <c r="AZ558"/>
  <c r="BB558"/>
  <c r="BC558"/>
  <c r="BD558"/>
  <c r="AG559"/>
  <c r="AH559"/>
  <c r="AI559"/>
  <c r="AJ559"/>
  <c r="AL559"/>
  <c r="AM559"/>
  <c r="AN559"/>
  <c r="AP559"/>
  <c r="AQ559"/>
  <c r="AR559"/>
  <c r="AT559"/>
  <c r="AU559"/>
  <c r="AV559"/>
  <c r="AX559"/>
  <c r="AY559"/>
  <c r="AZ559"/>
  <c r="BB559"/>
  <c r="BC559"/>
  <c r="BD559"/>
  <c r="AG560"/>
  <c r="AH560"/>
  <c r="AI560"/>
  <c r="AJ560"/>
  <c r="AL560"/>
  <c r="AM560"/>
  <c r="AN560"/>
  <c r="AP560"/>
  <c r="AQ560"/>
  <c r="AR560"/>
  <c r="AT560"/>
  <c r="AU560"/>
  <c r="AV560"/>
  <c r="AX560"/>
  <c r="AY560"/>
  <c r="AZ560"/>
  <c r="BB560"/>
  <c r="BC560"/>
  <c r="BD560"/>
  <c r="AG561"/>
  <c r="AH561"/>
  <c r="AI561"/>
  <c r="AJ561"/>
  <c r="AL561"/>
  <c r="AM561"/>
  <c r="AN561"/>
  <c r="AP561"/>
  <c r="AQ561"/>
  <c r="AR561"/>
  <c r="AT561"/>
  <c r="AU561"/>
  <c r="AV561"/>
  <c r="AX561"/>
  <c r="AY561"/>
  <c r="AZ561"/>
  <c r="BB561"/>
  <c r="BC561"/>
  <c r="BD561"/>
  <c r="AG562"/>
  <c r="AH562"/>
  <c r="AI562"/>
  <c r="AJ562"/>
  <c r="AL562"/>
  <c r="AM562"/>
  <c r="AN562"/>
  <c r="AP562"/>
  <c r="AQ562"/>
  <c r="AR562"/>
  <c r="AT562"/>
  <c r="AU562"/>
  <c r="AV562"/>
  <c r="AX562"/>
  <c r="AY562"/>
  <c r="AZ562"/>
  <c r="BB562"/>
  <c r="BC562"/>
  <c r="BD562"/>
  <c r="AG563"/>
  <c r="AH563"/>
  <c r="AI563"/>
  <c r="AJ563"/>
  <c r="AL563"/>
  <c r="AM563"/>
  <c r="AN563"/>
  <c r="AP563"/>
  <c r="AQ563"/>
  <c r="AR563"/>
  <c r="AT563"/>
  <c r="AU563"/>
  <c r="AV563"/>
  <c r="AX563"/>
  <c r="AY563"/>
  <c r="AZ563"/>
  <c r="BB563"/>
  <c r="BC563"/>
  <c r="BD563"/>
  <c r="AG564"/>
  <c r="AH564"/>
  <c r="AI564"/>
  <c r="AJ564"/>
  <c r="AL564"/>
  <c r="AM564"/>
  <c r="AN564"/>
  <c r="AP564"/>
  <c r="AQ564"/>
  <c r="AR564"/>
  <c r="AT564"/>
  <c r="AU564"/>
  <c r="AV564"/>
  <c r="AX564"/>
  <c r="AY564"/>
  <c r="AZ564"/>
  <c r="BB564"/>
  <c r="BC564"/>
  <c r="BD564"/>
  <c r="AG565"/>
  <c r="AH565"/>
  <c r="AI565"/>
  <c r="AJ565"/>
  <c r="AL565"/>
  <c r="AM565"/>
  <c r="AN565"/>
  <c r="AP565"/>
  <c r="AQ565"/>
  <c r="AR565"/>
  <c r="AT565"/>
  <c r="AU565"/>
  <c r="AV565"/>
  <c r="AX565"/>
  <c r="AY565"/>
  <c r="AZ565"/>
  <c r="BB565"/>
  <c r="BC565"/>
  <c r="BD565"/>
  <c r="AG566"/>
  <c r="AH566"/>
  <c r="AI566"/>
  <c r="AJ566"/>
  <c r="AL566"/>
  <c r="AM566"/>
  <c r="AN566"/>
  <c r="AP566"/>
  <c r="AQ566"/>
  <c r="AR566"/>
  <c r="AT566"/>
  <c r="AU566"/>
  <c r="AV566"/>
  <c r="AX566"/>
  <c r="AY566"/>
  <c r="AZ566"/>
  <c r="BB566"/>
  <c r="BC566"/>
  <c r="BD566"/>
  <c r="AG567"/>
  <c r="AH567"/>
  <c r="AI567"/>
  <c r="AJ567"/>
  <c r="AL567"/>
  <c r="AM567"/>
  <c r="AN567"/>
  <c r="AP567"/>
  <c r="AQ567"/>
  <c r="AR567"/>
  <c r="AT567"/>
  <c r="AU567"/>
  <c r="AV567"/>
  <c r="AX567"/>
  <c r="AY567"/>
  <c r="AZ567"/>
  <c r="BB567"/>
  <c r="BC567"/>
  <c r="BD567"/>
  <c r="AG568"/>
  <c r="AH568"/>
  <c r="AI568"/>
  <c r="AJ568"/>
  <c r="AL568"/>
  <c r="AM568"/>
  <c r="AN568"/>
  <c r="AP568"/>
  <c r="AQ568"/>
  <c r="AR568"/>
  <c r="AT568"/>
  <c r="AU568"/>
  <c r="AV568"/>
  <c r="AX568"/>
  <c r="AY568"/>
  <c r="AZ568"/>
  <c r="BB568"/>
  <c r="BC568"/>
  <c r="BD568"/>
  <c r="AG569"/>
  <c r="AH569"/>
  <c r="AI569"/>
  <c r="AJ569"/>
  <c r="AL569"/>
  <c r="AM569"/>
  <c r="AN569"/>
  <c r="AP569"/>
  <c r="AQ569"/>
  <c r="AR569"/>
  <c r="AT569"/>
  <c r="AU569"/>
  <c r="AV569"/>
  <c r="AX569"/>
  <c r="AY569"/>
  <c r="AZ569"/>
  <c r="BB569"/>
  <c r="BC569"/>
  <c r="BD569"/>
  <c r="AG570"/>
  <c r="AH570"/>
  <c r="AI570"/>
  <c r="AJ570"/>
  <c r="AL570"/>
  <c r="AM570"/>
  <c r="AN570"/>
  <c r="AP570"/>
  <c r="AQ570"/>
  <c r="AR570"/>
  <c r="AT570"/>
  <c r="AU570"/>
  <c r="AV570"/>
  <c r="AX570"/>
  <c r="AY570"/>
  <c r="AZ570"/>
  <c r="BB570"/>
  <c r="BC570"/>
  <c r="BD570"/>
  <c r="AG571"/>
  <c r="AH571"/>
  <c r="AI571"/>
  <c r="AJ571"/>
  <c r="AL571"/>
  <c r="AM571"/>
  <c r="AN571"/>
  <c r="AP571"/>
  <c r="AQ571"/>
  <c r="AR571"/>
  <c r="AT571"/>
  <c r="AU571"/>
  <c r="AV571"/>
  <c r="AX571"/>
  <c r="AY571"/>
  <c r="AZ571"/>
  <c r="BB571"/>
  <c r="BC571"/>
  <c r="BD571"/>
  <c r="AG572"/>
  <c r="AH572"/>
  <c r="AI572"/>
  <c r="AJ572"/>
  <c r="AL572"/>
  <c r="AM572"/>
  <c r="AN572"/>
  <c r="AP572"/>
  <c r="AQ572"/>
  <c r="AR572"/>
  <c r="AT572"/>
  <c r="AU572"/>
  <c r="AV572"/>
  <c r="AX572"/>
  <c r="AY572"/>
  <c r="AZ572"/>
  <c r="BB572"/>
  <c r="BC572"/>
  <c r="BD572"/>
  <c r="AG573"/>
  <c r="AH573"/>
  <c r="AI573"/>
  <c r="AJ573"/>
  <c r="AL573"/>
  <c r="AM573"/>
  <c r="AN573"/>
  <c r="AP573"/>
  <c r="AQ573"/>
  <c r="AR573"/>
  <c r="AT573"/>
  <c r="AU573"/>
  <c r="AV573"/>
  <c r="AX573"/>
  <c r="AY573"/>
  <c r="AZ573"/>
  <c r="BB573"/>
  <c r="BC573"/>
  <c r="BD573"/>
  <c r="AG574"/>
  <c r="AH574"/>
  <c r="AI574"/>
  <c r="AJ574"/>
  <c r="AL574"/>
  <c r="AM574"/>
  <c r="AN574"/>
  <c r="AP574"/>
  <c r="AQ574"/>
  <c r="AR574"/>
  <c r="AT574"/>
  <c r="AU574"/>
  <c r="AV574"/>
  <c r="AX574"/>
  <c r="AY574"/>
  <c r="AZ574"/>
  <c r="BB574"/>
  <c r="BC574"/>
  <c r="BD574"/>
  <c r="AG575"/>
  <c r="AH575"/>
  <c r="AI575"/>
  <c r="AJ575"/>
  <c r="AL575"/>
  <c r="AM575"/>
  <c r="AN575"/>
  <c r="AP575"/>
  <c r="AQ575"/>
  <c r="AR575"/>
  <c r="AT575"/>
  <c r="AU575"/>
  <c r="AV575"/>
  <c r="AX575"/>
  <c r="AY575"/>
  <c r="AZ575"/>
  <c r="BB575"/>
  <c r="BC575"/>
  <c r="BD575"/>
  <c r="AG576"/>
  <c r="AH576"/>
  <c r="AI576"/>
  <c r="AJ576"/>
  <c r="AL576"/>
  <c r="AM576"/>
  <c r="AN576"/>
  <c r="AP576"/>
  <c r="AQ576"/>
  <c r="AR576"/>
  <c r="AT576"/>
  <c r="AU576"/>
  <c r="AV576"/>
  <c r="AX576"/>
  <c r="AY576"/>
  <c r="AZ576"/>
  <c r="BB576"/>
  <c r="BC576"/>
  <c r="BD576"/>
  <c r="AG577"/>
  <c r="AH577"/>
  <c r="AI577"/>
  <c r="AJ577"/>
  <c r="AL577"/>
  <c r="AM577"/>
  <c r="AN577"/>
  <c r="AP577"/>
  <c r="AQ577"/>
  <c r="AR577"/>
  <c r="AT577"/>
  <c r="AU577"/>
  <c r="AV577"/>
  <c r="AX577"/>
  <c r="AY577"/>
  <c r="AZ577"/>
  <c r="BB577"/>
  <c r="BC577"/>
  <c r="BD577"/>
  <c r="AG578"/>
  <c r="AH578"/>
  <c r="AI578"/>
  <c r="AJ578"/>
  <c r="AL578"/>
  <c r="AM578"/>
  <c r="AN578"/>
  <c r="AP578"/>
  <c r="AQ578"/>
  <c r="AR578"/>
  <c r="AT578"/>
  <c r="AU578"/>
  <c r="AV578"/>
  <c r="AX578"/>
  <c r="AY578"/>
  <c r="AZ578"/>
  <c r="BB578"/>
  <c r="BC578"/>
  <c r="BD578"/>
  <c r="AG579"/>
  <c r="AH579"/>
  <c r="AI579"/>
  <c r="AJ579"/>
  <c r="AL579"/>
  <c r="AM579"/>
  <c r="AN579"/>
  <c r="AP579"/>
  <c r="AQ579"/>
  <c r="AR579"/>
  <c r="AT579"/>
  <c r="AU579"/>
  <c r="AV579"/>
  <c r="AX579"/>
  <c r="AY579"/>
  <c r="AZ579"/>
  <c r="BB579"/>
  <c r="BC579"/>
  <c r="BD579"/>
  <c r="AG580"/>
  <c r="AH580"/>
  <c r="AI580"/>
  <c r="AJ580"/>
  <c r="AL580"/>
  <c r="AM580"/>
  <c r="AN580"/>
  <c r="AP580"/>
  <c r="AQ580"/>
  <c r="AR580"/>
  <c r="AT580"/>
  <c r="AU580"/>
  <c r="AV580"/>
  <c r="AX580"/>
  <c r="AY580"/>
  <c r="AZ580"/>
  <c r="BB580"/>
  <c r="BC580"/>
  <c r="BD580"/>
  <c r="AG581"/>
  <c r="AH581"/>
  <c r="AI581"/>
  <c r="AJ581"/>
  <c r="AL581"/>
  <c r="AM581"/>
  <c r="AN581"/>
  <c r="AP581"/>
  <c r="AQ581"/>
  <c r="AR581"/>
  <c r="AT581"/>
  <c r="AU581"/>
  <c r="AV581"/>
  <c r="AX581"/>
  <c r="AY581"/>
  <c r="AZ581"/>
  <c r="BB581"/>
  <c r="BC581"/>
  <c r="BD581"/>
  <c r="AG582"/>
  <c r="AH582"/>
  <c r="AI582"/>
  <c r="AJ582"/>
  <c r="AL582"/>
  <c r="AM582"/>
  <c r="AN582"/>
  <c r="AP582"/>
  <c r="AQ582"/>
  <c r="AR582"/>
  <c r="AT582"/>
  <c r="AU582"/>
  <c r="AV582"/>
  <c r="AX582"/>
  <c r="AY582"/>
  <c r="AZ582"/>
  <c r="BB582"/>
  <c r="BC582"/>
  <c r="BD582"/>
  <c r="AG583"/>
  <c r="AH583"/>
  <c r="AI583"/>
  <c r="AJ583"/>
  <c r="AL583"/>
  <c r="AM583"/>
  <c r="AN583"/>
  <c r="AP583"/>
  <c r="AQ583"/>
  <c r="AR583"/>
  <c r="AT583"/>
  <c r="AU583"/>
  <c r="AV583"/>
  <c r="AX583"/>
  <c r="AY583"/>
  <c r="AZ583"/>
  <c r="BB583"/>
  <c r="BC583"/>
  <c r="BD583"/>
  <c r="AG584"/>
  <c r="AH584"/>
  <c r="AI584"/>
  <c r="AJ584"/>
  <c r="AL584"/>
  <c r="AM584"/>
  <c r="AN584"/>
  <c r="AP584"/>
  <c r="AQ584"/>
  <c r="AR584"/>
  <c r="AT584"/>
  <c r="AU584"/>
  <c r="AV584"/>
  <c r="AX584"/>
  <c r="AY584"/>
  <c r="AZ584"/>
  <c r="BB584"/>
  <c r="BC584"/>
  <c r="BD584"/>
  <c r="AG585"/>
  <c r="AH585"/>
  <c r="AI585"/>
  <c r="AJ585"/>
  <c r="AL585"/>
  <c r="AM585"/>
  <c r="AN585"/>
  <c r="AP585"/>
  <c r="AQ585"/>
  <c r="AR585"/>
  <c r="AT585"/>
  <c r="AU585"/>
  <c r="AV585"/>
  <c r="AX585"/>
  <c r="AY585"/>
  <c r="AZ585"/>
  <c r="BB585"/>
  <c r="BC585"/>
  <c r="BD585"/>
  <c r="AG586"/>
  <c r="AH586"/>
  <c r="AI586"/>
  <c r="AJ586"/>
  <c r="AL586"/>
  <c r="AM586"/>
  <c r="AN586"/>
  <c r="AP586"/>
  <c r="AQ586"/>
  <c r="AR586"/>
  <c r="AT586"/>
  <c r="AU586"/>
  <c r="AV586"/>
  <c r="AX586"/>
  <c r="AY586"/>
  <c r="AZ586"/>
  <c r="BB586"/>
  <c r="BC586"/>
  <c r="BD586"/>
  <c r="AG587"/>
  <c r="AH587"/>
  <c r="AI587"/>
  <c r="AJ587"/>
  <c r="AL587"/>
  <c r="AM587"/>
  <c r="AN587"/>
  <c r="AP587"/>
  <c r="AQ587"/>
  <c r="AR587"/>
  <c r="AT587"/>
  <c r="AU587"/>
  <c r="AV587"/>
  <c r="AX587"/>
  <c r="AY587"/>
  <c r="AZ587"/>
  <c r="BB587"/>
  <c r="BC587"/>
  <c r="BD587"/>
  <c r="AG588"/>
  <c r="AH588"/>
  <c r="AI588"/>
  <c r="AJ588"/>
  <c r="AL588"/>
  <c r="AM588"/>
  <c r="AN588"/>
  <c r="AP588"/>
  <c r="AQ588"/>
  <c r="AR588"/>
  <c r="AT588"/>
  <c r="AU588"/>
  <c r="AV588"/>
  <c r="AX588"/>
  <c r="AY588"/>
  <c r="AZ588"/>
  <c r="BB588"/>
  <c r="BC588"/>
  <c r="BD588"/>
  <c r="AG589"/>
  <c r="AH589"/>
  <c r="AI589"/>
  <c r="AJ589"/>
  <c r="AL589"/>
  <c r="AM589"/>
  <c r="AN589"/>
  <c r="AP589"/>
  <c r="AQ589"/>
  <c r="AR589"/>
  <c r="AT589"/>
  <c r="AU589"/>
  <c r="AV589"/>
  <c r="AX589"/>
  <c r="AY589"/>
  <c r="AZ589"/>
  <c r="BB589"/>
  <c r="BC589"/>
  <c r="BD589"/>
  <c r="AG590"/>
  <c r="AH590"/>
  <c r="AI590"/>
  <c r="AJ590"/>
  <c r="AL590"/>
  <c r="AM590"/>
  <c r="AN590"/>
  <c r="AP590"/>
  <c r="AQ590"/>
  <c r="AR590"/>
  <c r="AT590"/>
  <c r="AU590"/>
  <c r="AV590"/>
  <c r="AX590"/>
  <c r="AY590"/>
  <c r="AZ590"/>
  <c r="BB590"/>
  <c r="BC590"/>
  <c r="BD590"/>
  <c r="AG591"/>
  <c r="AH591"/>
  <c r="AI591"/>
  <c r="AJ591"/>
  <c r="AL591"/>
  <c r="AM591"/>
  <c r="AN591"/>
  <c r="AP591"/>
  <c r="AQ591"/>
  <c r="AR591"/>
  <c r="AT591"/>
  <c r="AU591"/>
  <c r="AV591"/>
  <c r="AX591"/>
  <c r="AY591"/>
  <c r="AZ591"/>
  <c r="BB591"/>
  <c r="BC591"/>
  <c r="BD591"/>
  <c r="AG592"/>
  <c r="AH592"/>
  <c r="AI592"/>
  <c r="AJ592"/>
  <c r="AL592"/>
  <c r="AM592"/>
  <c r="AN592"/>
  <c r="AP592"/>
  <c r="AQ592"/>
  <c r="AR592"/>
  <c r="AT592"/>
  <c r="AU592"/>
  <c r="AV592"/>
  <c r="AX592"/>
  <c r="AY592"/>
  <c r="AZ592"/>
  <c r="BB592"/>
  <c r="BC592"/>
  <c r="BD592"/>
  <c r="AG593"/>
  <c r="AH593"/>
  <c r="AI593"/>
  <c r="AJ593"/>
  <c r="AL593"/>
  <c r="AM593"/>
  <c r="AN593"/>
  <c r="AP593"/>
  <c r="AQ593"/>
  <c r="AR593"/>
  <c r="AT593"/>
  <c r="AU593"/>
  <c r="AV593"/>
  <c r="AX593"/>
  <c r="AY593"/>
  <c r="AZ593"/>
  <c r="BB593"/>
  <c r="BC593"/>
  <c r="BD593"/>
  <c r="AG594"/>
  <c r="AH594"/>
  <c r="AI594"/>
  <c r="AJ594"/>
  <c r="AL594"/>
  <c r="AM594"/>
  <c r="AN594"/>
  <c r="AP594"/>
  <c r="AQ594"/>
  <c r="AR594"/>
  <c r="AT594"/>
  <c r="AU594"/>
  <c r="AV594"/>
  <c r="AX594"/>
  <c r="AY594"/>
  <c r="AZ594"/>
  <c r="BB594"/>
  <c r="BC594"/>
  <c r="BD594"/>
  <c r="AG595"/>
  <c r="AH595"/>
  <c r="AI595"/>
  <c r="AJ595"/>
  <c r="AL595"/>
  <c r="AM595"/>
  <c r="AN595"/>
  <c r="AP595"/>
  <c r="AQ595"/>
  <c r="AR595"/>
  <c r="AT595"/>
  <c r="AU595"/>
  <c r="AV595"/>
  <c r="AX595"/>
  <c r="AY595"/>
  <c r="AZ595"/>
  <c r="BB595"/>
  <c r="BC595"/>
  <c r="BD595"/>
  <c r="AG596"/>
  <c r="AH596"/>
  <c r="AI596"/>
  <c r="AJ596"/>
  <c r="AL596"/>
  <c r="AM596"/>
  <c r="AN596"/>
  <c r="AP596"/>
  <c r="AQ596"/>
  <c r="AR596"/>
  <c r="AT596"/>
  <c r="AU596"/>
  <c r="AV596"/>
  <c r="AX596"/>
  <c r="AY596"/>
  <c r="AZ596"/>
  <c r="BB596"/>
  <c r="BC596"/>
  <c r="BD596"/>
  <c r="AG597"/>
  <c r="AH597"/>
  <c r="AI597"/>
  <c r="AJ597"/>
  <c r="AL597"/>
  <c r="AM597"/>
  <c r="AN597"/>
  <c r="AP597"/>
  <c r="AQ597"/>
  <c r="AR597"/>
  <c r="AT597"/>
  <c r="AU597"/>
  <c r="AV597"/>
  <c r="AX597"/>
  <c r="AY597"/>
  <c r="AZ597"/>
  <c r="BB597"/>
  <c r="BC597"/>
  <c r="BD597"/>
  <c r="AG598"/>
  <c r="AH598"/>
  <c r="AI598"/>
  <c r="AJ598"/>
  <c r="AL598"/>
  <c r="AM598"/>
  <c r="AN598"/>
  <c r="AP598"/>
  <c r="AQ598"/>
  <c r="AR598"/>
  <c r="AT598"/>
  <c r="AU598"/>
  <c r="AV598"/>
  <c r="AX598"/>
  <c r="AY598"/>
  <c r="AZ598"/>
  <c r="BB598"/>
  <c r="BC598"/>
  <c r="BD598"/>
  <c r="AG599"/>
  <c r="AH599"/>
  <c r="AI599"/>
  <c r="AJ599"/>
  <c r="AL599"/>
  <c r="AM599"/>
  <c r="AN599"/>
  <c r="AP599"/>
  <c r="AQ599"/>
  <c r="AR599"/>
  <c r="AT599"/>
  <c r="AU599"/>
  <c r="AV599"/>
  <c r="AX599"/>
  <c r="AY599"/>
  <c r="AZ599"/>
  <c r="BB599"/>
  <c r="BC599"/>
  <c r="BD599"/>
  <c r="AG600"/>
  <c r="AH600"/>
  <c r="AI600"/>
  <c r="AJ600"/>
  <c r="AL600"/>
  <c r="AM600"/>
  <c r="AN600"/>
  <c r="AP600"/>
  <c r="AQ600"/>
  <c r="AR600"/>
  <c r="AT600"/>
  <c r="AU600"/>
  <c r="AV600"/>
  <c r="AX600"/>
  <c r="AY600"/>
  <c r="AZ600"/>
  <c r="BB600"/>
  <c r="BC600"/>
  <c r="BD600"/>
  <c r="AG601"/>
  <c r="AH601"/>
  <c r="AI601"/>
  <c r="AJ601"/>
  <c r="AL601"/>
  <c r="AM601"/>
  <c r="AN601"/>
  <c r="AP601"/>
  <c r="AQ601"/>
  <c r="AR601"/>
  <c r="AT601"/>
  <c r="AU601"/>
  <c r="AV601"/>
  <c r="AX601"/>
  <c r="AY601"/>
  <c r="AZ601"/>
  <c r="BB601"/>
  <c r="BC601"/>
  <c r="BD601"/>
  <c r="AG602"/>
  <c r="AH602"/>
  <c r="AI602"/>
  <c r="AJ602"/>
  <c r="AL602"/>
  <c r="AM602"/>
  <c r="AN602"/>
  <c r="AP602"/>
  <c r="AQ602"/>
  <c r="AR602"/>
  <c r="AT602"/>
  <c r="AU602"/>
  <c r="AV602"/>
  <c r="AX602"/>
  <c r="AY602"/>
  <c r="AZ602"/>
  <c r="BB602"/>
  <c r="BC602"/>
  <c r="BD602"/>
  <c r="AG603"/>
  <c r="AH603"/>
  <c r="AI603"/>
  <c r="AJ603"/>
  <c r="AL603"/>
  <c r="AM603"/>
  <c r="AN603"/>
  <c r="AP603"/>
  <c r="AQ603"/>
  <c r="AR603"/>
  <c r="AT603"/>
  <c r="AU603"/>
  <c r="AV603"/>
  <c r="AX603"/>
  <c r="AY603"/>
  <c r="AZ603"/>
  <c r="BB603"/>
  <c r="BC603"/>
  <c r="BD603"/>
  <c r="AG604"/>
  <c r="AJ604"/>
  <c r="AL604"/>
  <c r="AM604"/>
  <c r="AN604"/>
  <c r="AP604"/>
  <c r="AQ604"/>
  <c r="AR604"/>
  <c r="AT604"/>
  <c r="AU604"/>
  <c r="AV604"/>
  <c r="AX604"/>
  <c r="AY604"/>
  <c r="AZ604"/>
  <c r="BB604"/>
  <c r="BC604"/>
  <c r="BD604"/>
  <c r="AG605"/>
  <c r="AH605"/>
  <c r="AI605"/>
  <c r="AJ605"/>
  <c r="AL605"/>
  <c r="AM605"/>
  <c r="AN605"/>
  <c r="AP605"/>
  <c r="AQ605"/>
  <c r="AR605"/>
  <c r="AT605"/>
  <c r="AU605"/>
  <c r="AV605"/>
  <c r="AX605"/>
  <c r="AY605"/>
  <c r="AZ605"/>
  <c r="BB605"/>
  <c r="BC605"/>
  <c r="BD605"/>
  <c r="AG606"/>
  <c r="AH606"/>
  <c r="AI606"/>
  <c r="AJ606"/>
  <c r="AL606"/>
  <c r="AM606"/>
  <c r="AN606"/>
  <c r="AP606"/>
  <c r="AQ606"/>
  <c r="AR606"/>
  <c r="AT606"/>
  <c r="AU606"/>
  <c r="AV606"/>
  <c r="AX606"/>
  <c r="AY606"/>
  <c r="AZ606"/>
  <c r="BB606"/>
  <c r="BC606"/>
  <c r="BD606"/>
  <c r="AG607"/>
  <c r="AH607"/>
  <c r="AI607"/>
  <c r="AJ607"/>
  <c r="AL607"/>
  <c r="AM607"/>
  <c r="AN607"/>
  <c r="AP607"/>
  <c r="AQ607"/>
  <c r="AR607"/>
  <c r="AT607"/>
  <c r="AU607"/>
  <c r="AV607"/>
  <c r="AX607"/>
  <c r="AY607"/>
  <c r="AZ607"/>
  <c r="BB607"/>
  <c r="BC607"/>
  <c r="BD607"/>
  <c r="AG608"/>
  <c r="AH608"/>
  <c r="AI608"/>
  <c r="AJ608"/>
  <c r="AL608"/>
  <c r="AM608"/>
  <c r="AN608"/>
  <c r="AP608"/>
  <c r="AQ608"/>
  <c r="AR608"/>
  <c r="AT608"/>
  <c r="AU608"/>
  <c r="AV608"/>
  <c r="AX608"/>
  <c r="AY608"/>
  <c r="AZ608"/>
  <c r="BB608"/>
  <c r="BC608"/>
  <c r="BD608"/>
  <c r="AG609"/>
  <c r="AH609"/>
  <c r="AI609"/>
  <c r="AJ609"/>
  <c r="AL609"/>
  <c r="AM609"/>
  <c r="AN609"/>
  <c r="AP609"/>
  <c r="AQ609"/>
  <c r="AR609"/>
  <c r="AT609"/>
  <c r="AU609"/>
  <c r="AV609"/>
  <c r="AX609"/>
  <c r="AY609"/>
  <c r="AZ609"/>
  <c r="BB609"/>
  <c r="BC609"/>
  <c r="BD609"/>
  <c r="AG610"/>
  <c r="AH610"/>
  <c r="AI610"/>
  <c r="AJ610"/>
  <c r="AL610"/>
  <c r="AM610"/>
  <c r="AN610"/>
  <c r="AP610"/>
  <c r="AQ610"/>
  <c r="AR610"/>
  <c r="AT610"/>
  <c r="AU610"/>
  <c r="AV610"/>
  <c r="AX610"/>
  <c r="AY610"/>
  <c r="AZ610"/>
  <c r="BB610"/>
  <c r="BC610"/>
  <c r="BD610"/>
  <c r="AG611"/>
  <c r="AH611"/>
  <c r="AI611"/>
  <c r="AJ611"/>
  <c r="AL611"/>
  <c r="AM611"/>
  <c r="AN611"/>
  <c r="AP611"/>
  <c r="AQ611"/>
  <c r="AR611"/>
  <c r="AT611"/>
  <c r="AU611"/>
  <c r="AV611"/>
  <c r="AX611"/>
  <c r="AY611"/>
  <c r="AZ611"/>
  <c r="BB611"/>
  <c r="BC611"/>
  <c r="BD611"/>
  <c r="AG612"/>
  <c r="AH612"/>
  <c r="AI612"/>
  <c r="AJ612"/>
  <c r="AL612"/>
  <c r="AM612"/>
  <c r="AN612"/>
  <c r="AP612"/>
  <c r="AQ612"/>
  <c r="AR612"/>
  <c r="AT612"/>
  <c r="AU612"/>
  <c r="AV612"/>
  <c r="AX612"/>
  <c r="AY612"/>
  <c r="AZ612"/>
  <c r="BB612"/>
  <c r="BC612"/>
  <c r="BD612"/>
  <c r="AG613"/>
  <c r="AH613"/>
  <c r="AI613"/>
  <c r="AJ613"/>
  <c r="AL613"/>
  <c r="AM613"/>
  <c r="AN613"/>
  <c r="AP613"/>
  <c r="AQ613"/>
  <c r="AR613"/>
  <c r="AT613"/>
  <c r="AU613"/>
  <c r="AV613"/>
  <c r="AX613"/>
  <c r="AY613"/>
  <c r="AZ613"/>
  <c r="BB613"/>
  <c r="BC613"/>
  <c r="BD613"/>
  <c r="AG614"/>
  <c r="AH614"/>
  <c r="AI614"/>
  <c r="AJ614"/>
  <c r="AL614"/>
  <c r="AM614"/>
  <c r="AN614"/>
  <c r="AP614"/>
  <c r="AQ614"/>
  <c r="AR614"/>
  <c r="AT614"/>
  <c r="AU614"/>
  <c r="AV614"/>
  <c r="AX614"/>
  <c r="AY614"/>
  <c r="AZ614"/>
  <c r="BB614"/>
  <c r="BC614"/>
  <c r="BD614"/>
  <c r="AG615"/>
  <c r="AH615"/>
  <c r="AI615"/>
  <c r="AJ615"/>
  <c r="AL615"/>
  <c r="AM615"/>
  <c r="AN615"/>
  <c r="AP615"/>
  <c r="AQ615"/>
  <c r="AR615"/>
  <c r="AT615"/>
  <c r="AU615"/>
  <c r="AV615"/>
  <c r="AX615"/>
  <c r="AY615"/>
  <c r="AZ615"/>
  <c r="BB615"/>
  <c r="BC615"/>
  <c r="BD615"/>
  <c r="AG616"/>
  <c r="AH616"/>
  <c r="AI616"/>
  <c r="AJ616"/>
  <c r="AL616"/>
  <c r="AM616"/>
  <c r="AN616"/>
  <c r="AP616"/>
  <c r="AQ616"/>
  <c r="AR616"/>
  <c r="AT616"/>
  <c r="AU616"/>
  <c r="AV616"/>
  <c r="AX616"/>
  <c r="AY616"/>
  <c r="AZ616"/>
  <c r="BB616"/>
  <c r="BC616"/>
  <c r="BD616"/>
  <c r="AG617"/>
  <c r="AH617"/>
  <c r="AI617"/>
  <c r="AJ617"/>
  <c r="AL617"/>
  <c r="AM617"/>
  <c r="AN617"/>
  <c r="AP617"/>
  <c r="AQ617"/>
  <c r="AR617"/>
  <c r="AT617"/>
  <c r="AU617"/>
  <c r="AV617"/>
  <c r="AX617"/>
  <c r="AY617"/>
  <c r="AZ617"/>
  <c r="BB617"/>
  <c r="BC617"/>
  <c r="BD617"/>
  <c r="AG618"/>
  <c r="AH618"/>
  <c r="AI618"/>
  <c r="AJ618"/>
  <c r="AL618"/>
  <c r="AM618"/>
  <c r="AN618"/>
  <c r="AP618"/>
  <c r="AQ618"/>
  <c r="AR618"/>
  <c r="AT618"/>
  <c r="AU618"/>
  <c r="AV618"/>
  <c r="AX618"/>
  <c r="AY618"/>
  <c r="AZ618"/>
  <c r="BB618"/>
  <c r="BC618"/>
  <c r="BD618"/>
  <c r="AG619"/>
  <c r="AH619"/>
  <c r="AI619"/>
  <c r="AJ619"/>
  <c r="AL619"/>
  <c r="AM619"/>
  <c r="AN619"/>
  <c r="AP619"/>
  <c r="AQ619"/>
  <c r="AR619"/>
  <c r="AT619"/>
  <c r="AU619"/>
  <c r="AV619"/>
  <c r="AX619"/>
  <c r="AY619"/>
  <c r="AZ619"/>
  <c r="BB619"/>
  <c r="BC619"/>
  <c r="BD619"/>
  <c r="AG620"/>
  <c r="AH620"/>
  <c r="AI620"/>
  <c r="AJ620"/>
  <c r="AL620"/>
  <c r="AM620"/>
  <c r="AN620"/>
  <c r="AP620"/>
  <c r="AQ620"/>
  <c r="AR620"/>
  <c r="AT620"/>
  <c r="AU620"/>
  <c r="AV620"/>
  <c r="AX620"/>
  <c r="AY620"/>
  <c r="AZ620"/>
  <c r="BB620"/>
  <c r="BC620"/>
  <c r="BD620"/>
  <c r="AG621"/>
  <c r="AH621"/>
  <c r="AI621"/>
  <c r="AJ621"/>
  <c r="AL621"/>
  <c r="AM621"/>
  <c r="AN621"/>
  <c r="AP621"/>
  <c r="AQ621"/>
  <c r="AR621"/>
  <c r="AT621"/>
  <c r="AU621"/>
  <c r="AV621"/>
  <c r="AX621"/>
  <c r="AY621"/>
  <c r="AZ621"/>
  <c r="BB621"/>
  <c r="BC621"/>
  <c r="BD621"/>
  <c r="AG622"/>
  <c r="AH622"/>
  <c r="AI622"/>
  <c r="AJ622"/>
  <c r="AL622"/>
  <c r="AM622"/>
  <c r="AN622"/>
  <c r="AP622"/>
  <c r="AQ622"/>
  <c r="AR622"/>
  <c r="AT622"/>
  <c r="AU622"/>
  <c r="AV622"/>
  <c r="AX622"/>
  <c r="AY622"/>
  <c r="AZ622"/>
  <c r="BB622"/>
  <c r="BC622"/>
  <c r="BD622"/>
  <c r="AG623"/>
  <c r="AH623"/>
  <c r="AI623"/>
  <c r="AJ623"/>
  <c r="AL623"/>
  <c r="AM623"/>
  <c r="AN623"/>
  <c r="AP623"/>
  <c r="AQ623"/>
  <c r="AR623"/>
  <c r="AT623"/>
  <c r="AU623"/>
  <c r="AV623"/>
  <c r="AX623"/>
  <c r="AY623"/>
  <c r="AZ623"/>
  <c r="BB623"/>
  <c r="BC623"/>
  <c r="BD623"/>
  <c r="AG624"/>
  <c r="AH624"/>
  <c r="AI624"/>
  <c r="AJ624"/>
  <c r="AL624"/>
  <c r="AM624"/>
  <c r="AN624"/>
  <c r="AP624"/>
  <c r="AQ624"/>
  <c r="AR624"/>
  <c r="AT624"/>
  <c r="AU624"/>
  <c r="AV624"/>
  <c r="AX624"/>
  <c r="AY624"/>
  <c r="AZ624"/>
  <c r="BB624"/>
  <c r="BC624"/>
  <c r="BD624"/>
  <c r="AG625"/>
  <c r="AH625"/>
  <c r="AI625"/>
  <c r="AJ625"/>
  <c r="AL625"/>
  <c r="AM625"/>
  <c r="AN625"/>
  <c r="AP625"/>
  <c r="AQ625"/>
  <c r="AR625"/>
  <c r="AT625"/>
  <c r="AU625"/>
  <c r="AV625"/>
  <c r="AX625"/>
  <c r="AY625"/>
  <c r="AZ625"/>
  <c r="BB625"/>
  <c r="BC625"/>
  <c r="BD625"/>
  <c r="AG626"/>
  <c r="AH626"/>
  <c r="AI626"/>
  <c r="AJ626"/>
  <c r="AL626"/>
  <c r="AM626"/>
  <c r="AN626"/>
  <c r="AP626"/>
  <c r="AQ626"/>
  <c r="AR626"/>
  <c r="AT626"/>
  <c r="AU626"/>
  <c r="AV626"/>
  <c r="AX626"/>
  <c r="AY626"/>
  <c r="AZ626"/>
  <c r="BB626"/>
  <c r="BC626"/>
  <c r="BD626"/>
  <c r="AG627"/>
  <c r="AH627"/>
  <c r="AI627"/>
  <c r="AJ627"/>
  <c r="AL627"/>
  <c r="AM627"/>
  <c r="AN627"/>
  <c r="AP627"/>
  <c r="AQ627"/>
  <c r="AR627"/>
  <c r="AT627"/>
  <c r="AU627"/>
  <c r="AV627"/>
  <c r="AX627"/>
  <c r="AY627"/>
  <c r="AZ627"/>
  <c r="BB627"/>
  <c r="BC627"/>
  <c r="BD627"/>
  <c r="AG628"/>
  <c r="AH628"/>
  <c r="AI628"/>
  <c r="AJ628"/>
  <c r="AL628"/>
  <c r="AM628"/>
  <c r="AN628"/>
  <c r="AP628"/>
  <c r="AQ628"/>
  <c r="AR628"/>
  <c r="AT628"/>
  <c r="AU628"/>
  <c r="AV628"/>
  <c r="AX628"/>
  <c r="AY628"/>
  <c r="AZ628"/>
  <c r="BB628"/>
  <c r="BC628"/>
  <c r="BD628"/>
  <c r="AG629"/>
  <c r="AH629"/>
  <c r="AI629"/>
  <c r="AJ629"/>
  <c r="AL629"/>
  <c r="AM629"/>
  <c r="AN629"/>
  <c r="AP629"/>
  <c r="AQ629"/>
  <c r="AR629"/>
  <c r="AT629"/>
  <c r="AU629"/>
  <c r="AV629"/>
  <c r="AX629"/>
  <c r="AY629"/>
  <c r="AZ629"/>
  <c r="BB629"/>
  <c r="BC629"/>
  <c r="BD629"/>
  <c r="AG630"/>
  <c r="AH630"/>
  <c r="AI630"/>
  <c r="AJ630"/>
  <c r="AL630"/>
  <c r="AM630"/>
  <c r="AN630"/>
  <c r="AP630"/>
  <c r="AQ630"/>
  <c r="AR630"/>
  <c r="AT630"/>
  <c r="AU630"/>
  <c r="AV630"/>
  <c r="AX630"/>
  <c r="AY630"/>
  <c r="AZ630"/>
  <c r="BB630"/>
  <c r="BC630"/>
  <c r="BD630"/>
  <c r="AG631"/>
  <c r="AH631"/>
  <c r="AI631"/>
  <c r="AJ631"/>
  <c r="AL631"/>
  <c r="AM631"/>
  <c r="AN631"/>
  <c r="AP631"/>
  <c r="AQ631"/>
  <c r="AR631"/>
  <c r="AT631"/>
  <c r="AU631"/>
  <c r="AV631"/>
  <c r="AX631"/>
  <c r="AY631"/>
  <c r="AZ631"/>
  <c r="BB631"/>
  <c r="BC631"/>
  <c r="BD631"/>
  <c r="AG632"/>
  <c r="AH632"/>
  <c r="AI632"/>
  <c r="AJ632"/>
  <c r="AL632"/>
  <c r="AM632"/>
  <c r="AN632"/>
  <c r="AP632"/>
  <c r="AQ632"/>
  <c r="AR632"/>
  <c r="AT632"/>
  <c r="AU632"/>
  <c r="AV632"/>
  <c r="AX632"/>
  <c r="AY632"/>
  <c r="AZ632"/>
  <c r="BB632"/>
  <c r="BC632"/>
  <c r="BD632"/>
  <c r="AG633"/>
  <c r="AH633"/>
  <c r="AI633"/>
  <c r="AJ633"/>
  <c r="AL633"/>
  <c r="AM633"/>
  <c r="AN633"/>
  <c r="AP633"/>
  <c r="AQ633"/>
  <c r="AR633"/>
  <c r="AT633"/>
  <c r="AU633"/>
  <c r="AV633"/>
  <c r="AX633"/>
  <c r="AY633"/>
  <c r="AZ633"/>
  <c r="BB633"/>
  <c r="BC633"/>
  <c r="BD633"/>
  <c r="AG634"/>
  <c r="AH634"/>
  <c r="AI634"/>
  <c r="AJ634"/>
  <c r="AL634"/>
  <c r="AM634"/>
  <c r="AN634"/>
  <c r="AP634"/>
  <c r="AQ634"/>
  <c r="AR634"/>
  <c r="AT634"/>
  <c r="AU634"/>
  <c r="AV634"/>
  <c r="AX634"/>
  <c r="AY634"/>
  <c r="AZ634"/>
  <c r="BB634"/>
  <c r="BC634"/>
  <c r="BD634"/>
  <c r="AG635"/>
  <c r="AH635"/>
  <c r="AI635"/>
  <c r="AJ635"/>
  <c r="AL635"/>
  <c r="AM635"/>
  <c r="AN635"/>
  <c r="AP635"/>
  <c r="AQ635"/>
  <c r="AR635"/>
  <c r="AT635"/>
  <c r="AU635"/>
  <c r="AV635"/>
  <c r="AX635"/>
  <c r="AY635"/>
  <c r="AZ635"/>
  <c r="BB635"/>
  <c r="BC635"/>
  <c r="BD635"/>
  <c r="AG636"/>
  <c r="AH636"/>
  <c r="AI636"/>
  <c r="AJ636"/>
  <c r="AL636"/>
  <c r="AM636"/>
  <c r="AN636"/>
  <c r="AP636"/>
  <c r="AQ636"/>
  <c r="AR636"/>
  <c r="AT636"/>
  <c r="AU636"/>
  <c r="AV636"/>
  <c r="AX636"/>
  <c r="AY636"/>
  <c r="AZ636"/>
  <c r="BB636"/>
  <c r="BC636"/>
  <c r="BD636"/>
  <c r="AG637"/>
  <c r="AH637"/>
  <c r="AI637"/>
  <c r="AJ637"/>
  <c r="AL637"/>
  <c r="AM637"/>
  <c r="AN637"/>
  <c r="AP637"/>
  <c r="AQ637"/>
  <c r="AR637"/>
  <c r="AT637"/>
  <c r="AU637"/>
  <c r="AV637"/>
  <c r="AX637"/>
  <c r="AY637"/>
  <c r="AZ637"/>
  <c r="BB637"/>
  <c r="BC637"/>
  <c r="BD637"/>
  <c r="AG638"/>
  <c r="AH638"/>
  <c r="AI638"/>
  <c r="AJ638"/>
  <c r="AL638"/>
  <c r="AM638"/>
  <c r="AN638"/>
  <c r="AP638"/>
  <c r="AQ638"/>
  <c r="AR638"/>
  <c r="AT638"/>
  <c r="AU638"/>
  <c r="AV638"/>
  <c r="AX638"/>
  <c r="AY638"/>
  <c r="AZ638"/>
  <c r="BB638"/>
  <c r="BC638"/>
  <c r="BD638"/>
  <c r="AG639"/>
  <c r="AH639"/>
  <c r="AI639"/>
  <c r="AJ639"/>
  <c r="AL639"/>
  <c r="AM639"/>
  <c r="AN639"/>
  <c r="AP639"/>
  <c r="AQ639"/>
  <c r="AR639"/>
  <c r="AT639"/>
  <c r="AU639"/>
  <c r="AV639"/>
  <c r="AX639"/>
  <c r="AY639"/>
  <c r="AZ639"/>
  <c r="BB639"/>
  <c r="BC639"/>
  <c r="BD639"/>
  <c r="AG640"/>
  <c r="AH640"/>
  <c r="AI640"/>
  <c r="AJ640"/>
  <c r="AL640"/>
  <c r="AM640"/>
  <c r="AN640"/>
  <c r="AP640"/>
  <c r="AQ640"/>
  <c r="AR640"/>
  <c r="AT640"/>
  <c r="AU640"/>
  <c r="AV640"/>
  <c r="AX640"/>
  <c r="AY640"/>
  <c r="AZ640"/>
  <c r="BB640"/>
  <c r="BC640"/>
  <c r="BD640"/>
  <c r="AG641"/>
  <c r="AH641"/>
  <c r="AI641"/>
  <c r="AJ641"/>
  <c r="AL641"/>
  <c r="AM641"/>
  <c r="AN641"/>
  <c r="AP641"/>
  <c r="AQ641"/>
  <c r="AR641"/>
  <c r="AT641"/>
  <c r="AU641"/>
  <c r="AV641"/>
  <c r="AX641"/>
  <c r="AY641"/>
  <c r="AZ641"/>
  <c r="BB641"/>
  <c r="BC641"/>
  <c r="BD641"/>
  <c r="AG642"/>
  <c r="AH642"/>
  <c r="AI642"/>
  <c r="AJ642"/>
  <c r="AL642"/>
  <c r="AM642"/>
  <c r="AN642"/>
  <c r="AP642"/>
  <c r="AQ642"/>
  <c r="AR642"/>
  <c r="AT642"/>
  <c r="AU642"/>
  <c r="AV642"/>
  <c r="AX642"/>
  <c r="AY642"/>
  <c r="AZ642"/>
  <c r="BB642"/>
  <c r="BC642"/>
  <c r="BD642"/>
  <c r="AG643"/>
  <c r="AH643"/>
  <c r="AI643"/>
  <c r="AJ643"/>
  <c r="AL643"/>
  <c r="AM643"/>
  <c r="AN643"/>
  <c r="AP643"/>
  <c r="AQ643"/>
  <c r="AR643"/>
  <c r="AT643"/>
  <c r="AU643"/>
  <c r="AV643"/>
  <c r="AX643"/>
  <c r="AY643"/>
  <c r="AZ643"/>
  <c r="BB643"/>
  <c r="BC643"/>
  <c r="BD643"/>
  <c r="AG644"/>
  <c r="AH644"/>
  <c r="AI644"/>
  <c r="AJ644"/>
  <c r="AL644"/>
  <c r="AM644"/>
  <c r="AN644"/>
  <c r="AP644"/>
  <c r="AQ644"/>
  <c r="AR644"/>
  <c r="AT644"/>
  <c r="AU644"/>
  <c r="AV644"/>
  <c r="AX644"/>
  <c r="AY644"/>
  <c r="AZ644"/>
  <c r="BB644"/>
  <c r="BC644"/>
  <c r="BD644"/>
  <c r="AG645"/>
  <c r="AH645"/>
  <c r="AI645"/>
  <c r="AJ645"/>
  <c r="AL645"/>
  <c r="AM645"/>
  <c r="AN645"/>
  <c r="AP645"/>
  <c r="AQ645"/>
  <c r="AR645"/>
  <c r="AT645"/>
  <c r="AU645"/>
  <c r="AV645"/>
  <c r="AX645"/>
  <c r="AY645"/>
  <c r="AZ645"/>
  <c r="BB645"/>
  <c r="BC645"/>
  <c r="BD645"/>
  <c r="AG646"/>
  <c r="AH646"/>
  <c r="AI646"/>
  <c r="AJ646"/>
  <c r="AL646"/>
  <c r="AM646"/>
  <c r="AN646"/>
  <c r="AP646"/>
  <c r="AQ646"/>
  <c r="AR646"/>
  <c r="AT646"/>
  <c r="AU646"/>
  <c r="AV646"/>
  <c r="AX646"/>
  <c r="AY646"/>
  <c r="AZ646"/>
  <c r="BB646"/>
  <c r="BC646"/>
  <c r="BD646"/>
  <c r="AG647"/>
  <c r="AH647"/>
  <c r="AI647"/>
  <c r="AJ647"/>
  <c r="AL647"/>
  <c r="AM647"/>
  <c r="AN647"/>
  <c r="AP647"/>
  <c r="AQ647"/>
  <c r="AR647"/>
  <c r="AT647"/>
  <c r="AU647"/>
  <c r="AV647"/>
  <c r="AX647"/>
  <c r="AY647"/>
  <c r="AZ647"/>
  <c r="BB647"/>
  <c r="BC647"/>
  <c r="BD647"/>
  <c r="AG648"/>
  <c r="AH648"/>
  <c r="AI648"/>
  <c r="AJ648"/>
  <c r="AL648"/>
  <c r="AM648"/>
  <c r="AN648"/>
  <c r="AP648"/>
  <c r="AQ648"/>
  <c r="AR648"/>
  <c r="AT648"/>
  <c r="AU648"/>
  <c r="AV648"/>
  <c r="AX648"/>
  <c r="AY648"/>
  <c r="AZ648"/>
  <c r="BB648"/>
  <c r="BC648"/>
  <c r="BD648"/>
  <c r="AG649"/>
  <c r="AH649"/>
  <c r="AI649"/>
  <c r="AJ649"/>
  <c r="AL649"/>
  <c r="AM649"/>
  <c r="AN649"/>
  <c r="AP649"/>
  <c r="AQ649"/>
  <c r="AR649"/>
  <c r="AT649"/>
  <c r="AU649"/>
  <c r="AV649"/>
  <c r="AX649"/>
  <c r="AY649"/>
  <c r="AZ649"/>
  <c r="BB649"/>
  <c r="BC649"/>
  <c r="BD649"/>
  <c r="AG650"/>
  <c r="AH650"/>
  <c r="AI650"/>
  <c r="AJ650"/>
  <c r="AL650"/>
  <c r="AM650"/>
  <c r="AN650"/>
  <c r="AP650"/>
  <c r="AQ650"/>
  <c r="AR650"/>
  <c r="AT650"/>
  <c r="AU650"/>
  <c r="AV650"/>
  <c r="AX650"/>
  <c r="AY650"/>
  <c r="AZ650"/>
  <c r="BB650"/>
  <c r="BC650"/>
  <c r="BD650"/>
  <c r="AG651"/>
  <c r="AH651"/>
  <c r="AI651"/>
  <c r="AJ651"/>
  <c r="AL651"/>
  <c r="AM651"/>
  <c r="AN651"/>
  <c r="AP651"/>
  <c r="AQ651"/>
  <c r="AR651"/>
  <c r="AT651"/>
  <c r="AU651"/>
  <c r="AV651"/>
  <c r="AX651"/>
  <c r="AY651"/>
  <c r="AZ651"/>
  <c r="BB651"/>
  <c r="BC651"/>
  <c r="BD651"/>
  <c r="AG652"/>
  <c r="AH652"/>
  <c r="AI652"/>
  <c r="AJ652"/>
  <c r="AL652"/>
  <c r="AM652"/>
  <c r="AN652"/>
  <c r="AP652"/>
  <c r="AQ652"/>
  <c r="AR652"/>
  <c r="AT652"/>
  <c r="AU652"/>
  <c r="AV652"/>
  <c r="AX652"/>
  <c r="AY652"/>
  <c r="AZ652"/>
  <c r="BB652"/>
  <c r="BC652"/>
  <c r="BD652"/>
  <c r="AG653"/>
  <c r="AH653"/>
  <c r="AI653"/>
  <c r="AJ653"/>
  <c r="AL653"/>
  <c r="AM653"/>
  <c r="AN653"/>
  <c r="AP653"/>
  <c r="AQ653"/>
  <c r="AR653"/>
  <c r="AT653"/>
  <c r="AU653"/>
  <c r="AV653"/>
  <c r="AX653"/>
  <c r="AY653"/>
  <c r="AZ653"/>
  <c r="BB653"/>
  <c r="BC653"/>
  <c r="BD653"/>
  <c r="AG654"/>
  <c r="AH654"/>
  <c r="AI654"/>
  <c r="AJ654"/>
  <c r="AL654"/>
  <c r="AM654"/>
  <c r="AN654"/>
  <c r="AP654"/>
  <c r="AQ654"/>
  <c r="AR654"/>
  <c r="AT654"/>
  <c r="AU654"/>
  <c r="AV654"/>
  <c r="AX654"/>
  <c r="AY654"/>
  <c r="AZ654"/>
  <c r="BB654"/>
  <c r="BC654"/>
  <c r="BD654"/>
  <c r="AG655"/>
  <c r="AH655"/>
  <c r="AI655"/>
  <c r="AJ655"/>
  <c r="AL655"/>
  <c r="AM655"/>
  <c r="AN655"/>
  <c r="AP655"/>
  <c r="AQ655"/>
  <c r="AR655"/>
  <c r="AT655"/>
  <c r="AU655"/>
  <c r="AV655"/>
  <c r="AX655"/>
  <c r="AY655"/>
  <c r="AZ655"/>
  <c r="BB655"/>
  <c r="BC655"/>
  <c r="BD655"/>
  <c r="AG656"/>
  <c r="AH656"/>
  <c r="AI656"/>
  <c r="AJ656"/>
  <c r="AL656"/>
  <c r="AM656"/>
  <c r="AN656"/>
  <c r="AP656"/>
  <c r="AQ656"/>
  <c r="AR656"/>
  <c r="AT656"/>
  <c r="AU656"/>
  <c r="AV656"/>
  <c r="AX656"/>
  <c r="AY656"/>
  <c r="AZ656"/>
  <c r="BB656"/>
  <c r="BC656"/>
  <c r="BD656"/>
  <c r="AG657"/>
  <c r="AH657"/>
  <c r="AI657"/>
  <c r="AJ657"/>
  <c r="AL657"/>
  <c r="AM657"/>
  <c r="AN657"/>
  <c r="AP657"/>
  <c r="AQ657"/>
  <c r="AR657"/>
  <c r="AT657"/>
  <c r="AU657"/>
  <c r="AV657"/>
  <c r="AX657"/>
  <c r="AY657"/>
  <c r="AZ657"/>
  <c r="BB657"/>
  <c r="BC657"/>
  <c r="BD657"/>
  <c r="AG658"/>
  <c r="AH658"/>
  <c r="AI658"/>
  <c r="AJ658"/>
  <c r="AL658"/>
  <c r="AM658"/>
  <c r="AN658"/>
  <c r="AP658"/>
  <c r="AQ658"/>
  <c r="AR658"/>
  <c r="AT658"/>
  <c r="AU658"/>
  <c r="AV658"/>
  <c r="AX658"/>
  <c r="AY658"/>
  <c r="AZ658"/>
  <c r="BB658"/>
  <c r="BC658"/>
  <c r="BD658"/>
  <c r="AG659"/>
  <c r="AH659"/>
  <c r="AI659"/>
  <c r="AJ659"/>
  <c r="AL659"/>
  <c r="AM659"/>
  <c r="AN659"/>
  <c r="AP659"/>
  <c r="AQ659"/>
  <c r="AR659"/>
  <c r="AT659"/>
  <c r="AU659"/>
  <c r="AV659"/>
  <c r="AX659"/>
  <c r="AY659"/>
  <c r="AZ659"/>
  <c r="BB659"/>
  <c r="BC659"/>
  <c r="BD659"/>
  <c r="AG660"/>
  <c r="AH660"/>
  <c r="AI660"/>
  <c r="AJ660"/>
  <c r="AL660"/>
  <c r="AM660"/>
  <c r="AN660"/>
  <c r="AP660"/>
  <c r="AQ660"/>
  <c r="AR660"/>
  <c r="AT660"/>
  <c r="AU660"/>
  <c r="AV660"/>
  <c r="AX660"/>
  <c r="AY660"/>
  <c r="AZ660"/>
  <c r="BB660"/>
  <c r="BC660"/>
  <c r="BD660"/>
  <c r="AG661"/>
  <c r="AH661"/>
  <c r="AI661"/>
  <c r="AJ661"/>
  <c r="AL661"/>
  <c r="AM661"/>
  <c r="AN661"/>
  <c r="AP661"/>
  <c r="AQ661"/>
  <c r="AR661"/>
  <c r="AT661"/>
  <c r="AU661"/>
  <c r="AV661"/>
  <c r="AX661"/>
  <c r="AY661"/>
  <c r="AZ661"/>
  <c r="BB661"/>
  <c r="BC661"/>
  <c r="BD661"/>
  <c r="AG662"/>
  <c r="AH662"/>
  <c r="AI662"/>
  <c r="AJ662"/>
  <c r="AL662"/>
  <c r="AM662"/>
  <c r="AN662"/>
  <c r="AP662"/>
  <c r="AQ662"/>
  <c r="AR662"/>
  <c r="AT662"/>
  <c r="AU662"/>
  <c r="AV662"/>
  <c r="AX662"/>
  <c r="AY662"/>
  <c r="AZ662"/>
  <c r="BB662"/>
  <c r="BC662"/>
  <c r="BD662"/>
  <c r="AG663"/>
  <c r="AH663"/>
  <c r="AI663"/>
  <c r="AJ663"/>
  <c r="AL663"/>
  <c r="AM663"/>
  <c r="AN663"/>
  <c r="AP663"/>
  <c r="AQ663"/>
  <c r="AR663"/>
  <c r="AT663"/>
  <c r="AU663"/>
  <c r="AV663"/>
  <c r="AX663"/>
  <c r="AY663"/>
  <c r="AZ663"/>
  <c r="BB663"/>
  <c r="BC663"/>
  <c r="BD663"/>
  <c r="AG664"/>
  <c r="AH664"/>
  <c r="AI664"/>
  <c r="AJ664"/>
  <c r="AL664"/>
  <c r="AM664"/>
  <c r="AN664"/>
  <c r="AP664"/>
  <c r="AQ664"/>
  <c r="AR664"/>
  <c r="AT664"/>
  <c r="AU664"/>
  <c r="AV664"/>
  <c r="AX664"/>
  <c r="AY664"/>
  <c r="AZ664"/>
  <c r="BB664"/>
  <c r="BC664"/>
  <c r="BD664"/>
  <c r="AG665"/>
  <c r="AH665"/>
  <c r="AI665"/>
  <c r="AJ665"/>
  <c r="AL665"/>
  <c r="AM665"/>
  <c r="AN665"/>
  <c r="AP665"/>
  <c r="AQ665"/>
  <c r="AR665"/>
  <c r="AT665"/>
  <c r="AU665"/>
  <c r="AV665"/>
  <c r="AX665"/>
  <c r="AY665"/>
  <c r="AZ665"/>
  <c r="BB665"/>
  <c r="BC665"/>
  <c r="BD665"/>
  <c r="AG666"/>
  <c r="AH666"/>
  <c r="AI666"/>
  <c r="AJ666"/>
  <c r="AL666"/>
  <c r="AM666"/>
  <c r="AN666"/>
  <c r="AP666"/>
  <c r="AQ666"/>
  <c r="AR666"/>
  <c r="AT666"/>
  <c r="AU666"/>
  <c r="AV666"/>
  <c r="AX666"/>
  <c r="AY666"/>
  <c r="AZ666"/>
  <c r="BB666"/>
  <c r="BC666"/>
  <c r="BD666"/>
  <c r="AG667"/>
  <c r="AH667"/>
  <c r="AI667"/>
  <c r="AJ667"/>
  <c r="AL667"/>
  <c r="AM667"/>
  <c r="AN667"/>
  <c r="AP667"/>
  <c r="AQ667"/>
  <c r="AR667"/>
  <c r="AT667"/>
  <c r="AU667"/>
  <c r="AV667"/>
  <c r="AX667"/>
  <c r="AY667"/>
  <c r="AZ667"/>
  <c r="BB667"/>
  <c r="BC667"/>
  <c r="BD667"/>
  <c r="AG668"/>
  <c r="AH668"/>
  <c r="AI668"/>
  <c r="AJ668"/>
  <c r="AL668"/>
  <c r="AM668"/>
  <c r="AN668"/>
  <c r="AP668"/>
  <c r="AQ668"/>
  <c r="AR668"/>
  <c r="AT668"/>
  <c r="AU668"/>
  <c r="AV668"/>
  <c r="AX668"/>
  <c r="AY668"/>
  <c r="AZ668"/>
  <c r="BB668"/>
  <c r="BC668"/>
  <c r="BD668"/>
  <c r="AG669"/>
  <c r="AH669"/>
  <c r="AI669"/>
  <c r="AJ669"/>
  <c r="AL669"/>
  <c r="AM669"/>
  <c r="AN669"/>
  <c r="AP669"/>
  <c r="AQ669"/>
  <c r="AR669"/>
  <c r="AT669"/>
  <c r="AU669"/>
  <c r="AV669"/>
  <c r="AX669"/>
  <c r="AY669"/>
  <c r="AZ669"/>
  <c r="BB669"/>
  <c r="BC669"/>
  <c r="BD669"/>
  <c r="AG670"/>
  <c r="AH670"/>
  <c r="AI670"/>
  <c r="AJ670"/>
  <c r="AL670"/>
  <c r="AM670"/>
  <c r="AN670"/>
  <c r="AP670"/>
  <c r="AQ670"/>
  <c r="AR670"/>
  <c r="AT670"/>
  <c r="AU670"/>
  <c r="AV670"/>
  <c r="AX670"/>
  <c r="AY670"/>
  <c r="AZ670"/>
  <c r="BB670"/>
  <c r="BC670"/>
  <c r="BD670"/>
  <c r="AG671"/>
  <c r="AH671"/>
  <c r="AI671"/>
  <c r="AJ671"/>
  <c r="AL671"/>
  <c r="AM671"/>
  <c r="AN671"/>
  <c r="AP671"/>
  <c r="AQ671"/>
  <c r="AR671"/>
  <c r="AT671"/>
  <c r="AU671"/>
  <c r="AV671"/>
  <c r="AX671"/>
  <c r="AY671"/>
  <c r="AZ671"/>
  <c r="BB671"/>
  <c r="BC671"/>
  <c r="BD671"/>
  <c r="AG672"/>
  <c r="AH672"/>
  <c r="AI672"/>
  <c r="AJ672"/>
  <c r="AL672"/>
  <c r="AM672"/>
  <c r="AN672"/>
  <c r="AP672"/>
  <c r="AQ672"/>
  <c r="AR672"/>
  <c r="AT672"/>
  <c r="AU672"/>
  <c r="AV672"/>
  <c r="AX672"/>
  <c r="AY672"/>
  <c r="AZ672"/>
  <c r="BB672"/>
  <c r="BC672"/>
  <c r="BD672"/>
  <c r="AG673"/>
  <c r="AH673"/>
  <c r="AI673"/>
  <c r="AJ673"/>
  <c r="AL673"/>
  <c r="AM673"/>
  <c r="AN673"/>
  <c r="AP673"/>
  <c r="AQ673"/>
  <c r="AR673"/>
  <c r="AT673"/>
  <c r="AU673"/>
  <c r="AV673"/>
  <c r="AX673"/>
  <c r="AY673"/>
  <c r="AZ673"/>
  <c r="BB673"/>
  <c r="BC673"/>
  <c r="BD673"/>
  <c r="AG674"/>
  <c r="AH674"/>
  <c r="AI674"/>
  <c r="AJ674"/>
  <c r="AL674"/>
  <c r="AM674"/>
  <c r="AN674"/>
  <c r="AP674"/>
  <c r="AQ674"/>
  <c r="AR674"/>
  <c r="AT674"/>
  <c r="AU674"/>
  <c r="AV674"/>
  <c r="AX674"/>
  <c r="AY674"/>
  <c r="AZ674"/>
  <c r="BB674"/>
  <c r="BC674"/>
  <c r="BD674"/>
  <c r="AG675"/>
  <c r="AH675"/>
  <c r="AI675"/>
  <c r="AJ675"/>
  <c r="AL675"/>
  <c r="AM675"/>
  <c r="AN675"/>
  <c r="AP675"/>
  <c r="AQ675"/>
  <c r="AR675"/>
  <c r="AT675"/>
  <c r="AU675"/>
  <c r="AV675"/>
  <c r="AX675"/>
  <c r="AY675"/>
  <c r="AZ675"/>
  <c r="BB675"/>
  <c r="BC675"/>
  <c r="BD675"/>
  <c r="AG676"/>
  <c r="AH676"/>
  <c r="AI676"/>
  <c r="AJ676"/>
  <c r="AL676"/>
  <c r="AM676"/>
  <c r="AN676"/>
  <c r="AP676"/>
  <c r="AQ676"/>
  <c r="AR676"/>
  <c r="AT676"/>
  <c r="AU676"/>
  <c r="AV676"/>
  <c r="AX676"/>
  <c r="AY676"/>
  <c r="AZ676"/>
  <c r="BB676"/>
  <c r="BC676"/>
  <c r="BD676"/>
  <c r="AG677"/>
  <c r="AH677"/>
  <c r="AI677"/>
  <c r="AJ677"/>
  <c r="AL677"/>
  <c r="AM677"/>
  <c r="AN677"/>
  <c r="AP677"/>
  <c r="AQ677"/>
  <c r="AR677"/>
  <c r="AT677"/>
  <c r="AU677"/>
  <c r="AV677"/>
  <c r="AX677"/>
  <c r="AY677"/>
  <c r="AZ677"/>
  <c r="BB677"/>
  <c r="BC677"/>
  <c r="BD677"/>
  <c r="AG678"/>
  <c r="AH678"/>
  <c r="AI678"/>
  <c r="AJ678"/>
  <c r="AL678"/>
  <c r="AM678"/>
  <c r="AN678"/>
  <c r="AP678"/>
  <c r="AQ678"/>
  <c r="AR678"/>
  <c r="AT678"/>
  <c r="AU678"/>
  <c r="AV678"/>
  <c r="AX678"/>
  <c r="AY678"/>
  <c r="AZ678"/>
  <c r="BB678"/>
  <c r="BC678"/>
  <c r="BD678"/>
  <c r="AG679"/>
  <c r="AH679"/>
  <c r="AI679"/>
  <c r="AJ679"/>
  <c r="AL679"/>
  <c r="AM679"/>
  <c r="AN679"/>
  <c r="AP679"/>
  <c r="AQ679"/>
  <c r="AR679"/>
  <c r="AT679"/>
  <c r="AU679"/>
  <c r="AV679"/>
  <c r="AX679"/>
  <c r="AY679"/>
  <c r="AZ679"/>
  <c r="BB679"/>
  <c r="BC679"/>
  <c r="BD679"/>
  <c r="AG680"/>
  <c r="AH680"/>
  <c r="AI680"/>
  <c r="AJ680"/>
  <c r="AL680"/>
  <c r="AM680"/>
  <c r="AN680"/>
  <c r="AP680"/>
  <c r="AQ680"/>
  <c r="AR680"/>
  <c r="AT680"/>
  <c r="AU680"/>
  <c r="AV680"/>
  <c r="AX680"/>
  <c r="AY680"/>
  <c r="AZ680"/>
  <c r="BB680"/>
  <c r="BC680"/>
  <c r="BD680"/>
  <c r="AG681"/>
  <c r="AH681"/>
  <c r="AI681"/>
  <c r="AJ681"/>
  <c r="AL681"/>
  <c r="AM681"/>
  <c r="AN681"/>
  <c r="AP681"/>
  <c r="AQ681"/>
  <c r="AR681"/>
  <c r="AT681"/>
  <c r="AU681"/>
  <c r="AV681"/>
  <c r="AX681"/>
  <c r="AY681"/>
  <c r="AZ681"/>
  <c r="BB681"/>
  <c r="BC681"/>
  <c r="BD681"/>
  <c r="AG682"/>
  <c r="AH682"/>
  <c r="AI682"/>
  <c r="AJ682"/>
  <c r="AL682"/>
  <c r="AM682"/>
  <c r="AN682"/>
  <c r="AP682"/>
  <c r="AQ682"/>
  <c r="AR682"/>
  <c r="AT682"/>
  <c r="AU682"/>
  <c r="AV682"/>
  <c r="AX682"/>
  <c r="AY682"/>
  <c r="AZ682"/>
  <c r="BB682"/>
  <c r="BC682"/>
  <c r="BD682"/>
  <c r="BD555"/>
  <c r="BC555"/>
  <c r="BB555"/>
  <c r="AZ555"/>
  <c r="AY555"/>
  <c r="AX555"/>
  <c r="AV555"/>
  <c r="AU555"/>
  <c r="AT555"/>
  <c r="AR555"/>
  <c r="AQ555"/>
  <c r="AP555"/>
  <c r="AN555"/>
  <c r="AM555"/>
  <c r="AL555"/>
  <c r="AJ555"/>
  <c r="AI555"/>
  <c r="AH555"/>
  <c r="AG555" l="1"/>
  <c r="AL537"/>
  <c r="AM549"/>
  <c r="AO549"/>
  <c r="AN549"/>
  <c r="AJ303"/>
  <c r="AJ289"/>
  <c r="AJ290"/>
  <c r="AJ291"/>
  <c r="AJ292"/>
  <c r="AJ293"/>
  <c r="AJ294"/>
  <c r="AJ295"/>
  <c r="AJ296"/>
  <c r="AJ297"/>
  <c r="AJ298"/>
  <c r="AJ299"/>
  <c r="AJ300"/>
  <c r="AJ301"/>
  <c r="AJ302"/>
  <c r="AJ288"/>
  <c r="AH254"/>
  <c r="AG254"/>
  <c r="AG252"/>
  <c r="AI254" s="1"/>
  <c r="AH239"/>
  <c r="AG239"/>
  <c r="AG237"/>
  <c r="AI239" s="1"/>
  <c r="C65" i="29"/>
  <c r="D72"/>
  <c r="BH665" i="26" l="1"/>
  <c r="BP667"/>
  <c r="BO667"/>
  <c r="BN667"/>
  <c r="BM667"/>
  <c r="BL667"/>
  <c r="BK667"/>
  <c r="BJ667"/>
  <c r="BI667"/>
  <c r="BH667"/>
  <c r="BP666"/>
  <c r="BO666"/>
  <c r="BN666"/>
  <c r="BM666"/>
  <c r="BL666"/>
  <c r="BK666"/>
  <c r="BJ666"/>
  <c r="BI666"/>
  <c r="BH666"/>
  <c r="BP665"/>
  <c r="BO665"/>
  <c r="BN665"/>
  <c r="BM665"/>
  <c r="BL665"/>
  <c r="BK665"/>
  <c r="BJ665"/>
  <c r="BI665"/>
  <c r="BP655"/>
  <c r="BO655"/>
  <c r="BN655"/>
  <c r="BM655"/>
  <c r="BL655"/>
  <c r="BK655"/>
  <c r="BJ655"/>
  <c r="BI655"/>
  <c r="BH655"/>
  <c r="BP648"/>
  <c r="BO648"/>
  <c r="BN648"/>
  <c r="BM648"/>
  <c r="BL648"/>
  <c r="BK648"/>
  <c r="BJ648"/>
  <c r="BI648"/>
  <c r="BH648"/>
  <c r="BP647"/>
  <c r="BO647"/>
  <c r="BN647"/>
  <c r="BM647"/>
  <c r="BL647"/>
  <c r="BK647"/>
  <c r="BJ647"/>
  <c r="BI647"/>
  <c r="BH647"/>
  <c r="BP646"/>
  <c r="BO646"/>
  <c r="BN646"/>
  <c r="BM646"/>
  <c r="BL646"/>
  <c r="BK646"/>
  <c r="BJ646"/>
  <c r="BI646"/>
  <c r="BH646"/>
  <c r="BH627"/>
  <c r="BP629"/>
  <c r="BO629"/>
  <c r="BN629"/>
  <c r="BM629"/>
  <c r="BL629"/>
  <c r="BK629"/>
  <c r="BJ629"/>
  <c r="BI629"/>
  <c r="BH629"/>
  <c r="BP628"/>
  <c r="BO628"/>
  <c r="BN628"/>
  <c r="BM628"/>
  <c r="BL628"/>
  <c r="BK628"/>
  <c r="BJ628"/>
  <c r="BI628"/>
  <c r="BH628"/>
  <c r="BP627"/>
  <c r="BO627"/>
  <c r="BN627"/>
  <c r="BM627"/>
  <c r="BL627"/>
  <c r="BK627"/>
  <c r="BJ627"/>
  <c r="BI627"/>
  <c r="BP621"/>
  <c r="BO621"/>
  <c r="BN621"/>
  <c r="BM621"/>
  <c r="BL621"/>
  <c r="BK621"/>
  <c r="BJ621"/>
  <c r="BI621"/>
  <c r="BH621"/>
  <c r="BP620"/>
  <c r="BO620"/>
  <c r="BN620"/>
  <c r="BM620"/>
  <c r="BL620"/>
  <c r="BK620"/>
  <c r="BJ620"/>
  <c r="BI620"/>
  <c r="BH620"/>
  <c r="BP619"/>
  <c r="BO619"/>
  <c r="BN619"/>
  <c r="BM619"/>
  <c r="BL619"/>
  <c r="BK619"/>
  <c r="BJ619"/>
  <c r="BI619"/>
  <c r="BH619"/>
  <c r="BP613"/>
  <c r="BO613"/>
  <c r="BN613"/>
  <c r="BM613"/>
  <c r="BL613"/>
  <c r="BK613"/>
  <c r="BJ613"/>
  <c r="BI613"/>
  <c r="BH613"/>
  <c r="BP612"/>
  <c r="BO612"/>
  <c r="BN612"/>
  <c r="BM612"/>
  <c r="BL612"/>
  <c r="BK612"/>
  <c r="BJ612"/>
  <c r="BI612"/>
  <c r="BH612"/>
  <c r="BP611"/>
  <c r="BO611"/>
  <c r="BN611"/>
  <c r="BM611"/>
  <c r="BL611"/>
  <c r="BK611"/>
  <c r="BJ611"/>
  <c r="BI611"/>
  <c r="BH611"/>
  <c r="BP604"/>
  <c r="BO604"/>
  <c r="BN604"/>
  <c r="BM604"/>
  <c r="BL604"/>
  <c r="BK604"/>
  <c r="BJ604"/>
  <c r="BI604"/>
  <c r="BH604"/>
  <c r="BP603"/>
  <c r="BO603"/>
  <c r="BN603"/>
  <c r="BM603"/>
  <c r="BL603"/>
  <c r="BK603"/>
  <c r="BJ603"/>
  <c r="BI603"/>
  <c r="BH603"/>
  <c r="BP602"/>
  <c r="BO602"/>
  <c r="BN602"/>
  <c r="BM602"/>
  <c r="BL602"/>
  <c r="BK602"/>
  <c r="BJ602"/>
  <c r="BI602"/>
  <c r="BH602"/>
  <c r="BP583"/>
  <c r="BO583"/>
  <c r="BN583"/>
  <c r="BM583"/>
  <c r="BL583"/>
  <c r="BK583"/>
  <c r="BJ583"/>
  <c r="BI583"/>
  <c r="BH583"/>
  <c r="BP582"/>
  <c r="BO582"/>
  <c r="BN582"/>
  <c r="BM582"/>
  <c r="BL582"/>
  <c r="BK582"/>
  <c r="BJ582"/>
  <c r="BI582"/>
  <c r="BH582"/>
  <c r="BP581"/>
  <c r="BO581"/>
  <c r="BN581"/>
  <c r="BM581"/>
  <c r="BL581"/>
  <c r="BK581"/>
  <c r="BJ581"/>
  <c r="BI581"/>
  <c r="BH581"/>
  <c r="BH568"/>
  <c r="BP568"/>
  <c r="BO568"/>
  <c r="BN568"/>
  <c r="AO550" s="1"/>
  <c r="BM568"/>
  <c r="BL568"/>
  <c r="BK568"/>
  <c r="AN550" s="1"/>
  <c r="BJ568"/>
  <c r="BI568"/>
  <c r="BP567"/>
  <c r="BO567"/>
  <c r="BN567"/>
  <c r="AO551" s="1"/>
  <c r="BM567"/>
  <c r="BL567"/>
  <c r="BK567"/>
  <c r="BJ567"/>
  <c r="BI567"/>
  <c r="BH567"/>
  <c r="AM551" s="1"/>
  <c r="BP566"/>
  <c r="BO566"/>
  <c r="BN566"/>
  <c r="BM566"/>
  <c r="BL566"/>
  <c r="BK566"/>
  <c r="BJ566"/>
  <c r="BI566"/>
  <c r="BH566"/>
  <c r="AN551" l="1"/>
  <c r="AM550"/>
  <c r="BQ655"/>
  <c r="AG683"/>
  <c r="AP523"/>
  <c r="AO523"/>
  <c r="AN523"/>
  <c r="AM523"/>
  <c r="AL523"/>
  <c r="AP522"/>
  <c r="AC526"/>
  <c r="AP521"/>
  <c r="AO521"/>
  <c r="AN521"/>
  <c r="AM521"/>
  <c r="AH364"/>
  <c r="AV173"/>
  <c r="AW173"/>
  <c r="AX173"/>
  <c r="AY173"/>
  <c r="AZ173"/>
  <c r="BA173"/>
  <c r="BB173"/>
  <c r="BC173"/>
  <c r="BD173"/>
  <c r="BE173"/>
  <c r="BF173"/>
  <c r="BG173"/>
  <c r="BH173"/>
  <c r="AU173"/>
  <c r="AV172"/>
  <c r="AW172"/>
  <c r="AX172"/>
  <c r="AY172"/>
  <c r="AZ172"/>
  <c r="BA172"/>
  <c r="BB172"/>
  <c r="BC172"/>
  <c r="BD172"/>
  <c r="BE172"/>
  <c r="BF172"/>
  <c r="BG172"/>
  <c r="BH172"/>
  <c r="AU172"/>
  <c r="AV171"/>
  <c r="AW171"/>
  <c r="AX171"/>
  <c r="AY171"/>
  <c r="AZ171"/>
  <c r="BA171"/>
  <c r="BB171"/>
  <c r="BC171"/>
  <c r="BD171"/>
  <c r="BE171"/>
  <c r="BF171"/>
  <c r="BG171"/>
  <c r="BH171"/>
  <c r="AU171"/>
  <c r="BH155"/>
  <c r="AV155"/>
  <c r="AW155"/>
  <c r="AX155"/>
  <c r="AY155"/>
  <c r="AZ155"/>
  <c r="BA155"/>
  <c r="BB155"/>
  <c r="BC155"/>
  <c r="BD155"/>
  <c r="BE155"/>
  <c r="BF155"/>
  <c r="BG155"/>
  <c r="AU155"/>
  <c r="AT155"/>
  <c r="AV154"/>
  <c r="AW154"/>
  <c r="AX154"/>
  <c r="AY154"/>
  <c r="AZ154"/>
  <c r="BA154"/>
  <c r="BB154"/>
  <c r="BC154"/>
  <c r="BD154"/>
  <c r="BE154"/>
  <c r="BF154"/>
  <c r="BG154"/>
  <c r="BH154"/>
  <c r="AU154"/>
  <c r="BH153"/>
  <c r="BG153"/>
  <c r="AV153"/>
  <c r="AW153"/>
  <c r="AX153"/>
  <c r="AY153"/>
  <c r="AZ153"/>
  <c r="BA153"/>
  <c r="BB153"/>
  <c r="BC153"/>
  <c r="BD153"/>
  <c r="BE153"/>
  <c r="BF153"/>
  <c r="AU153"/>
  <c r="AT153"/>
  <c r="AS153"/>
  <c r="O143"/>
  <c r="AV140"/>
  <c r="AW140"/>
  <c r="AX140"/>
  <c r="AY140"/>
  <c r="AZ140"/>
  <c r="BA140"/>
  <c r="BB140"/>
  <c r="BC140"/>
  <c r="BD140"/>
  <c r="BE140"/>
  <c r="BF140"/>
  <c r="BG140"/>
  <c r="BH140"/>
  <c r="AU140"/>
  <c r="AT140"/>
  <c r="AS140"/>
  <c r="AR140"/>
  <c r="AU139"/>
  <c r="AT139"/>
  <c r="AS139"/>
  <c r="AR139"/>
  <c r="AV139"/>
  <c r="AW139"/>
  <c r="AX139"/>
  <c r="AY139"/>
  <c r="AZ139"/>
  <c r="BA139"/>
  <c r="BB139"/>
  <c r="BC139"/>
  <c r="BD139"/>
  <c r="BE139"/>
  <c r="BF139"/>
  <c r="BG139"/>
  <c r="BH139"/>
  <c r="AV138"/>
  <c r="AW138"/>
  <c r="AX138"/>
  <c r="AY138"/>
  <c r="AZ138"/>
  <c r="BA138"/>
  <c r="BB138"/>
  <c r="BC138"/>
  <c r="BD138"/>
  <c r="BE138"/>
  <c r="BF138"/>
  <c r="BG138"/>
  <c r="BH138"/>
  <c r="AU138"/>
  <c r="B36"/>
  <c r="B879"/>
  <c r="B855"/>
  <c r="B840"/>
  <c r="B825"/>
  <c r="B803"/>
  <c r="B781"/>
  <c r="B748"/>
  <c r="B728"/>
  <c r="B703"/>
  <c r="B690"/>
  <c r="B551"/>
  <c r="B531"/>
  <c r="B516"/>
  <c r="B502"/>
  <c r="B484"/>
  <c r="B471"/>
  <c r="B455"/>
  <c r="B442"/>
  <c r="B432"/>
  <c r="B413"/>
  <c r="B390"/>
  <c r="B378"/>
  <c r="B362"/>
  <c r="B349"/>
  <c r="B327"/>
  <c r="B317"/>
  <c r="B285"/>
  <c r="B272"/>
  <c r="B250"/>
  <c r="B235"/>
  <c r="B217"/>
  <c r="B209"/>
  <c r="B202"/>
  <c r="B192"/>
  <c r="B167"/>
  <c r="B149"/>
  <c r="B134"/>
  <c r="B115"/>
  <c r="B104"/>
  <c r="B70"/>
  <c r="B52"/>
  <c r="B48"/>
  <c r="B30"/>
  <c r="B9" i="27" l="1"/>
  <c r="B9" i="31"/>
  <c r="B9" i="26"/>
  <c r="B12" i="28"/>
  <c r="N9" i="29"/>
  <c r="N9" i="27" s="1"/>
  <c r="AN884" i="26"/>
  <c r="AM884"/>
  <c r="AL884"/>
  <c r="AN883"/>
  <c r="AM883"/>
  <c r="AL883"/>
  <c r="X889"/>
  <c r="AH884"/>
  <c r="AH885"/>
  <c r="AH886"/>
  <c r="AH887"/>
  <c r="AH888"/>
  <c r="AG884"/>
  <c r="AG885"/>
  <c r="AG886"/>
  <c r="AG887"/>
  <c r="AG888"/>
  <c r="AG881"/>
  <c r="B892" s="1"/>
  <c r="AH883"/>
  <c r="AG883"/>
  <c r="AN882"/>
  <c r="AM882"/>
  <c r="L889"/>
  <c r="R889"/>
  <c r="AG857"/>
  <c r="B877" s="1"/>
  <c r="Q874"/>
  <c r="W874"/>
  <c r="K874"/>
  <c r="AN860"/>
  <c r="AM860"/>
  <c r="AL860"/>
  <c r="AN859"/>
  <c r="AM859"/>
  <c r="AL859"/>
  <c r="AH860"/>
  <c r="AH861"/>
  <c r="AH862"/>
  <c r="AH863"/>
  <c r="AH864"/>
  <c r="AH865"/>
  <c r="AH866"/>
  <c r="AH867"/>
  <c r="AH868"/>
  <c r="AH869"/>
  <c r="AH870"/>
  <c r="AH871"/>
  <c r="AH872"/>
  <c r="AH873"/>
  <c r="AG860"/>
  <c r="AG861"/>
  <c r="AG862"/>
  <c r="AG863"/>
  <c r="AG864"/>
  <c r="AG865"/>
  <c r="AG866"/>
  <c r="AG867"/>
  <c r="AG868"/>
  <c r="AG869"/>
  <c r="AG870"/>
  <c r="AG871"/>
  <c r="AG872"/>
  <c r="AG873"/>
  <c r="AH859"/>
  <c r="AG859"/>
  <c r="AN858"/>
  <c r="AM858"/>
  <c r="W847"/>
  <c r="Q847"/>
  <c r="K847"/>
  <c r="AN845"/>
  <c r="AM845"/>
  <c r="AL845"/>
  <c r="AN844"/>
  <c r="AM844"/>
  <c r="AL844"/>
  <c r="AH845"/>
  <c r="AG845"/>
  <c r="AH844"/>
  <c r="AG844"/>
  <c r="AH846"/>
  <c r="AG846"/>
  <c r="AN843"/>
  <c r="AM843"/>
  <c r="AG842"/>
  <c r="Q832"/>
  <c r="W832"/>
  <c r="K832"/>
  <c r="AN830"/>
  <c r="AM830"/>
  <c r="AL830"/>
  <c r="AN829"/>
  <c r="AM829"/>
  <c r="AL829"/>
  <c r="AH830"/>
  <c r="AH831"/>
  <c r="AG830"/>
  <c r="AG831"/>
  <c r="AG829"/>
  <c r="AH829"/>
  <c r="AG827"/>
  <c r="AI830" s="1"/>
  <c r="AI831" l="1"/>
  <c r="N12" i="28"/>
  <c r="N9" i="26"/>
  <c r="N9" i="31"/>
  <c r="B835" i="26"/>
  <c r="AN885"/>
  <c r="AI883"/>
  <c r="AM885"/>
  <c r="AI887"/>
  <c r="AI885"/>
  <c r="AI888"/>
  <c r="AI886"/>
  <c r="AI884"/>
  <c r="AI873"/>
  <c r="AI871"/>
  <c r="AI869"/>
  <c r="AI867"/>
  <c r="AI865"/>
  <c r="AI863"/>
  <c r="AI861"/>
  <c r="AN861"/>
  <c r="AI859"/>
  <c r="AI872"/>
  <c r="AI870"/>
  <c r="AI868"/>
  <c r="AI866"/>
  <c r="AI864"/>
  <c r="AI862"/>
  <c r="AI860"/>
  <c r="AM861"/>
  <c r="AI844"/>
  <c r="AI845"/>
  <c r="AN846"/>
  <c r="AI846"/>
  <c r="AM846"/>
  <c r="B850"/>
  <c r="AI829"/>
  <c r="AI832" s="1"/>
  <c r="B833" s="1"/>
  <c r="AI889" l="1"/>
  <c r="B890" s="1"/>
  <c r="AI874"/>
  <c r="B875" s="1"/>
  <c r="AI847"/>
  <c r="B848" s="1"/>
  <c r="AN828" l="1"/>
  <c r="AN831" s="1"/>
  <c r="AM828"/>
  <c r="AM831" s="1"/>
  <c r="X817"/>
  <c r="R817"/>
  <c r="L817"/>
  <c r="AG805"/>
  <c r="B820" s="1"/>
  <c r="AN808"/>
  <c r="AM808"/>
  <c r="AL808"/>
  <c r="AN807"/>
  <c r="AM807"/>
  <c r="AL807"/>
  <c r="AH808"/>
  <c r="AH809"/>
  <c r="AH810"/>
  <c r="AH811"/>
  <c r="AH812"/>
  <c r="AH813"/>
  <c r="AH814"/>
  <c r="AH815"/>
  <c r="AH816"/>
  <c r="AG808"/>
  <c r="AG809"/>
  <c r="AI809" s="1"/>
  <c r="AG810"/>
  <c r="AG811"/>
  <c r="AI811" s="1"/>
  <c r="AG812"/>
  <c r="AG813"/>
  <c r="AI813" s="1"/>
  <c r="AG814"/>
  <c r="AG815"/>
  <c r="AI815" s="1"/>
  <c r="AG816"/>
  <c r="AH807"/>
  <c r="AG807"/>
  <c r="AN806"/>
  <c r="AM806"/>
  <c r="AI807" l="1"/>
  <c r="AI816"/>
  <c r="AI814"/>
  <c r="AI812"/>
  <c r="AI810"/>
  <c r="AI808"/>
  <c r="AN809"/>
  <c r="AM809"/>
  <c r="Y796"/>
  <c r="S796"/>
  <c r="M796"/>
  <c r="AN786"/>
  <c r="AM786"/>
  <c r="AL786"/>
  <c r="AN785"/>
  <c r="AM785"/>
  <c r="AL785"/>
  <c r="AH786"/>
  <c r="AH787"/>
  <c r="AH788"/>
  <c r="AH789"/>
  <c r="AH790"/>
  <c r="AH791"/>
  <c r="AH792"/>
  <c r="AH793"/>
  <c r="AH794"/>
  <c r="AH795"/>
  <c r="AG786"/>
  <c r="AG787"/>
  <c r="AG788"/>
  <c r="AG789"/>
  <c r="AG790"/>
  <c r="AG791"/>
  <c r="AG792"/>
  <c r="AG793"/>
  <c r="AG794"/>
  <c r="AG795"/>
  <c r="AG783"/>
  <c r="B799" s="1"/>
  <c r="AH785"/>
  <c r="AG785"/>
  <c r="AN784"/>
  <c r="AM784"/>
  <c r="AN751"/>
  <c r="AN752"/>
  <c r="AN753"/>
  <c r="AG750"/>
  <c r="AM753"/>
  <c r="AL753"/>
  <c r="AM752"/>
  <c r="AL752"/>
  <c r="AN707"/>
  <c r="AM707"/>
  <c r="AL707"/>
  <c r="AM751"/>
  <c r="AH753"/>
  <c r="AH754"/>
  <c r="AH755"/>
  <c r="AH756"/>
  <c r="AH757"/>
  <c r="AH758"/>
  <c r="AH759"/>
  <c r="AH760"/>
  <c r="AH761"/>
  <c r="AH762"/>
  <c r="AH763"/>
  <c r="AH764"/>
  <c r="AH765"/>
  <c r="AH766"/>
  <c r="AH767"/>
  <c r="AH768"/>
  <c r="AH769"/>
  <c r="AH770"/>
  <c r="AH771"/>
  <c r="AG753"/>
  <c r="AG754"/>
  <c r="AG755"/>
  <c r="AG756"/>
  <c r="AG757"/>
  <c r="AG758"/>
  <c r="AG759"/>
  <c r="AG760"/>
  <c r="AG761"/>
  <c r="AG762"/>
  <c r="AG763"/>
  <c r="AG764"/>
  <c r="AG765"/>
  <c r="AG766"/>
  <c r="AG767"/>
  <c r="AG768"/>
  <c r="AG769"/>
  <c r="AG770"/>
  <c r="AG771"/>
  <c r="AH752"/>
  <c r="AG752"/>
  <c r="X772"/>
  <c r="R772"/>
  <c r="L772"/>
  <c r="AH733"/>
  <c r="AG733"/>
  <c r="AH734"/>
  <c r="AH735"/>
  <c r="AH736"/>
  <c r="AH737"/>
  <c r="AH738"/>
  <c r="AH739"/>
  <c r="AH740"/>
  <c r="AG734"/>
  <c r="AG735"/>
  <c r="AG736"/>
  <c r="AG737"/>
  <c r="AG738"/>
  <c r="AG739"/>
  <c r="AG740"/>
  <c r="AN733"/>
  <c r="AM733"/>
  <c r="AL733"/>
  <c r="AN732"/>
  <c r="AM732"/>
  <c r="AL732"/>
  <c r="AN731"/>
  <c r="AM731"/>
  <c r="AG730"/>
  <c r="B744" s="1"/>
  <c r="AH732"/>
  <c r="AG732"/>
  <c r="W741"/>
  <c r="Q741"/>
  <c r="K741"/>
  <c r="Q721"/>
  <c r="K721"/>
  <c r="W721"/>
  <c r="AN708"/>
  <c r="AM708"/>
  <c r="AN706"/>
  <c r="AM706"/>
  <c r="AL708"/>
  <c r="AH708"/>
  <c r="AH709"/>
  <c r="AH710"/>
  <c r="AH711"/>
  <c r="AH712"/>
  <c r="AH713"/>
  <c r="AH714"/>
  <c r="AH715"/>
  <c r="AH716"/>
  <c r="AH717"/>
  <c r="AH718"/>
  <c r="AH719"/>
  <c r="AH720"/>
  <c r="AG708"/>
  <c r="AG709"/>
  <c r="AG710"/>
  <c r="AG711"/>
  <c r="AG712"/>
  <c r="AG713"/>
  <c r="AG714"/>
  <c r="AG715"/>
  <c r="AG716"/>
  <c r="AG717"/>
  <c r="AG718"/>
  <c r="AG719"/>
  <c r="AG720"/>
  <c r="AG705"/>
  <c r="AH707"/>
  <c r="AG707"/>
  <c r="AN754" l="1"/>
  <c r="AI756"/>
  <c r="AI739"/>
  <c r="AI737"/>
  <c r="AI735"/>
  <c r="AI733"/>
  <c r="AM709"/>
  <c r="B724"/>
  <c r="AI740"/>
  <c r="AI738"/>
  <c r="AI736"/>
  <c r="AI734"/>
  <c r="B775"/>
  <c r="AI769"/>
  <c r="AI817"/>
  <c r="B818" s="1"/>
  <c r="AI785"/>
  <c r="AI792"/>
  <c r="AI788"/>
  <c r="AI795"/>
  <c r="AI791"/>
  <c r="AI787"/>
  <c r="AI794"/>
  <c r="AI790"/>
  <c r="AI786"/>
  <c r="AN787"/>
  <c r="AI793"/>
  <c r="AI789"/>
  <c r="AM787"/>
  <c r="AI765"/>
  <c r="AI757"/>
  <c r="AI753"/>
  <c r="AI764"/>
  <c r="AM754"/>
  <c r="AI768"/>
  <c r="AI760"/>
  <c r="AI761"/>
  <c r="AI754"/>
  <c r="AI771"/>
  <c r="AI767"/>
  <c r="AI763"/>
  <c r="AI759"/>
  <c r="AI755"/>
  <c r="AI752"/>
  <c r="AI770"/>
  <c r="AI766"/>
  <c r="AI762"/>
  <c r="AI758"/>
  <c r="AM734"/>
  <c r="AI732"/>
  <c r="AN734"/>
  <c r="AI720"/>
  <c r="AI716"/>
  <c r="AI712"/>
  <c r="AI710"/>
  <c r="AI707"/>
  <c r="AI719"/>
  <c r="AI715"/>
  <c r="AI711"/>
  <c r="AN709"/>
  <c r="AI718"/>
  <c r="AI714"/>
  <c r="AI709"/>
  <c r="AI717"/>
  <c r="AI713"/>
  <c r="AI708"/>
  <c r="AJ693"/>
  <c r="AJ692"/>
  <c r="AI693"/>
  <c r="AI692"/>
  <c r="AG692"/>
  <c r="P694"/>
  <c r="AB683"/>
  <c r="N683"/>
  <c r="P683"/>
  <c r="R683"/>
  <c r="T683"/>
  <c r="V683"/>
  <c r="X683"/>
  <c r="Z683"/>
  <c r="L683"/>
  <c r="AG553"/>
  <c r="B685" s="1"/>
  <c r="AG537"/>
  <c r="AL539"/>
  <c r="AL538"/>
  <c r="AG539"/>
  <c r="AH539"/>
  <c r="AB526"/>
  <c r="K526"/>
  <c r="L526"/>
  <c r="M526"/>
  <c r="N526"/>
  <c r="O526"/>
  <c r="P526"/>
  <c r="Q526"/>
  <c r="R526"/>
  <c r="S526"/>
  <c r="T526"/>
  <c r="U526"/>
  <c r="V526"/>
  <c r="W526"/>
  <c r="X526"/>
  <c r="Y526"/>
  <c r="Z526"/>
  <c r="AA526"/>
  <c r="J526"/>
  <c r="H526"/>
  <c r="AL522"/>
  <c r="AH522"/>
  <c r="AH523"/>
  <c r="AH524"/>
  <c r="AH525"/>
  <c r="AG522"/>
  <c r="AG523"/>
  <c r="AG524"/>
  <c r="AG525"/>
  <c r="AG519"/>
  <c r="AH521"/>
  <c r="AG521"/>
  <c r="AG503"/>
  <c r="AH507"/>
  <c r="AH506"/>
  <c r="AH505"/>
  <c r="Q508"/>
  <c r="AH489"/>
  <c r="AH488"/>
  <c r="AH487"/>
  <c r="AG485"/>
  <c r="B499" s="1"/>
  <c r="S494"/>
  <c r="M494"/>
  <c r="AH474"/>
  <c r="AH473"/>
  <c r="AH472"/>
  <c r="AG470"/>
  <c r="B476" s="1"/>
  <c r="M465"/>
  <c r="AG456"/>
  <c r="B467" s="1"/>
  <c r="AH460"/>
  <c r="AH459"/>
  <c r="AH458"/>
  <c r="AH446"/>
  <c r="AH445"/>
  <c r="AG443"/>
  <c r="B453" s="1"/>
  <c r="AH447"/>
  <c r="M451"/>
  <c r="AG425"/>
  <c r="AG424"/>
  <c r="AG423"/>
  <c r="AG422"/>
  <c r="AG421"/>
  <c r="AG420"/>
  <c r="AG419"/>
  <c r="AG418"/>
  <c r="AG417"/>
  <c r="AG416"/>
  <c r="AG413"/>
  <c r="B427" s="1"/>
  <c r="AH393"/>
  <c r="AH394"/>
  <c r="AH395"/>
  <c r="AG391"/>
  <c r="B410" s="1"/>
  <c r="Q408"/>
  <c r="AG362"/>
  <c r="B374" s="1"/>
  <c r="AH366"/>
  <c r="AH365"/>
  <c r="P372"/>
  <c r="AL354"/>
  <c r="AM354"/>
  <c r="AL353"/>
  <c r="AM353"/>
  <c r="AM352"/>
  <c r="AL352"/>
  <c r="L356"/>
  <c r="AH353"/>
  <c r="AH354"/>
  <c r="AH355"/>
  <c r="AG353"/>
  <c r="AG354"/>
  <c r="AG355"/>
  <c r="AH352"/>
  <c r="AG352"/>
  <c r="AG350"/>
  <c r="B359" s="1"/>
  <c r="P356"/>
  <c r="T356"/>
  <c r="AH333"/>
  <c r="AH332"/>
  <c r="AH331"/>
  <c r="AG329"/>
  <c r="M340"/>
  <c r="AN289"/>
  <c r="AM289"/>
  <c r="AL289"/>
  <c r="AN290"/>
  <c r="AM290"/>
  <c r="AL290"/>
  <c r="V304"/>
  <c r="R304"/>
  <c r="N304"/>
  <c r="AN288"/>
  <c r="AM288"/>
  <c r="AL288"/>
  <c r="AG289"/>
  <c r="AH289"/>
  <c r="AG290"/>
  <c r="AH290"/>
  <c r="AG291"/>
  <c r="AH291"/>
  <c r="AG292"/>
  <c r="AH292"/>
  <c r="AG293"/>
  <c r="AH293"/>
  <c r="AG294"/>
  <c r="AH294"/>
  <c r="AG295"/>
  <c r="AH295"/>
  <c r="AG296"/>
  <c r="AH296"/>
  <c r="AG297"/>
  <c r="AH297"/>
  <c r="AG298"/>
  <c r="AH298"/>
  <c r="AG299"/>
  <c r="AH299"/>
  <c r="AG300"/>
  <c r="AH300"/>
  <c r="AG301"/>
  <c r="AH301"/>
  <c r="AG302"/>
  <c r="AH302"/>
  <c r="AG303"/>
  <c r="AH303"/>
  <c r="AH288"/>
  <c r="AG288"/>
  <c r="AG286"/>
  <c r="AK276"/>
  <c r="AJ276"/>
  <c r="AG273"/>
  <c r="B279" s="1"/>
  <c r="AH276"/>
  <c r="AG276"/>
  <c r="B262"/>
  <c r="B245"/>
  <c r="AH367" l="1"/>
  <c r="AM522"/>
  <c r="AI741"/>
  <c r="B742" s="1"/>
  <c r="AK556"/>
  <c r="AO556"/>
  <c r="AS556"/>
  <c r="AW556"/>
  <c r="BA556"/>
  <c r="BE556"/>
  <c r="AK558"/>
  <c r="AO558"/>
  <c r="AS558"/>
  <c r="AW558"/>
  <c r="BA558"/>
  <c r="BE558"/>
  <c r="AK560"/>
  <c r="AO560"/>
  <c r="AS560"/>
  <c r="AW560"/>
  <c r="BA560"/>
  <c r="BE560"/>
  <c r="AK562"/>
  <c r="AO562"/>
  <c r="AS562"/>
  <c r="AW562"/>
  <c r="BA562"/>
  <c r="BE562"/>
  <c r="AK564"/>
  <c r="AO564"/>
  <c r="AS564"/>
  <c r="AW564"/>
  <c r="BA564"/>
  <c r="BE564"/>
  <c r="AK566"/>
  <c r="AO566"/>
  <c r="AS566"/>
  <c r="AW566"/>
  <c r="BA566"/>
  <c r="BE566"/>
  <c r="AK568"/>
  <c r="AO568"/>
  <c r="AS568"/>
  <c r="AW568"/>
  <c r="BA568"/>
  <c r="BE568"/>
  <c r="AK570"/>
  <c r="AO570"/>
  <c r="AS570"/>
  <c r="AW570"/>
  <c r="BA570"/>
  <c r="BE570"/>
  <c r="AK572"/>
  <c r="AO572"/>
  <c r="AS572"/>
  <c r="AW572"/>
  <c r="BA572"/>
  <c r="BE572"/>
  <c r="AK574"/>
  <c r="AO574"/>
  <c r="AS574"/>
  <c r="AW574"/>
  <c r="BA574"/>
  <c r="BE574"/>
  <c r="AK576"/>
  <c r="AO576"/>
  <c r="AS576"/>
  <c r="AW576"/>
  <c r="BA576"/>
  <c r="BE576"/>
  <c r="AK578"/>
  <c r="AO578"/>
  <c r="AS578"/>
  <c r="AW578"/>
  <c r="BA578"/>
  <c r="BE578"/>
  <c r="AK580"/>
  <c r="AO580"/>
  <c r="AS580"/>
  <c r="AW580"/>
  <c r="BA580"/>
  <c r="BE580"/>
  <c r="AK582"/>
  <c r="AO582"/>
  <c r="AS582"/>
  <c r="AW582"/>
  <c r="BA582"/>
  <c r="BE582"/>
  <c r="AK584"/>
  <c r="AO584"/>
  <c r="AS584"/>
  <c r="AW584"/>
  <c r="BA584"/>
  <c r="BE584"/>
  <c r="AK586"/>
  <c r="AO586"/>
  <c r="AS586"/>
  <c r="AW586"/>
  <c r="BA586"/>
  <c r="BE586"/>
  <c r="AK588"/>
  <c r="AO588"/>
  <c r="AS588"/>
  <c r="AW588"/>
  <c r="BA588"/>
  <c r="BE588"/>
  <c r="AK590"/>
  <c r="AO590"/>
  <c r="AS590"/>
  <c r="AW590"/>
  <c r="BA590"/>
  <c r="BE590"/>
  <c r="AK592"/>
  <c r="AO592"/>
  <c r="AS592"/>
  <c r="AW592"/>
  <c r="BA592"/>
  <c r="BE592"/>
  <c r="AK594"/>
  <c r="AO594"/>
  <c r="AS594"/>
  <c r="AW594"/>
  <c r="BA594"/>
  <c r="BE594"/>
  <c r="AK596"/>
  <c r="AO596"/>
  <c r="AS596"/>
  <c r="AW596"/>
  <c r="BA596"/>
  <c r="BE596"/>
  <c r="AK598"/>
  <c r="AO598"/>
  <c r="AS598"/>
  <c r="AW598"/>
  <c r="BA598"/>
  <c r="BE598"/>
  <c r="AK600"/>
  <c r="AO600"/>
  <c r="AS600"/>
  <c r="AW600"/>
  <c r="BA600"/>
  <c r="BE600"/>
  <c r="AK602"/>
  <c r="AO602"/>
  <c r="AS602"/>
  <c r="AW602"/>
  <c r="BA602"/>
  <c r="BE602"/>
  <c r="AK604"/>
  <c r="AO604"/>
  <c r="AS604"/>
  <c r="AW604"/>
  <c r="BA604"/>
  <c r="BE604"/>
  <c r="AK606"/>
  <c r="AO606"/>
  <c r="AS606"/>
  <c r="AW606"/>
  <c r="BA606"/>
  <c r="BE606"/>
  <c r="AK608"/>
  <c r="AO608"/>
  <c r="AS608"/>
  <c r="AW608"/>
  <c r="BA608"/>
  <c r="BE608"/>
  <c r="AK610"/>
  <c r="AO610"/>
  <c r="AS610"/>
  <c r="AW610"/>
  <c r="BA610"/>
  <c r="BE610"/>
  <c r="AK612"/>
  <c r="AO612"/>
  <c r="AS612"/>
  <c r="AW612"/>
  <c r="BA612"/>
  <c r="BE612"/>
  <c r="AK614"/>
  <c r="AO614"/>
  <c r="AS614"/>
  <c r="AW614"/>
  <c r="BA614"/>
  <c r="BE614"/>
  <c r="AK616"/>
  <c r="AO616"/>
  <c r="AS616"/>
  <c r="AW616"/>
  <c r="BA616"/>
  <c r="BE616"/>
  <c r="AK618"/>
  <c r="AO618"/>
  <c r="AS618"/>
  <c r="AW618"/>
  <c r="BA618"/>
  <c r="BE618"/>
  <c r="AK620"/>
  <c r="AO620"/>
  <c r="AS620"/>
  <c r="AW620"/>
  <c r="BA620"/>
  <c r="BE620"/>
  <c r="AK622"/>
  <c r="AO622"/>
  <c r="AS622"/>
  <c r="AW622"/>
  <c r="BA622"/>
  <c r="BE622"/>
  <c r="AK624"/>
  <c r="AO624"/>
  <c r="AS624"/>
  <c r="AW624"/>
  <c r="BA624"/>
  <c r="BE624"/>
  <c r="AK626"/>
  <c r="AO626"/>
  <c r="AS626"/>
  <c r="AW626"/>
  <c r="BA626"/>
  <c r="BE626"/>
  <c r="AK628"/>
  <c r="AO628"/>
  <c r="AS628"/>
  <c r="AW628"/>
  <c r="BA628"/>
  <c r="BE628"/>
  <c r="AK630"/>
  <c r="AO630"/>
  <c r="AS630"/>
  <c r="AW630"/>
  <c r="BA630"/>
  <c r="BE630"/>
  <c r="AK632"/>
  <c r="AO632"/>
  <c r="AS632"/>
  <c r="AW632"/>
  <c r="BA632"/>
  <c r="BE632"/>
  <c r="AK634"/>
  <c r="AO634"/>
  <c r="AS634"/>
  <c r="AW634"/>
  <c r="BA634"/>
  <c r="BE634"/>
  <c r="AK636"/>
  <c r="AO636"/>
  <c r="AS636"/>
  <c r="AW636"/>
  <c r="BA636"/>
  <c r="BE636"/>
  <c r="AK638"/>
  <c r="AO638"/>
  <c r="AS638"/>
  <c r="AW638"/>
  <c r="BA638"/>
  <c r="BE638"/>
  <c r="AK640"/>
  <c r="AO640"/>
  <c r="AS640"/>
  <c r="AW640"/>
  <c r="BA640"/>
  <c r="BE640"/>
  <c r="AK642"/>
  <c r="AO642"/>
  <c r="AS642"/>
  <c r="AW642"/>
  <c r="BA642"/>
  <c r="BE642"/>
  <c r="AK644"/>
  <c r="AO644"/>
  <c r="AS644"/>
  <c r="AW644"/>
  <c r="AK646"/>
  <c r="BA648"/>
  <c r="AK650"/>
  <c r="AK654"/>
  <c r="BE660"/>
  <c r="BE664"/>
  <c r="AK666"/>
  <c r="BA668"/>
  <c r="BA678"/>
  <c r="BA644"/>
  <c r="BA646"/>
  <c r="BE646"/>
  <c r="AK648"/>
  <c r="BA650"/>
  <c r="BE650"/>
  <c r="AK652"/>
  <c r="BA654"/>
  <c r="BE654"/>
  <c r="AK656"/>
  <c r="BA658"/>
  <c r="BE658"/>
  <c r="AK660"/>
  <c r="BA662"/>
  <c r="BE662"/>
  <c r="AK664"/>
  <c r="BA666"/>
  <c r="BE666"/>
  <c r="AK668"/>
  <c r="AK672"/>
  <c r="AO672"/>
  <c r="AS672"/>
  <c r="AW672"/>
  <c r="BA672"/>
  <c r="BE672"/>
  <c r="AK674"/>
  <c r="BA676"/>
  <c r="BE676"/>
  <c r="AK678"/>
  <c r="BA680"/>
  <c r="BE680"/>
  <c r="AK682"/>
  <c r="BE555"/>
  <c r="BA555"/>
  <c r="AW555"/>
  <c r="AS555"/>
  <c r="AO555"/>
  <c r="AK555"/>
  <c r="BE648"/>
  <c r="BA652"/>
  <c r="BE652"/>
  <c r="BA656"/>
  <c r="BE656"/>
  <c r="AK658"/>
  <c r="BA660"/>
  <c r="AK662"/>
  <c r="BA664"/>
  <c r="BE668"/>
  <c r="AK670"/>
  <c r="BA674"/>
  <c r="BE674"/>
  <c r="AK676"/>
  <c r="BE678"/>
  <c r="AK680"/>
  <c r="BA682"/>
  <c r="BE682"/>
  <c r="AW681"/>
  <c r="AW680"/>
  <c r="AS679"/>
  <c r="BE677"/>
  <c r="AO677"/>
  <c r="AS675"/>
  <c r="BE673"/>
  <c r="BE671"/>
  <c r="BE670"/>
  <c r="AS669"/>
  <c r="AS668"/>
  <c r="AW667"/>
  <c r="AS665"/>
  <c r="AS664"/>
  <c r="AW663"/>
  <c r="AW662"/>
  <c r="AK661"/>
  <c r="AO659"/>
  <c r="AS657"/>
  <c r="AS656"/>
  <c r="AO655"/>
  <c r="AO654"/>
  <c r="AK653"/>
  <c r="AW651"/>
  <c r="AW650"/>
  <c r="BA649"/>
  <c r="AS648"/>
  <c r="AW647"/>
  <c r="AW646"/>
  <c r="BA645"/>
  <c r="BE643"/>
  <c r="BE641"/>
  <c r="AO641"/>
  <c r="AO639"/>
  <c r="AW637"/>
  <c r="BE635"/>
  <c r="AO635"/>
  <c r="AO633"/>
  <c r="AW631"/>
  <c r="BE623"/>
  <c r="AO682"/>
  <c r="AS681"/>
  <c r="AS680"/>
  <c r="AW679"/>
  <c r="AW678"/>
  <c r="BA677"/>
  <c r="AK677"/>
  <c r="BE675"/>
  <c r="AO675"/>
  <c r="AO674"/>
  <c r="AS673"/>
  <c r="BA671"/>
  <c r="AK671"/>
  <c r="AS670"/>
  <c r="AW669"/>
  <c r="AW668"/>
  <c r="BA667"/>
  <c r="AK667"/>
  <c r="BE665"/>
  <c r="AO665"/>
  <c r="AO664"/>
  <c r="AS663"/>
  <c r="AS662"/>
  <c r="AW661"/>
  <c r="AW660"/>
  <c r="BA659"/>
  <c r="AK659"/>
  <c r="BE657"/>
  <c r="AO657"/>
  <c r="AO656"/>
  <c r="AS655"/>
  <c r="AS654"/>
  <c r="AW653"/>
  <c r="AW652"/>
  <c r="BA651"/>
  <c r="AK651"/>
  <c r="BE649"/>
  <c r="AO649"/>
  <c r="AO648"/>
  <c r="AS647"/>
  <c r="AS646"/>
  <c r="AW645"/>
  <c r="BE644"/>
  <c r="AO680"/>
  <c r="AW676"/>
  <c r="AK675"/>
  <c r="AW671"/>
  <c r="BA669"/>
  <c r="AW666"/>
  <c r="AO662"/>
  <c r="AS660"/>
  <c r="AO658"/>
  <c r="BE655"/>
  <c r="BE651"/>
  <c r="AS645"/>
  <c r="AW639"/>
  <c r="BE629"/>
  <c r="AO629"/>
  <c r="AW627"/>
  <c r="BE625"/>
  <c r="AO625"/>
  <c r="AO623"/>
  <c r="AW621"/>
  <c r="BE619"/>
  <c r="AO619"/>
  <c r="AW617"/>
  <c r="BE615"/>
  <c r="AO615"/>
  <c r="AW613"/>
  <c r="BE611"/>
  <c r="AO611"/>
  <c r="AW609"/>
  <c r="AS643"/>
  <c r="BA641"/>
  <c r="AK641"/>
  <c r="AS639"/>
  <c r="BA637"/>
  <c r="AK637"/>
  <c r="AS635"/>
  <c r="BA633"/>
  <c r="AK633"/>
  <c r="AS631"/>
  <c r="BA629"/>
  <c r="AK629"/>
  <c r="AS627"/>
  <c r="BA625"/>
  <c r="AK625"/>
  <c r="AS623"/>
  <c r="BA621"/>
  <c r="AK621"/>
  <c r="AS619"/>
  <c r="BA617"/>
  <c r="AK617"/>
  <c r="AS615"/>
  <c r="BA613"/>
  <c r="AK613"/>
  <c r="AS611"/>
  <c r="BA609"/>
  <c r="AK609"/>
  <c r="AS607"/>
  <c r="BA605"/>
  <c r="AK605"/>
  <c r="AW603"/>
  <c r="BE601"/>
  <c r="AO601"/>
  <c r="AW599"/>
  <c r="BE597"/>
  <c r="AO597"/>
  <c r="AW595"/>
  <c r="BE593"/>
  <c r="AO593"/>
  <c r="AW591"/>
  <c r="BE589"/>
  <c r="AO589"/>
  <c r="AW587"/>
  <c r="BE585"/>
  <c r="AO585"/>
  <c r="AW583"/>
  <c r="BE581"/>
  <c r="AO581"/>
  <c r="AW579"/>
  <c r="BE577"/>
  <c r="AO577"/>
  <c r="AW575"/>
  <c r="BE573"/>
  <c r="AO573"/>
  <c r="AW571"/>
  <c r="BE569"/>
  <c r="AO569"/>
  <c r="AW567"/>
  <c r="BE565"/>
  <c r="AO565"/>
  <c r="AW563"/>
  <c r="BE561"/>
  <c r="AO561"/>
  <c r="AW559"/>
  <c r="BE557"/>
  <c r="AO557"/>
  <c r="BE607"/>
  <c r="AO607"/>
  <c r="AW605"/>
  <c r="BA603"/>
  <c r="AK603"/>
  <c r="AS601"/>
  <c r="BA599"/>
  <c r="AK599"/>
  <c r="AS597"/>
  <c r="BA595"/>
  <c r="AK595"/>
  <c r="AS593"/>
  <c r="BA591"/>
  <c r="AK591"/>
  <c r="AS589"/>
  <c r="BA587"/>
  <c r="AK587"/>
  <c r="AS585"/>
  <c r="BA583"/>
  <c r="AK583"/>
  <c r="AS581"/>
  <c r="BA579"/>
  <c r="AK579"/>
  <c r="AS577"/>
  <c r="BA575"/>
  <c r="AK575"/>
  <c r="AS573"/>
  <c r="BA571"/>
  <c r="AK571"/>
  <c r="AS569"/>
  <c r="BA567"/>
  <c r="AK567"/>
  <c r="AS565"/>
  <c r="BA563"/>
  <c r="AK563"/>
  <c r="AS561"/>
  <c r="BA559"/>
  <c r="AK559"/>
  <c r="AS557"/>
  <c r="BE681"/>
  <c r="AO681"/>
  <c r="BA679"/>
  <c r="AS678"/>
  <c r="AW677"/>
  <c r="BA675"/>
  <c r="AS674"/>
  <c r="AO673"/>
  <c r="AO671"/>
  <c r="AW670"/>
  <c r="AK669"/>
  <c r="BE667"/>
  <c r="AO666"/>
  <c r="AK665"/>
  <c r="BE663"/>
  <c r="AO663"/>
  <c r="AS661"/>
  <c r="AW659"/>
  <c r="AW658"/>
  <c r="AK657"/>
  <c r="AW655"/>
  <c r="AW654"/>
  <c r="BA653"/>
  <c r="AS652"/>
  <c r="AO651"/>
  <c r="AO650"/>
  <c r="AS649"/>
  <c r="BE647"/>
  <c r="AO647"/>
  <c r="AO646"/>
  <c r="AK645"/>
  <c r="AW643"/>
  <c r="AW641"/>
  <c r="BE639"/>
  <c r="BE637"/>
  <c r="AO637"/>
  <c r="AW635"/>
  <c r="BE633"/>
  <c r="BE631"/>
  <c r="AO631"/>
  <c r="AW682"/>
  <c r="BA681"/>
  <c r="AK681"/>
  <c r="BE679"/>
  <c r="AO679"/>
  <c r="AO678"/>
  <c r="AS677"/>
  <c r="AS676"/>
  <c r="AW675"/>
  <c r="AW674"/>
  <c r="BA673"/>
  <c r="AK673"/>
  <c r="AS671"/>
  <c r="BA670"/>
  <c r="BE669"/>
  <c r="AO669"/>
  <c r="AO668"/>
  <c r="AS667"/>
  <c r="AS666"/>
  <c r="AW665"/>
  <c r="AW664"/>
  <c r="BA663"/>
  <c r="AK663"/>
  <c r="BE661"/>
  <c r="AO661"/>
  <c r="AO660"/>
  <c r="AS659"/>
  <c r="AS658"/>
  <c r="AW657"/>
  <c r="AW656"/>
  <c r="BA655"/>
  <c r="AK655"/>
  <c r="BE653"/>
  <c r="AO653"/>
  <c r="AO652"/>
  <c r="AS651"/>
  <c r="AS650"/>
  <c r="AW649"/>
  <c r="AW648"/>
  <c r="BA647"/>
  <c r="AK647"/>
  <c r="BE645"/>
  <c r="AO645"/>
  <c r="AS682"/>
  <c r="AK679"/>
  <c r="AO676"/>
  <c r="AW673"/>
  <c r="AO670"/>
  <c r="AO667"/>
  <c r="BA665"/>
  <c r="BA661"/>
  <c r="BE659"/>
  <c r="BA657"/>
  <c r="AS653"/>
  <c r="AK649"/>
  <c r="AO643"/>
  <c r="AW633"/>
  <c r="AW629"/>
  <c r="BE627"/>
  <c r="AO627"/>
  <c r="AW625"/>
  <c r="AW623"/>
  <c r="BE621"/>
  <c r="AO621"/>
  <c r="AW619"/>
  <c r="BE617"/>
  <c r="AO617"/>
  <c r="AW615"/>
  <c r="BE613"/>
  <c r="AO613"/>
  <c r="AW611"/>
  <c r="BE609"/>
  <c r="BA643"/>
  <c r="AK643"/>
  <c r="AS641"/>
  <c r="BA639"/>
  <c r="AK639"/>
  <c r="AS637"/>
  <c r="BA635"/>
  <c r="AK635"/>
  <c r="AS633"/>
  <c r="BA631"/>
  <c r="AK631"/>
  <c r="AS629"/>
  <c r="BA627"/>
  <c r="AK627"/>
  <c r="AS625"/>
  <c r="BA623"/>
  <c r="AK623"/>
  <c r="AS621"/>
  <c r="BA619"/>
  <c r="AK619"/>
  <c r="AS617"/>
  <c r="BA615"/>
  <c r="AK615"/>
  <c r="AS613"/>
  <c r="BA611"/>
  <c r="AK611"/>
  <c r="AS609"/>
  <c r="BA607"/>
  <c r="AK607"/>
  <c r="AS605"/>
  <c r="BE603"/>
  <c r="AO603"/>
  <c r="AW601"/>
  <c r="BE599"/>
  <c r="AO599"/>
  <c r="AW597"/>
  <c r="BE595"/>
  <c r="AO595"/>
  <c r="AW593"/>
  <c r="BE591"/>
  <c r="AO591"/>
  <c r="AW589"/>
  <c r="BE587"/>
  <c r="AO587"/>
  <c r="AW585"/>
  <c r="BE583"/>
  <c r="AO583"/>
  <c r="AW581"/>
  <c r="BE579"/>
  <c r="AO579"/>
  <c r="AW577"/>
  <c r="BE575"/>
  <c r="AO575"/>
  <c r="AW573"/>
  <c r="BE571"/>
  <c r="AO571"/>
  <c r="AW569"/>
  <c r="BE567"/>
  <c r="AO567"/>
  <c r="AW565"/>
  <c r="BE563"/>
  <c r="AO563"/>
  <c r="AW561"/>
  <c r="BE559"/>
  <c r="AO559"/>
  <c r="AW557"/>
  <c r="AO609"/>
  <c r="AW607"/>
  <c r="BE605"/>
  <c r="AO605"/>
  <c r="AS603"/>
  <c r="BA601"/>
  <c r="AK601"/>
  <c r="AS599"/>
  <c r="BA597"/>
  <c r="AK597"/>
  <c r="AS595"/>
  <c r="BA593"/>
  <c r="AK593"/>
  <c r="AS591"/>
  <c r="BA589"/>
  <c r="AK589"/>
  <c r="AS587"/>
  <c r="BA585"/>
  <c r="AK585"/>
  <c r="AS583"/>
  <c r="BA581"/>
  <c r="AK581"/>
  <c r="AS579"/>
  <c r="BA577"/>
  <c r="AK577"/>
  <c r="AS575"/>
  <c r="BA573"/>
  <c r="AK573"/>
  <c r="AS571"/>
  <c r="BA569"/>
  <c r="AK569"/>
  <c r="AS567"/>
  <c r="BA565"/>
  <c r="AK565"/>
  <c r="AS563"/>
  <c r="BA561"/>
  <c r="AK561"/>
  <c r="AS559"/>
  <c r="BA557"/>
  <c r="AK557"/>
  <c r="AI523"/>
  <c r="AI525"/>
  <c r="AI522"/>
  <c r="AI524"/>
  <c r="AI521"/>
  <c r="AL540"/>
  <c r="B546" s="1"/>
  <c r="BJ668"/>
  <c r="BL668"/>
  <c r="BN668"/>
  <c r="BP668"/>
  <c r="BI668"/>
  <c r="BK668"/>
  <c r="BM668"/>
  <c r="BO668"/>
  <c r="BH668"/>
  <c r="BJ649"/>
  <c r="BL649"/>
  <c r="BN649"/>
  <c r="BP649"/>
  <c r="BI649"/>
  <c r="BK649"/>
  <c r="BM649"/>
  <c r="BO649"/>
  <c r="BH649"/>
  <c r="BJ622"/>
  <c r="BL622"/>
  <c r="BN622"/>
  <c r="BI622"/>
  <c r="BK622"/>
  <c r="BM622"/>
  <c r="BO622"/>
  <c r="BH622"/>
  <c r="BP622"/>
  <c r="BJ614"/>
  <c r="BL614"/>
  <c r="BN614"/>
  <c r="BP614"/>
  <c r="BI614"/>
  <c r="BK614"/>
  <c r="BM614"/>
  <c r="BO614"/>
  <c r="BH614"/>
  <c r="BH605"/>
  <c r="BJ584"/>
  <c r="BL584"/>
  <c r="BN584"/>
  <c r="BP584"/>
  <c r="BI584"/>
  <c r="BK584"/>
  <c r="BM584"/>
  <c r="BO584"/>
  <c r="BH584"/>
  <c r="BH569"/>
  <c r="BO569"/>
  <c r="BM569"/>
  <c r="BK569"/>
  <c r="BI569"/>
  <c r="BP569"/>
  <c r="BN569"/>
  <c r="BL569"/>
  <c r="BJ569"/>
  <c r="AN552"/>
  <c r="AM552"/>
  <c r="BO605"/>
  <c r="BM605"/>
  <c r="BK605"/>
  <c r="BI605"/>
  <c r="BP630"/>
  <c r="BN630"/>
  <c r="BL630"/>
  <c r="BJ630"/>
  <c r="BH630"/>
  <c r="AO552"/>
  <c r="BP605"/>
  <c r="BN605"/>
  <c r="BL605"/>
  <c r="BJ605"/>
  <c r="BO630"/>
  <c r="BM630"/>
  <c r="BK630"/>
  <c r="BI630"/>
  <c r="AI289"/>
  <c r="AI299"/>
  <c r="AI288"/>
  <c r="AI290"/>
  <c r="AI292"/>
  <c r="AI294"/>
  <c r="AI296"/>
  <c r="AI298"/>
  <c r="AI300"/>
  <c r="AI302"/>
  <c r="AI291"/>
  <c r="AI293"/>
  <c r="AI295"/>
  <c r="AI297"/>
  <c r="AI301"/>
  <c r="AI303"/>
  <c r="AP524"/>
  <c r="B529"/>
  <c r="AM524"/>
  <c r="AO522"/>
  <c r="AO524" s="1"/>
  <c r="AN522"/>
  <c r="AN524" s="1"/>
  <c r="AL882"/>
  <c r="AL885" s="1"/>
  <c r="B891" s="1"/>
  <c r="AL858"/>
  <c r="AL861" s="1"/>
  <c r="B876" s="1"/>
  <c r="AL843"/>
  <c r="AL846" s="1"/>
  <c r="B849" s="1"/>
  <c r="AL828"/>
  <c r="AL831" s="1"/>
  <c r="B834" s="1"/>
  <c r="AL806"/>
  <c r="AL809" s="1"/>
  <c r="B819" s="1"/>
  <c r="AL784"/>
  <c r="AL787" s="1"/>
  <c r="AL751"/>
  <c r="AL754" s="1"/>
  <c r="AL731"/>
  <c r="AL734" s="1"/>
  <c r="B743" s="1"/>
  <c r="AL706"/>
  <c r="AL709" s="1"/>
  <c r="B723" s="1"/>
  <c r="AJ694"/>
  <c r="B547"/>
  <c r="AL521"/>
  <c r="AL524" s="1"/>
  <c r="B513"/>
  <c r="AH508"/>
  <c r="B512" s="1"/>
  <c r="AH475"/>
  <c r="B475" s="1"/>
  <c r="AH461"/>
  <c r="B466" s="1"/>
  <c r="AG426"/>
  <c r="B426" s="1"/>
  <c r="B373"/>
  <c r="AH334"/>
  <c r="B345"/>
  <c r="B798"/>
  <c r="AI796"/>
  <c r="B797" s="1"/>
  <c r="AI772"/>
  <c r="B774" s="1"/>
  <c r="AI721"/>
  <c r="B722" s="1"/>
  <c r="AJ304"/>
  <c r="AH396"/>
  <c r="B409" s="1"/>
  <c r="B699"/>
  <c r="AI539"/>
  <c r="B545" s="1"/>
  <c r="AI694"/>
  <c r="B698" s="1"/>
  <c r="AH490"/>
  <c r="B498" s="1"/>
  <c r="AH448"/>
  <c r="B452" s="1"/>
  <c r="AI354"/>
  <c r="AI352"/>
  <c r="AI355"/>
  <c r="AI353"/>
  <c r="AL355"/>
  <c r="AM355"/>
  <c r="AN291"/>
  <c r="B306"/>
  <c r="AM291"/>
  <c r="AL291"/>
  <c r="AL276"/>
  <c r="AI276"/>
  <c r="B261"/>
  <c r="B244"/>
  <c r="AI526" l="1"/>
  <c r="BQ605"/>
  <c r="BQ614"/>
  <c r="BQ569"/>
  <c r="BQ622"/>
  <c r="BQ649"/>
  <c r="BQ668"/>
  <c r="BQ584"/>
  <c r="BQ630"/>
  <c r="B528"/>
  <c r="AI356"/>
  <c r="B357" s="1"/>
  <c r="B358"/>
  <c r="BE683"/>
  <c r="AW683"/>
  <c r="AK683"/>
  <c r="BA683"/>
  <c r="AO683"/>
  <c r="AS683"/>
  <c r="B527"/>
  <c r="AI304"/>
  <c r="B305" s="1"/>
  <c r="AH277"/>
  <c r="B278" s="1"/>
  <c r="BQ669" l="1"/>
  <c r="B684" s="1"/>
  <c r="AG219"/>
  <c r="B224" s="1"/>
  <c r="AG221"/>
  <c r="B212"/>
  <c r="B195"/>
  <c r="AG172"/>
  <c r="AH172"/>
  <c r="AJ172"/>
  <c r="AK172"/>
  <c r="AM172"/>
  <c r="AN172"/>
  <c r="AG173"/>
  <c r="AH173"/>
  <c r="AJ173"/>
  <c r="AK173"/>
  <c r="AM173"/>
  <c r="AN173"/>
  <c r="AG174"/>
  <c r="AH174"/>
  <c r="AJ174"/>
  <c r="AK174"/>
  <c r="AM174"/>
  <c r="AN174"/>
  <c r="AG175"/>
  <c r="AH175"/>
  <c r="AJ175"/>
  <c r="AK175"/>
  <c r="AM175"/>
  <c r="AN175"/>
  <c r="AG176"/>
  <c r="AH176"/>
  <c r="AJ176"/>
  <c r="AK176"/>
  <c r="AM176"/>
  <c r="AN176"/>
  <c r="AG177"/>
  <c r="AH177"/>
  <c r="AJ177"/>
  <c r="AK177"/>
  <c r="AM177"/>
  <c r="AN177"/>
  <c r="AG178"/>
  <c r="AH178"/>
  <c r="AJ178"/>
  <c r="AK178"/>
  <c r="AM178"/>
  <c r="AN178"/>
  <c r="AG179"/>
  <c r="AH179"/>
  <c r="AJ179"/>
  <c r="AK179"/>
  <c r="AM179"/>
  <c r="AN179"/>
  <c r="AG180"/>
  <c r="AH180"/>
  <c r="AJ180"/>
  <c r="AK180"/>
  <c r="AM180"/>
  <c r="AN180"/>
  <c r="AG181"/>
  <c r="AH181"/>
  <c r="AJ181"/>
  <c r="AK181"/>
  <c r="AM181"/>
  <c r="AN181"/>
  <c r="AG182"/>
  <c r="AH182"/>
  <c r="AJ182"/>
  <c r="AK182"/>
  <c r="AM182"/>
  <c r="AN182"/>
  <c r="AG183"/>
  <c r="AH183"/>
  <c r="AJ183"/>
  <c r="AK183"/>
  <c r="AM183"/>
  <c r="AN183"/>
  <c r="AG184"/>
  <c r="AH184"/>
  <c r="AJ184"/>
  <c r="AK184"/>
  <c r="AM184"/>
  <c r="AN184"/>
  <c r="AG185"/>
  <c r="AH185"/>
  <c r="AJ185"/>
  <c r="AK185"/>
  <c r="AM185"/>
  <c r="AN185"/>
  <c r="AG186"/>
  <c r="AH186"/>
  <c r="AJ186"/>
  <c r="AK186"/>
  <c r="AM186"/>
  <c r="AN186"/>
  <c r="AN171"/>
  <c r="AM171"/>
  <c r="AK171"/>
  <c r="AJ171"/>
  <c r="AH171"/>
  <c r="AG171"/>
  <c r="X187"/>
  <c r="T187"/>
  <c r="S187"/>
  <c r="R187"/>
  <c r="U187"/>
  <c r="V187"/>
  <c r="W187"/>
  <c r="Y187"/>
  <c r="Z187"/>
  <c r="AA187"/>
  <c r="AB187"/>
  <c r="AC187"/>
  <c r="AD187"/>
  <c r="Q187"/>
  <c r="O187"/>
  <c r="M187"/>
  <c r="J187"/>
  <c r="AT173"/>
  <c r="AS173"/>
  <c r="AR173"/>
  <c r="AT172"/>
  <c r="AS172"/>
  <c r="AR172"/>
  <c r="AG169"/>
  <c r="AT171"/>
  <c r="AS171"/>
  <c r="AR171"/>
  <c r="R161"/>
  <c r="S161"/>
  <c r="T161"/>
  <c r="U161"/>
  <c r="V161"/>
  <c r="W161"/>
  <c r="X161"/>
  <c r="Y161"/>
  <c r="Z161"/>
  <c r="AA161"/>
  <c r="AB161"/>
  <c r="AC161"/>
  <c r="AD161"/>
  <c r="Q161"/>
  <c r="M161"/>
  <c r="O161"/>
  <c r="K161"/>
  <c r="R143"/>
  <c r="S143"/>
  <c r="T143"/>
  <c r="U143"/>
  <c r="V143"/>
  <c r="W143"/>
  <c r="X143"/>
  <c r="Y143"/>
  <c r="Z143"/>
  <c r="AA143"/>
  <c r="AB143"/>
  <c r="AC143"/>
  <c r="AD143"/>
  <c r="Q143"/>
  <c r="M143"/>
  <c r="K143"/>
  <c r="AS155"/>
  <c r="AR155"/>
  <c r="AT154"/>
  <c r="AS154"/>
  <c r="AR154"/>
  <c r="AR153"/>
  <c r="AG154"/>
  <c r="AH154"/>
  <c r="AJ154"/>
  <c r="AK154"/>
  <c r="AM154"/>
  <c r="AN154"/>
  <c r="AG155"/>
  <c r="AH155"/>
  <c r="AJ155"/>
  <c r="AK155"/>
  <c r="AM155"/>
  <c r="AN155"/>
  <c r="AG156"/>
  <c r="AH156"/>
  <c r="AJ156"/>
  <c r="AK156"/>
  <c r="AM156"/>
  <c r="AN156"/>
  <c r="AG157"/>
  <c r="AH157"/>
  <c r="AJ157"/>
  <c r="AK157"/>
  <c r="AM157"/>
  <c r="AN157"/>
  <c r="AG158"/>
  <c r="AH158"/>
  <c r="AJ158"/>
  <c r="AK158"/>
  <c r="AM158"/>
  <c r="AN158"/>
  <c r="AG159"/>
  <c r="AH159"/>
  <c r="AJ159"/>
  <c r="AK159"/>
  <c r="AM159"/>
  <c r="AN159"/>
  <c r="AG160"/>
  <c r="AH160"/>
  <c r="AJ160"/>
  <c r="AK160"/>
  <c r="AM160"/>
  <c r="AN160"/>
  <c r="AN153"/>
  <c r="AM153"/>
  <c r="AK153"/>
  <c r="AJ153"/>
  <c r="AH153"/>
  <c r="AG153"/>
  <c r="AG151"/>
  <c r="AN139"/>
  <c r="AN140"/>
  <c r="AN141"/>
  <c r="AN142"/>
  <c r="AM139"/>
  <c r="AM140"/>
  <c r="AM141"/>
  <c r="AM142"/>
  <c r="AK139"/>
  <c r="AK140"/>
  <c r="AK141"/>
  <c r="AK142"/>
  <c r="AJ139"/>
  <c r="AJ140"/>
  <c r="AJ141"/>
  <c r="AJ142"/>
  <c r="AH139"/>
  <c r="AH140"/>
  <c r="AH141"/>
  <c r="AH142"/>
  <c r="AG139"/>
  <c r="AG140"/>
  <c r="AG141"/>
  <c r="AG142"/>
  <c r="AN138"/>
  <c r="AM138"/>
  <c r="AK138"/>
  <c r="AJ138"/>
  <c r="AG136"/>
  <c r="AH138"/>
  <c r="AG138"/>
  <c r="AT138"/>
  <c r="AS138"/>
  <c r="AS141" s="1"/>
  <c r="AR138"/>
  <c r="AT119"/>
  <c r="AS119"/>
  <c r="AR119"/>
  <c r="AT121"/>
  <c r="AS121"/>
  <c r="AR121"/>
  <c r="AT120"/>
  <c r="AS120"/>
  <c r="AR120"/>
  <c r="T128"/>
  <c r="S128"/>
  <c r="R128"/>
  <c r="U128"/>
  <c r="V128"/>
  <c r="W128"/>
  <c r="X128"/>
  <c r="Y128"/>
  <c r="Z128"/>
  <c r="AA128"/>
  <c r="AB128"/>
  <c r="AC128"/>
  <c r="AD128"/>
  <c r="Q128"/>
  <c r="M128"/>
  <c r="O128"/>
  <c r="K128"/>
  <c r="AJ120"/>
  <c r="AK120"/>
  <c r="AM120"/>
  <c r="AN120"/>
  <c r="AJ121"/>
  <c r="AK121"/>
  <c r="AM121"/>
  <c r="AN121"/>
  <c r="AJ122"/>
  <c r="AK122"/>
  <c r="AM122"/>
  <c r="AN122"/>
  <c r="AJ123"/>
  <c r="AK123"/>
  <c r="AM123"/>
  <c r="AN123"/>
  <c r="AJ124"/>
  <c r="AK124"/>
  <c r="AM124"/>
  <c r="AN124"/>
  <c r="AJ125"/>
  <c r="AK125"/>
  <c r="AM125"/>
  <c r="AN125"/>
  <c r="AJ126"/>
  <c r="AK126"/>
  <c r="AM126"/>
  <c r="AN126"/>
  <c r="AJ127"/>
  <c r="AK127"/>
  <c r="AM127"/>
  <c r="AN127"/>
  <c r="AH120"/>
  <c r="AH121"/>
  <c r="AH122"/>
  <c r="AH123"/>
  <c r="AH124"/>
  <c r="AH125"/>
  <c r="AH126"/>
  <c r="AH127"/>
  <c r="AG120"/>
  <c r="AG121"/>
  <c r="AG122"/>
  <c r="AG123"/>
  <c r="AG124"/>
  <c r="AG125"/>
  <c r="AG126"/>
  <c r="AG127"/>
  <c r="AN119"/>
  <c r="AM119"/>
  <c r="AK119"/>
  <c r="AJ119"/>
  <c r="AH119"/>
  <c r="AG119"/>
  <c r="AG117"/>
  <c r="B131" s="1"/>
  <c r="AG106"/>
  <c r="B112" s="1"/>
  <c r="AH108"/>
  <c r="AG108"/>
  <c r="AG86"/>
  <c r="AN88"/>
  <c r="AM88"/>
  <c r="AL88"/>
  <c r="AK88"/>
  <c r="AJ88"/>
  <c r="AI88"/>
  <c r="AH88"/>
  <c r="AG88"/>
  <c r="AO88"/>
  <c r="AO74"/>
  <c r="AN74"/>
  <c r="AM74"/>
  <c r="AL74"/>
  <c r="AK74"/>
  <c r="AJ74"/>
  <c r="AI74"/>
  <c r="AH74"/>
  <c r="AG74"/>
  <c r="AG72"/>
  <c r="AG55"/>
  <c r="B67" s="1"/>
  <c r="AK47" i="31"/>
  <c r="AK40"/>
  <c r="B190" i="26" l="1"/>
  <c r="AS174"/>
  <c r="AU174"/>
  <c r="AW174"/>
  <c r="AY174"/>
  <c r="BA174"/>
  <c r="BC174"/>
  <c r="BE174"/>
  <c r="BG174"/>
  <c r="AR174"/>
  <c r="AT174"/>
  <c r="AV174"/>
  <c r="AX174"/>
  <c r="AZ174"/>
  <c r="BB174"/>
  <c r="BD174"/>
  <c r="BF174"/>
  <c r="BH174"/>
  <c r="AU156"/>
  <c r="AW156"/>
  <c r="AY156"/>
  <c r="BA156"/>
  <c r="BC156"/>
  <c r="BE156"/>
  <c r="BG156"/>
  <c r="AT156"/>
  <c r="AV156"/>
  <c r="AX156"/>
  <c r="AZ156"/>
  <c r="BB156"/>
  <c r="BD156"/>
  <c r="BF156"/>
  <c r="BH156"/>
  <c r="AL124"/>
  <c r="B146"/>
  <c r="AT141"/>
  <c r="AV141"/>
  <c r="AX141"/>
  <c r="AZ141"/>
  <c r="BB141"/>
  <c r="BD141"/>
  <c r="BF141"/>
  <c r="BH141"/>
  <c r="AU141"/>
  <c r="AW141"/>
  <c r="AY141"/>
  <c r="BA141"/>
  <c r="BC141"/>
  <c r="BE141"/>
  <c r="BG141"/>
  <c r="AR122"/>
  <c r="B96"/>
  <c r="B84"/>
  <c r="B83"/>
  <c r="AR141"/>
  <c r="AT122"/>
  <c r="AS122"/>
  <c r="B223"/>
  <c r="AO185"/>
  <c r="AL184"/>
  <c r="AI183"/>
  <c r="AO181"/>
  <c r="AL180"/>
  <c r="AI179"/>
  <c r="AO177"/>
  <c r="AL176"/>
  <c r="AI175"/>
  <c r="AO173"/>
  <c r="AL172"/>
  <c r="AI171"/>
  <c r="AO171"/>
  <c r="AL186"/>
  <c r="AI185"/>
  <c r="AO183"/>
  <c r="AL182"/>
  <c r="AI181"/>
  <c r="AO179"/>
  <c r="AL178"/>
  <c r="AI177"/>
  <c r="AO175"/>
  <c r="AL174"/>
  <c r="AI173"/>
  <c r="AL171"/>
  <c r="AO186"/>
  <c r="AI186"/>
  <c r="AL185"/>
  <c r="AO184"/>
  <c r="AI184"/>
  <c r="AL183"/>
  <c r="AO182"/>
  <c r="AI182"/>
  <c r="AL181"/>
  <c r="AO180"/>
  <c r="AI180"/>
  <c r="AL179"/>
  <c r="AO178"/>
  <c r="AI178"/>
  <c r="AL177"/>
  <c r="AO176"/>
  <c r="AI176"/>
  <c r="AL175"/>
  <c r="AO174"/>
  <c r="AI174"/>
  <c r="AL173"/>
  <c r="AO172"/>
  <c r="AI172"/>
  <c r="AO159"/>
  <c r="AL158"/>
  <c r="AI157"/>
  <c r="AO155"/>
  <c r="AL154"/>
  <c r="AR156"/>
  <c r="AS156"/>
  <c r="B164"/>
  <c r="AI153"/>
  <c r="AO153"/>
  <c r="AL160"/>
  <c r="AI159"/>
  <c r="AO157"/>
  <c r="AL156"/>
  <c r="AI155"/>
  <c r="AL153"/>
  <c r="AO160"/>
  <c r="AI160"/>
  <c r="AL159"/>
  <c r="AO158"/>
  <c r="AI158"/>
  <c r="AL157"/>
  <c r="AO156"/>
  <c r="AI156"/>
  <c r="AL155"/>
  <c r="AO154"/>
  <c r="AI154"/>
  <c r="AL138"/>
  <c r="AI142"/>
  <c r="AI140"/>
  <c r="AL142"/>
  <c r="AL140"/>
  <c r="AO142"/>
  <c r="AO140"/>
  <c r="AI138"/>
  <c r="AO138"/>
  <c r="AI141"/>
  <c r="AI139"/>
  <c r="AL141"/>
  <c r="AL139"/>
  <c r="AO141"/>
  <c r="AO139"/>
  <c r="AL120"/>
  <c r="AI119"/>
  <c r="AO119"/>
  <c r="AI120"/>
  <c r="AO120"/>
  <c r="AI124"/>
  <c r="AL126"/>
  <c r="AL122"/>
  <c r="AI126"/>
  <c r="AI122"/>
  <c r="AL127"/>
  <c r="AL125"/>
  <c r="AL123"/>
  <c r="AL121"/>
  <c r="AL119"/>
  <c r="AI127"/>
  <c r="AI125"/>
  <c r="AI123"/>
  <c r="AI121"/>
  <c r="AO127"/>
  <c r="AO126"/>
  <c r="AO125"/>
  <c r="AO124"/>
  <c r="AO123"/>
  <c r="AO122"/>
  <c r="AO121"/>
  <c r="AI108"/>
  <c r="B111" s="1"/>
  <c r="B97"/>
  <c r="B189" l="1"/>
  <c r="B163"/>
  <c r="B130"/>
  <c r="AI161"/>
  <c r="B145"/>
  <c r="AI128"/>
  <c r="AO161"/>
  <c r="AI187"/>
  <c r="AO187"/>
  <c r="AL187"/>
  <c r="AL161"/>
  <c r="AI143"/>
  <c r="AL143"/>
  <c r="AO143"/>
  <c r="AO128"/>
  <c r="AL128"/>
  <c r="B188" l="1"/>
  <c r="B162"/>
  <c r="B129"/>
  <c r="B144"/>
  <c r="AK103" i="31" l="1"/>
  <c r="AK96"/>
  <c r="AK89"/>
  <c r="AK82"/>
  <c r="AK75"/>
  <c r="AK68"/>
  <c r="AK61"/>
  <c r="AK54"/>
  <c r="AJ38"/>
  <c r="AJ54" s="1"/>
  <c r="AG103"/>
  <c r="AG96"/>
  <c r="AG89"/>
  <c r="AG82"/>
  <c r="AG75"/>
  <c r="AG68"/>
  <c r="AG61"/>
  <c r="AG54"/>
  <c r="AG47"/>
  <c r="AG40"/>
  <c r="AL54" l="1"/>
  <c r="AJ82"/>
  <c r="AL82" s="1"/>
  <c r="AJ96"/>
  <c r="AL96" s="1"/>
  <c r="AJ47"/>
  <c r="AL47" s="1"/>
  <c r="AJ40"/>
  <c r="AL40" s="1"/>
  <c r="AJ68"/>
  <c r="AL68" s="1"/>
  <c r="AJ61"/>
  <c r="AL61" s="1"/>
  <c r="AJ75"/>
  <c r="AL75" s="1"/>
  <c r="AJ89"/>
  <c r="AL89" s="1"/>
  <c r="AJ103"/>
  <c r="AL103" s="1"/>
  <c r="AL38" l="1"/>
  <c r="B50" i="26" s="1"/>
  <c r="B33"/>
  <c r="B26"/>
</calcChain>
</file>

<file path=xl/connections.xml><?xml version="1.0" encoding="utf-8"?>
<connections xmlns="http://schemas.openxmlformats.org/spreadsheetml/2006/main">
  <connection id="1" keepAlive="1" name="ThisWorkbookDataModel" description="Modelo de datos"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<sst xmlns="http://schemas.openxmlformats.org/spreadsheetml/2006/main" count="14644" uniqueCount="6494">
  <si>
    <t>CENSO NACIONAL DE GOBIERNO,
SEGURIDAD PÚBLICA Y SISTEMA
PENITENCIARIO ESTATALES
2017
Módulo 1:
Administración Pública de la Entidad Federativa</t>
  </si>
  <si>
    <t>Índice</t>
  </si>
  <si>
    <t>Presentación</t>
  </si>
  <si>
    <t>Informantes</t>
  </si>
  <si>
    <t>Participantes y comentarios</t>
  </si>
  <si>
    <t>Glosario</t>
  </si>
  <si>
    <t>CONFIDENCIALIDAD</t>
  </si>
  <si>
    <t>OBLIGATORIEDAD</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</si>
  <si>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</si>
  <si>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y de los municipios, tendrán la obligación de proporcionar la información básica que hubieren obtenido en el ejercicio de sus funciones y sirva para generar Información de Interés Nacional, que les solicite el Instituto..."</t>
    </r>
  </si>
  <si>
    <t>DERECHOS DE LAS UNIDADES DEL ESTADO</t>
  </si>
  <si>
    <r>
      <t xml:space="preserve">De conformidad con lo previsto por la </t>
    </r>
    <r>
      <rPr>
        <b/>
        <sz val="10"/>
        <rFont val="Arial"/>
        <family val="2"/>
      </rPr>
      <t>Ley del Sistema Nacional de Información Estadística y Geográfica</t>
    </r>
    <r>
      <rPr>
        <sz val="10"/>
        <rFont val="Arial"/>
        <family val="2"/>
      </rPr>
      <t>, las Unidades del Estado tendrán el derecho de solicitar al Instituto Nacional de Estadística y Geografía, que sean rectificados los datos que les conciernan, para lo cual deberán demostrar que son inexactos, incompletos o equívocos.</t>
    </r>
  </si>
  <si>
    <t>PRESENTACIÓN</t>
  </si>
  <si>
    <r>
      <rPr>
        <b/>
        <sz val="10"/>
        <rFont val="Arial"/>
        <family val="2"/>
      </rPr>
      <t>El Instituto Nacional de Estadística y Geografía (INEGI)</t>
    </r>
    <r>
      <rPr>
        <sz val="10"/>
        <rFont val="Arial"/>
        <family val="2"/>
      </rPr>
      <t xml:space="preserve"> presenta el </t>
    </r>
    <r>
      <rPr>
        <b/>
        <sz val="10"/>
        <rFont val="Arial"/>
        <family val="2"/>
      </rPr>
      <t xml:space="preserve">Censo Nacional de Gobierno, Seguridad Pública y Sistema Penitenciario Estatales 2017 (CNGSPSPE 2017) </t>
    </r>
    <r>
      <rPr>
        <sz val="10"/>
        <rFont val="Arial"/>
        <family val="2"/>
      </rPr>
      <t xml:space="preserve">como respuesta a su responsabilidad de suministrar a la sociedad y al Estado, información de calidad, pertinente, veraz y oportuna, atendiendo al mandato constitucional de normar y coordinar el </t>
    </r>
    <r>
      <rPr>
        <b/>
        <sz val="10"/>
        <rFont val="Arial"/>
        <family val="2"/>
      </rPr>
      <t>Sistema Nacional de Información Estadística y Geográfica (SNIEG).</t>
    </r>
  </si>
  <si>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promuevan el cumplimiento de los objetivos del SNIEG.</t>
  </si>
  <si>
    <t>Los subsistemas son los siguientes:</t>
  </si>
  <si>
    <t>• Subsistema Nacional de Información Demográfica y Social.
• Subsistema Nacional de Información Económica.
• Subsistema Nacional de Información Geográfica y del Medio Ambiente.
• Subsistema Nacional de Información de Gobierno, Seguridad Pública e Impartición de Justicia.</t>
  </si>
  <si>
    <r>
      <t xml:space="preserve">El </t>
    </r>
    <r>
      <rPr>
        <b/>
        <sz val="10"/>
        <rFont val="Arial"/>
        <family val="2"/>
      </rPr>
      <t>Subsistema Nacional de Información de Gobierno, Seguridad Pública e Impartición de Justicia (SNIGSPIJ)</t>
    </r>
    <r>
      <rPr>
        <sz val="10"/>
        <rFont val="Arial"/>
        <family val="2"/>
      </rPr>
      <t xml:space="preserve">, fue creado mediante acuerdo de la Junta de Gobierno del </t>
    </r>
    <r>
      <rPr>
        <b/>
        <sz val="10"/>
        <rFont val="Arial"/>
        <family val="2"/>
      </rPr>
      <t>INEGI</t>
    </r>
    <r>
      <rPr>
        <sz val="10"/>
        <rFont val="Arial"/>
        <family val="2"/>
      </rPr>
      <t xml:space="preserve"> el 8 de diciembre de 2008, y como propuesta del Consejo Consultivo, de acuerdo con lo que establece en el artículo 15 fracción III de la Ley del SNIEG.</t>
    </r>
  </si>
  <si>
    <r>
      <t xml:space="preserve">El </t>
    </r>
    <r>
      <rPr>
        <b/>
        <sz val="10"/>
        <rFont val="Arial"/>
        <family val="2"/>
      </rPr>
      <t>SNIGSPIJ</t>
    </r>
    <r>
      <rPr>
        <sz val="10"/>
        <rFont val="Arial"/>
        <family val="2"/>
      </rPr>
      <t xml:space="preserve">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al Estado Mexicano, y a sus respectivos poderes, en las funciones de gobierno, seguridad pública e impartición de justicia, para apoyar los procesos de diseño, implementación, monitoreo y evaluación de las políticas públicas en estas materias”.</t>
    </r>
  </si>
  <si>
    <r>
      <t xml:space="preserve">Derivado del proceso de implementación de los censos nacionales de gobierno y como parte de los proyectos estratégicos elaborados por el </t>
    </r>
    <r>
      <rPr>
        <b/>
        <sz val="10"/>
        <rFont val="Arial"/>
        <family val="2"/>
      </rPr>
      <t>SNIGSPIJ</t>
    </r>
    <r>
      <rPr>
        <sz val="10"/>
        <rFont val="Arial"/>
        <family val="2"/>
      </rPr>
      <t>, en 2010 se llevó a cabo el primer ejercicio para la generación información estadística y geográfica de la gestión y desempeño de las instituciones que integran a la administración pública de cada Entidad Federativa, específicamente en las funciones de gobierno, seguridad pública, sistema penitenciario y medio ambiente del país, así como justicia cívica únicamente para el caso de la Ciudad de México, con la finalidad de que ésta se vincule con el quehacer gubernamental en el proceso de diseño, implementación, monitoreo y evaluación de las políticas públicas de alcance nacional en las materias de gobierno, seguridad pública y sistema penitenciario.</t>
    </r>
  </si>
  <si>
    <t>A siete años de distancia de iniciado el proyecto y para darle continuidad a dichos trabajos, ahora se presenta el cuestionario del octavo ejercicio como parte de la serie documental,¹ denominado “Censo Nacional de Gobierno, Seguridad Pública y Sistema Penitenciario Estatales 2017” (CNGSPSPE 2017), mismo que se conforma por los siguientes módulos.</t>
  </si>
  <si>
    <t xml:space="preserve">     Módulo 1: Administración Pública de la Entidad Federativa
     Módulo 2: Seguridad Pública
     Módulo 3: Sistema Penitenciario
     Módulo 4: Medio Ambiente
     Módulo 5: Justicia Cívica</t>
  </si>
  <si>
    <t xml:space="preserve">Cada módulo está conformado por los siguientes apartados: </t>
  </si>
  <si>
    <t>Apartado 1. Contiene la presentación, descripción del objetivo y estructura  del censo, así como las instrucciones generales para la entrega formal del cuestionario.</t>
  </si>
  <si>
    <t>Apartado 2. En él se recaba información sobre los servidores públicos responsables de entregar la información requerida en el cuestionario.</t>
  </si>
  <si>
    <t>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t>
  </si>
  <si>
    <t>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t>
  </si>
  <si>
    <t>Apartado 5. Contiene un glosario de términos específicos que son considerados relevantes para el módulo.</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</si>
  <si>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 4 referido líneas arriba denominado Servidores Públicos que Participaron en el Llenado del Módulo.</t>
  </si>
  <si>
    <t>Los servidores públicos que se establecen como informantes, deberán validar y formalizar la información proporcionada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Sistema Nacional de Información Estadística y Geográfica.</t>
  </si>
  <si>
    <t>ENTREGA DEL CUESTIONARIO</t>
  </si>
  <si>
    <t>Una vez completada la revisión y validación del cuestionario, este será devuelto al servidor público adscrito a la Institución de la Administración Pública de su Entidad Federativa que lo haya entregado, a efecto de notificarle las modificaciones  que deberán realizarse al mismo, antes de imprimir la versión definitiva para firma, o bien, darle el Vo.Bo. para que se proceda a imprimir y firmar el archivo electrónico enviado, el cual será considerado como versión definitiva.</t>
  </si>
  <si>
    <t>De igual forma, una vez que el archivo electrónico haya sido impreso y firmado, se llevará a cabo la entrega del cuestionario mediante vía electrónica y de manera física, para lo cual, se debe tomar en cuenta lo siguiente:</t>
  </si>
  <si>
    <t>1) Entrega electrónica:</t>
  </si>
  <si>
    <t>2) Entrega física:</t>
  </si>
  <si>
    <t>DUDAS O COMENTARIOS</t>
  </si>
  <si>
    <t>En caso de dudas o comentarios, hacerlas llegar al JDEGSPJ en la Coordinación Estatal del INEGI, quien tiene los siguientes datos:</t>
  </si>
  <si>
    <t>Nombre:</t>
  </si>
  <si>
    <t>Correo electrónico:</t>
  </si>
  <si>
    <t>Teléfono:</t>
  </si>
  <si>
    <t>Informantes:</t>
  </si>
  <si>
    <t>(Responden: Titular de la Secretaría de Gobierno de la entidad federativa u homóloga, y/o Titular de la Secretaría o Instituto de la Mujer u homóloga.)</t>
  </si>
  <si>
    <r>
      <t xml:space="preserve">INFORMANTE BÁSICO </t>
    </r>
    <r>
      <rPr>
        <i/>
        <sz val="9"/>
        <rFont val="Arial"/>
        <family val="2"/>
      </rPr>
      <t>( Titular de la Secretaría de Gobierno de la entidad federativa u homóloga, y/o Titular de la Secretaría o Instituto de la Mujer u homóloga.)</t>
    </r>
  </si>
  <si>
    <t>Nombre completo:</t>
  </si>
  <si>
    <t>Cargo:</t>
  </si>
  <si>
    <t>Fax:</t>
  </si>
  <si>
    <t>Lada</t>
  </si>
  <si>
    <t>Número</t>
  </si>
  <si>
    <t>FIRMA</t>
  </si>
  <si>
    <r>
      <t xml:space="preserve">INFORMANTE COMPLEMENTARIO 1 </t>
    </r>
    <r>
      <rPr>
        <i/>
        <sz val="8"/>
        <rFont val="Arial"/>
        <family val="2"/>
      </rPr>
      <t>(Titular de la coordinación de los Centros de Justicia para las Mujeres y/o Titular de la coordinación de los Centros de Justicia para las Mujeres o Instituto de la Mujer u homólogo de la Secretaría General de Gobierno o de la Secretaría de la Mujer de la Entidad Federativa u homólogo o servidor público que representa a la unidad administrativa que, por las funciones que tiene asignadas dentro de las instituciones referidas,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</si>
  <si>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t>Área o Unidad orgánica de adscripción:</t>
  </si>
  <si>
    <r>
      <t xml:space="preserve">INFORMANTE COMPLEMENTARIO 2 </t>
    </r>
    <r>
      <rPr>
        <i/>
        <sz val="8"/>
        <rFont val="Arial"/>
        <family val="2"/>
      </rPr>
      <t>(Servidor público que representa a la unidad administrativa que, por las funciones que tiene asignadas dentro de la Secretaría de Gobierno, o de la Secretaría de la Mujer u homólogas de la Entidad Federativa,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</si>
  <si>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OBSERVACIONES:</t>
  </si>
  <si>
    <t>Instrucciones generales para las preguntas de la subsección:</t>
  </si>
  <si>
    <t>1.- Periodo de referencia de los datos: 
Al cierre del año: La información se refiere a lo existente al 31 de diciembre de 2016.
Durante el año: La información se refiere a lo existente del 1 de enero al 31 de diciembre de 2016.</t>
  </si>
  <si>
    <t>3.- En caso de que los registros con los que cuenta no le permitan desglosar la totalidad de la cifra, por no contar con información para responder en más de un dato de los que se solicitan, anotar "NS" (no se sabe) en las celdas donde no disponga de información.</t>
  </si>
  <si>
    <t xml:space="preserve">4.- No dejar celdas en blanco, salvo en los casos en que la instrucción así lo solicite. </t>
  </si>
  <si>
    <t>Glosario básico de la subsección:</t>
  </si>
  <si>
    <r>
      <t xml:space="preserve">1.- Los </t>
    </r>
    <r>
      <rPr>
        <b/>
        <i/>
        <sz val="8"/>
        <color theme="1"/>
        <rFont val="Arial"/>
        <family val="2"/>
      </rPr>
      <t xml:space="preserve">Centros de Justicia para las Mujeres o Centros Especializados para la Atención de las Mujeres, </t>
    </r>
    <r>
      <rPr>
        <i/>
        <sz val="8"/>
        <color theme="1"/>
        <rFont val="Arial"/>
        <family val="2"/>
      </rPr>
      <t>son aquellas instancias en las que se concentran los servicios interinstitucionales y especializados para facilitar el acceso a la justicia y brindar atención integral con perspectiva de género a las mujeres que han sido víctimas de los delitos relacionados con la violencia de género, en coordinación con instituciones gubernamentales y organizaciones de la sociedad civil. Estas instancias permiten proteger los derechos de las mujeres que han sido víctimas de violencia o de algún delito, evitando la doble victimización y los perjuicios que frecuentemente vulneran los derechos humanos de las mujeres o afectan las investigaciones y el debido proceso.</t>
    </r>
  </si>
  <si>
    <r>
      <t xml:space="preserve">2.- Se considera con </t>
    </r>
    <r>
      <rPr>
        <b/>
        <i/>
        <sz val="8"/>
        <color theme="1"/>
        <rFont val="Arial"/>
        <family val="2"/>
      </rPr>
      <t>grado</t>
    </r>
    <r>
      <rPr>
        <i/>
        <sz val="8"/>
        <color theme="1"/>
        <rFont val="Arial"/>
        <family val="2"/>
      </rPr>
      <t xml:space="preserve"> </t>
    </r>
    <r>
      <rPr>
        <b/>
        <i/>
        <sz val="8"/>
        <color theme="1"/>
        <rFont val="Arial"/>
        <family val="2"/>
      </rPr>
      <t>de</t>
    </r>
    <r>
      <rPr>
        <i/>
        <sz val="8"/>
        <color theme="1"/>
        <rFont val="Arial"/>
        <family val="2"/>
      </rPr>
      <t xml:space="preserve"> </t>
    </r>
    <r>
      <rPr>
        <b/>
        <i/>
        <sz val="8"/>
        <color theme="1"/>
        <rFont val="Arial"/>
        <family val="2"/>
      </rPr>
      <t>estudios</t>
    </r>
    <r>
      <rPr>
        <i/>
        <sz val="8"/>
        <color theme="1"/>
        <rFont val="Arial"/>
        <family val="2"/>
      </rPr>
      <t xml:space="preserve"> </t>
    </r>
    <r>
      <rPr>
        <b/>
        <i/>
        <sz val="8"/>
        <color theme="1"/>
        <rFont val="Arial"/>
        <family val="2"/>
      </rPr>
      <t>concluido</t>
    </r>
    <r>
      <rPr>
        <i/>
        <sz val="8"/>
        <color theme="1"/>
        <rFont val="Arial"/>
        <family val="2"/>
      </rPr>
      <t xml:space="preserve"> a quien haya cursado todos los años que representan el grado de estudios correspondiente, independientemente que ya se cuente con el certificado o título del mismo.</t>
    </r>
  </si>
  <si>
    <t>1.-</t>
  </si>
  <si>
    <t>Seleccione con una "X" un sólo código.</t>
  </si>
  <si>
    <t>1. Sí</t>
  </si>
  <si>
    <t>2.-</t>
  </si>
  <si>
    <t>Instituciones u organizaciones</t>
  </si>
  <si>
    <t>1.</t>
  </si>
  <si>
    <t>Tribunal Superior de Justicia de la Entidad Federativa</t>
  </si>
  <si>
    <t>2.</t>
  </si>
  <si>
    <t>Procuraduría o Fiscalía General de Justicia de la Entidad Federativa</t>
  </si>
  <si>
    <t>3.</t>
  </si>
  <si>
    <t>Sistema para el Desarrollo Integral de la Familia de la Entidad Federativa (DIF Estatal)</t>
  </si>
  <si>
    <t>4.</t>
  </si>
  <si>
    <t xml:space="preserve">Secretaría de Salud de la Entidad Federativa u Homóloga  </t>
  </si>
  <si>
    <t>5.</t>
  </si>
  <si>
    <t xml:space="preserve">Secretaría de Gobierno de la Entidad Federativa u Homóloga  </t>
  </si>
  <si>
    <t>6.</t>
  </si>
  <si>
    <t xml:space="preserve">Secretaría de Educación de la Entidad Federativa u Homóloga  </t>
  </si>
  <si>
    <t>7.</t>
  </si>
  <si>
    <t xml:space="preserve">Secretaría de  Desarrollo Social o Desarrollo Económico de la Entidad Federativa u Homóloga </t>
  </si>
  <si>
    <t>8.</t>
  </si>
  <si>
    <t xml:space="preserve">Secretaría de Seguridad Pública de la Entidad Federativa u Homóloga  </t>
  </si>
  <si>
    <t>9.</t>
  </si>
  <si>
    <t xml:space="preserve">Secretaría de Trabajo y Previsión Social de la Entidad Federativa u Homóloga  </t>
  </si>
  <si>
    <t>10.</t>
  </si>
  <si>
    <t xml:space="preserve">Instituto para la Mujer de la Entidad Federativa u Homóloga  </t>
  </si>
  <si>
    <t>11.</t>
  </si>
  <si>
    <t>Organizaciones de la Sociedad Civil (OSC)</t>
  </si>
  <si>
    <t>12.</t>
  </si>
  <si>
    <t>Otra</t>
  </si>
  <si>
    <t>3.-</t>
  </si>
  <si>
    <t>4.-</t>
  </si>
  <si>
    <t xml:space="preserve">1) Espacios para áreas de asistencia </t>
  </si>
  <si>
    <t>Espacios para áreas de asistencia</t>
  </si>
  <si>
    <t>Total de Centros de Justicia para las Mujeres o Centros Especializados para la Atención de las Mujeres</t>
  </si>
  <si>
    <t>Salas de espera o recepción</t>
  </si>
  <si>
    <t>Consultorios médicos</t>
  </si>
  <si>
    <t>Consultorios para atención psicológica</t>
  </si>
  <si>
    <t>Salas lúdicas o áreas para estancia infantiles</t>
  </si>
  <si>
    <t>Áreas para entrevistas o contención emocional</t>
  </si>
  <si>
    <t xml:space="preserve">Oficinas para asesoría jurídica  </t>
  </si>
  <si>
    <t xml:space="preserve">Casas de emergencia u homólogas </t>
  </si>
  <si>
    <t>Refugios o albergues</t>
  </si>
  <si>
    <t>S</t>
  </si>
  <si>
    <t>2) Espacios para áreas de acceso a la justicia</t>
  </si>
  <si>
    <t>Espacios para áreas de acceso a la justicia</t>
  </si>
  <si>
    <t>Agencias Especializadas del Ministerio Público en delitos contra las mujeres</t>
  </si>
  <si>
    <t>Áreas para Policías Especializadas en delitos contra las mujeres</t>
  </si>
  <si>
    <t>Áreas de servicios periciales</t>
  </si>
  <si>
    <t>Salas de métodos alternos para la solución de conflictos (mediación, conciliación, etc.)</t>
  </si>
  <si>
    <t>Salas de audiencias</t>
  </si>
  <si>
    <t xml:space="preserve">Salas de juicios orales </t>
  </si>
  <si>
    <t xml:space="preserve">Zonas de detención </t>
  </si>
  <si>
    <t>1.- Los datos que se registren deben considerar a todo el personal que trabajó en los Centros de Justicia para las Mujeres o Centros Especializados para la atención de las mujeres, en lo que corresponde a las funciones propias de la atención de mujeres víctimas de delitos y/o sus consecuencias, independientemente  del tipo de contratación de éstos (personal de confianza, base y/o sindicalizado, eventual, honorarios u otro) o de cualquier otro tipo que haya prestado sus servicios a la misma.</t>
  </si>
  <si>
    <t>Anote la cantidad total de personal que se encontraba adscrito a los Centros de Justicia para las Mujeres o Centros Especializados para la atención de las mujeres, al cierre del año 2016.</t>
  </si>
  <si>
    <r>
      <t xml:space="preserve">Total de personal </t>
    </r>
    <r>
      <rPr>
        <i/>
        <sz val="8"/>
        <color theme="1"/>
        <rFont val="Arial"/>
        <family val="2"/>
      </rPr>
      <t>(suma de 1. + 2.)</t>
    </r>
  </si>
  <si>
    <t>1) Hombres</t>
  </si>
  <si>
    <t xml:space="preserve">2) Mujeres </t>
  </si>
  <si>
    <t>5.-</t>
  </si>
  <si>
    <t>Rango de edad</t>
  </si>
  <si>
    <t>Personal por cargo y sexo</t>
  </si>
  <si>
    <t>Total</t>
  </si>
  <si>
    <t>Hombres</t>
  </si>
  <si>
    <t>Mujeres</t>
  </si>
  <si>
    <t>Fiscales y Agentes del Ministerio Público</t>
  </si>
  <si>
    <t>Secretarios y Actuarios del Ministerio Público</t>
  </si>
  <si>
    <t>Peritos y Policías Ministeriales o Investigadores o Judiciales</t>
  </si>
  <si>
    <t>Médicos y Psicólogos</t>
  </si>
  <si>
    <t>Trabajadores sociales</t>
  </si>
  <si>
    <t>Personal administrativo y de apoyo</t>
  </si>
  <si>
    <t>Otro</t>
  </si>
  <si>
    <t xml:space="preserve">1. </t>
  </si>
  <si>
    <t>De 18 a 24 años</t>
  </si>
  <si>
    <t xml:space="preserve">2. </t>
  </si>
  <si>
    <t>De 25 a 29 años</t>
  </si>
  <si>
    <t xml:space="preserve">3. </t>
  </si>
  <si>
    <t>De 30 a 34 años</t>
  </si>
  <si>
    <t xml:space="preserve">4. </t>
  </si>
  <si>
    <t>De 35 a 39 años</t>
  </si>
  <si>
    <t xml:space="preserve">5. </t>
  </si>
  <si>
    <t>De 40 a 44 años</t>
  </si>
  <si>
    <t xml:space="preserve">6. </t>
  </si>
  <si>
    <t>De 45 a 49 años</t>
  </si>
  <si>
    <t>De 50 a 54 años</t>
  </si>
  <si>
    <t>De 55 a 59 años</t>
  </si>
  <si>
    <t>6.-</t>
  </si>
  <si>
    <t>Régimen de contratación</t>
  </si>
  <si>
    <t>Confianza</t>
  </si>
  <si>
    <t>Base o sindicalizado</t>
  </si>
  <si>
    <t xml:space="preserve">3.  </t>
  </si>
  <si>
    <t>Eventual</t>
  </si>
  <si>
    <t xml:space="preserve">4.  </t>
  </si>
  <si>
    <t>Honorarios</t>
  </si>
  <si>
    <t>7.-</t>
  </si>
  <si>
    <t>Nivel de escolaridad concluido</t>
  </si>
  <si>
    <t>Ninguno</t>
  </si>
  <si>
    <t>Preescolar o primaria</t>
  </si>
  <si>
    <t>Secundaria</t>
  </si>
  <si>
    <t>Preparatoria</t>
  </si>
  <si>
    <t>Licenciatura</t>
  </si>
  <si>
    <t>Maestría</t>
  </si>
  <si>
    <t>Doctorado</t>
  </si>
  <si>
    <t>8.-</t>
  </si>
  <si>
    <t>Rango de ingresos mensual</t>
  </si>
  <si>
    <t>Sin paga</t>
  </si>
  <si>
    <t>De 1 a 5,000 pesos</t>
  </si>
  <si>
    <t>De 5,001 a 10,000 pesos</t>
  </si>
  <si>
    <t>De 10,001 a 15,000 pesos</t>
  </si>
  <si>
    <t>De 15,001 a 20,000 pesos</t>
  </si>
  <si>
    <t>De 20,001 a 25,000 pesos</t>
  </si>
  <si>
    <t xml:space="preserve">7. </t>
  </si>
  <si>
    <t>De 25,001 a 30,000 pesos</t>
  </si>
  <si>
    <t xml:space="preserve">8. </t>
  </si>
  <si>
    <t>De 30,001 a 35,000 pesos</t>
  </si>
  <si>
    <t xml:space="preserve">9. </t>
  </si>
  <si>
    <t>De 35,001 a 40,000 pesos</t>
  </si>
  <si>
    <t xml:space="preserve">10. </t>
  </si>
  <si>
    <t>De 40,001 a 45,000 pesos</t>
  </si>
  <si>
    <t xml:space="preserve">11. </t>
  </si>
  <si>
    <t>De 45,001 a 50,000 pesos</t>
  </si>
  <si>
    <t>De 50,001 a 55,000 pesos</t>
  </si>
  <si>
    <t>13.</t>
  </si>
  <si>
    <t>De 55,001 a 60,000 pesos</t>
  </si>
  <si>
    <t>14.</t>
  </si>
  <si>
    <t>De 60,001 a 65,000 pesos</t>
  </si>
  <si>
    <t>15.</t>
  </si>
  <si>
    <t>De 65,001 a 70,000 pesos</t>
  </si>
  <si>
    <t>16.</t>
  </si>
  <si>
    <t>Más de 70,000 pesos</t>
  </si>
  <si>
    <t>9.-</t>
  </si>
  <si>
    <t>10.-</t>
  </si>
  <si>
    <t>La cifra debe anotarse en pesos mexicanos (no deberá agregarse en miles o millones de pesos).</t>
  </si>
  <si>
    <t>Del total de presupuesto registrado en la respuesta a la pregunta anterior, anote el porcentaje que éste representó con respecto al total de egresos del ejercicio 2016 que tuvo la Administración Pública de la entidad federativa.</t>
  </si>
  <si>
    <t>La cifra no puede ser mayor al 100%</t>
  </si>
  <si>
    <t>%</t>
  </si>
  <si>
    <t>Del total de presupuesto asignado a  los Centros de Justicia para las Mujeres, indique el porcentaje que éste ejerció por cada uno de los capítulos del Clasificador por Objeto del Gasto.</t>
  </si>
  <si>
    <t>Considerar el total del presupuesto ejercido por los centros de justicia para mujeres, de acuerdo con los clasificadores que se presentan.</t>
  </si>
  <si>
    <t>Las suma de las cifras que registre, no puede ser mayor al 100%.</t>
  </si>
  <si>
    <t>Porcentaje del total del presupuesto ejercido por cada capítulo del Clasificador por Objeto del Gasto</t>
  </si>
  <si>
    <t>Servicios personales</t>
  </si>
  <si>
    <t>Materiales y suministros</t>
  </si>
  <si>
    <t>Servicios generales</t>
  </si>
  <si>
    <t>11.-</t>
  </si>
  <si>
    <t>1) Propios</t>
  </si>
  <si>
    <t>2) Rentados</t>
  </si>
  <si>
    <t>3) Otro tipo de propiedad</t>
  </si>
  <si>
    <t>12.-</t>
  </si>
  <si>
    <r>
      <t xml:space="preserve">Total de vehículos en funcionamiento </t>
    </r>
    <r>
      <rPr>
        <i/>
        <sz val="8"/>
        <color theme="1"/>
        <rFont val="Arial"/>
        <family val="2"/>
      </rPr>
      <t>(suma de 1 + 2 + 3 + 4)</t>
    </r>
  </si>
  <si>
    <t>1) Automóviles</t>
  </si>
  <si>
    <t>2) Camiones y camionetas</t>
  </si>
  <si>
    <t>3) Motocicletas</t>
  </si>
  <si>
    <t>4) Otro</t>
  </si>
  <si>
    <t>13.-</t>
  </si>
  <si>
    <t>Equipo informático con el que contaron los Centros de Justicia para las Mujeres o Centros Especializados para la atención de las mujeres, al cierre del año 2016</t>
  </si>
  <si>
    <t>Computadoras</t>
  </si>
  <si>
    <t>Impresoras</t>
  </si>
  <si>
    <t>Personales (de escritorio)</t>
  </si>
  <si>
    <t>Portátiles</t>
  </si>
  <si>
    <t xml:space="preserve">Para uso personal </t>
  </si>
  <si>
    <t xml:space="preserve">Para uso compartido </t>
  </si>
  <si>
    <t>De acuerdo con el total de computadoras en funcionamiento que tuvieron los Centros de Justicia para las Mujeres o Centros Especializados para la atención de las mujeres, que reportó en la respuesta de la pregunta anterior, indique el total de éstas según su tipo, que utilizaron los sistemas operativos que se enlistan conforme a la siguiente tabla:</t>
  </si>
  <si>
    <t>La cantidad de computadoras que registre debe ser igual a la cantidad total registrada en la pregunta anterior.</t>
  </si>
  <si>
    <t>Sistemas Operativos</t>
  </si>
  <si>
    <t>Computadoras por tipo</t>
  </si>
  <si>
    <t>Personales
(de escritorio)</t>
  </si>
  <si>
    <t>Windows 8</t>
  </si>
  <si>
    <t>Windows 8.1</t>
  </si>
  <si>
    <t>Windows 7</t>
  </si>
  <si>
    <t>Windows Vista</t>
  </si>
  <si>
    <t>Windows XP</t>
  </si>
  <si>
    <t>Windows 2000 o Millenium</t>
  </si>
  <si>
    <t>Windows 98 o anteriores</t>
  </si>
  <si>
    <t>MS-DOS o similar</t>
  </si>
  <si>
    <t>Mac OS</t>
  </si>
  <si>
    <t>OS/2</t>
  </si>
  <si>
    <t>Linux</t>
  </si>
  <si>
    <t>Unix</t>
  </si>
  <si>
    <t>VMS, AS400 o propietario</t>
  </si>
  <si>
    <t>Otros</t>
  </si>
  <si>
    <t>99.</t>
  </si>
  <si>
    <t>No se sabe</t>
  </si>
  <si>
    <t>Instrucciones generales de las preguntas de la subsección:</t>
  </si>
  <si>
    <t>1.- Periodo de referencia de los datos: 
Durante el año: La información se refiere a lo existente del 1 de enero al 31 de diciembre de 2016</t>
  </si>
  <si>
    <t xml:space="preserve">2.- Los catálogos utilizados en el presente cuestionario corresponden a denominaciones estándar, de tal manera que si alguno no coincide exactamente con lo que se encuentra actualmente en su Entidad Federativa, deberá registrar los datos en aquel que sea similar u homólogo. </t>
  </si>
  <si>
    <t>14.-</t>
  </si>
  <si>
    <t>Comentarios u observaciones específicos (en caso de tener algún comentario u observación al dato registrado en la respuesta de la presente pregunta, o los datos que derivan de la misma, anotarlo en el siguiente espacio, de lo contrario dejarlo en blanco).</t>
  </si>
  <si>
    <t>15.-</t>
  </si>
  <si>
    <t>La cantidad total que registre debe ser igual a la cantidad total registrada en la pregunta anterior.</t>
  </si>
  <si>
    <t>Tipo de servicio</t>
  </si>
  <si>
    <t>Total de servicios brindados durante el año 2016</t>
  </si>
  <si>
    <t>Asesoría y/o orientación Jurídica</t>
  </si>
  <si>
    <t>Representación legal</t>
  </si>
  <si>
    <t>Médica</t>
  </si>
  <si>
    <t>Psicológica</t>
  </si>
  <si>
    <t>Trabajo social</t>
  </si>
  <si>
    <t xml:space="preserve">Asistencia Social </t>
  </si>
  <si>
    <t>Atención a hijos e hijas de la usuaria</t>
  </si>
  <si>
    <t>Educacional y lúdica</t>
  </si>
  <si>
    <t>Refugio y/o estancia temporal</t>
  </si>
  <si>
    <t xml:space="preserve">Otros </t>
  </si>
  <si>
    <t>16.-</t>
  </si>
  <si>
    <t>De acuerdo con la cantidad que registró en los numerales "1. Asesoría y/o orientación Jurídica" y "2. Representación legal" de la respuesta de la pregunta anterior, anote la cantidad total de éstas que se brindaron durante el año 2016, según la materia.</t>
  </si>
  <si>
    <t>La cantidad de servicios brindados que registre debe ser igual a la cantidad total registrada en los numerales "1. Asesoría y/o orientación Jurídica" y "2. Representación legal" de la respuesta de la pregunta anterior.</t>
  </si>
  <si>
    <t>Tipo de materia</t>
  </si>
  <si>
    <t>Asesorías y/o orientaciones jurídicas y representaciones legales que se brindaron durante el año 2016</t>
  </si>
  <si>
    <t>Asesorías y/o orientaciones jurídicas</t>
  </si>
  <si>
    <t>Civil</t>
  </si>
  <si>
    <t>Familiar</t>
  </si>
  <si>
    <t>Penal</t>
  </si>
  <si>
    <t>17.-</t>
  </si>
  <si>
    <t>Tipo de asistencia social</t>
  </si>
  <si>
    <t>Total de asistencias sociales que se brindaron durante el año 2016</t>
  </si>
  <si>
    <t>Apoyos económicos</t>
  </si>
  <si>
    <t xml:space="preserve">Bolsa de trabajo </t>
  </si>
  <si>
    <t>Becas de empleo</t>
  </si>
  <si>
    <t>Programas y acciones de prevención de violencia</t>
  </si>
  <si>
    <t xml:space="preserve">Talleres, cursos y pláticas </t>
  </si>
  <si>
    <t>Capacitaciones</t>
  </si>
  <si>
    <t>18.-</t>
  </si>
  <si>
    <t>19.-</t>
  </si>
  <si>
    <t>Tipo de violencia</t>
  </si>
  <si>
    <t>Total de asuntos atendidos durante el año 2016</t>
  </si>
  <si>
    <t>Violencia psicológica</t>
  </si>
  <si>
    <t>Violencia física</t>
  </si>
  <si>
    <t>Violencia patrimonial</t>
  </si>
  <si>
    <t>Violencia económica</t>
  </si>
  <si>
    <t>Violencia sexual</t>
  </si>
  <si>
    <t>Otro tipo de violencia</t>
  </si>
  <si>
    <t>20.-</t>
  </si>
  <si>
    <t>Modalidades de violencia</t>
  </si>
  <si>
    <t>Violencia familiar</t>
  </si>
  <si>
    <t>Violencia laboral</t>
  </si>
  <si>
    <t>Violencia docente</t>
  </si>
  <si>
    <t>Violencia en la comunidad</t>
  </si>
  <si>
    <t>Violencia institucional</t>
  </si>
  <si>
    <t>Violencia feminicida</t>
  </si>
  <si>
    <t>21.-</t>
  </si>
  <si>
    <t>1) Total de asuntos que terminaron en denuncia o querella</t>
  </si>
  <si>
    <r>
      <t>2) Total de asuntos que</t>
    </r>
    <r>
      <rPr>
        <u/>
        <sz val="9"/>
        <color theme="1"/>
        <rFont val="Arial"/>
        <family val="2"/>
      </rPr>
      <t xml:space="preserve"> no </t>
    </r>
    <r>
      <rPr>
        <sz val="9"/>
        <color theme="1"/>
        <rFont val="Arial"/>
        <family val="2"/>
      </rPr>
      <t>terminaron en denuncia o querella</t>
    </r>
  </si>
  <si>
    <t>22.-</t>
  </si>
  <si>
    <t xml:space="preserve">Denuncias </t>
  </si>
  <si>
    <t xml:space="preserve">Querellas </t>
  </si>
  <si>
    <t>23.-</t>
  </si>
  <si>
    <t>Tipo de orden de protección</t>
  </si>
  <si>
    <t>Total de órdenes de protección tramitadas  durante el año 2016</t>
  </si>
  <si>
    <t>De emergencia</t>
  </si>
  <si>
    <t>Preventiva</t>
  </si>
  <si>
    <t>De naturaleza civil</t>
  </si>
  <si>
    <t>Otro tipo de orden de protección</t>
  </si>
  <si>
    <t>24.-</t>
  </si>
  <si>
    <t>Órdenes de protección por tipo, solicitadas en los asuntos ingresados durante el año 2016</t>
  </si>
  <si>
    <t xml:space="preserve">Total </t>
  </si>
  <si>
    <t>Desocupación del agresor del domicilio conyugal o donde habite la víctima</t>
  </si>
  <si>
    <t>Prohibición de acercarse al domicilio, trabajo, de estudios u otro lugar</t>
  </si>
  <si>
    <t>Reingreso de la víctima al domicilio</t>
  </si>
  <si>
    <t>Prohibición de  intimidar o molestar a la víctima</t>
  </si>
  <si>
    <t xml:space="preserve">Otro </t>
  </si>
  <si>
    <t>Retención y guarda de armas de fuego o punzocortantes propiedad del agresor</t>
  </si>
  <si>
    <t>Inventario de los bienes muebles e inmuebles de propiedad común</t>
  </si>
  <si>
    <t xml:space="preserve">Uso y goce de bienes muebles </t>
  </si>
  <si>
    <t>Acceso al domicilio de autoridades policiacas</t>
  </si>
  <si>
    <t>Entrega de objetos de uso personal y documentos de identidad</t>
  </si>
  <si>
    <t>Auxilio policíaco a favor de la víctima</t>
  </si>
  <si>
    <t>Brindar servicios reeducativos integrales con perspectiva de género al agresor</t>
  </si>
  <si>
    <t>Suspensión temporal del régimen de visitas y convivencias</t>
  </si>
  <si>
    <t>Prohibición de enajenar o hipotecar bienes de la sociedad conyugal o propiedad del agresor</t>
  </si>
  <si>
    <t>Posesión exclusiva de la víctima sobre el inmueble que es su domicilio</t>
  </si>
  <si>
    <t>Embargo preventivo de bienes del agresor</t>
  </si>
  <si>
    <t>Obligación alimentaria provisional</t>
  </si>
  <si>
    <t>25.-</t>
  </si>
  <si>
    <t>No identificado</t>
  </si>
  <si>
    <t>26.-</t>
  </si>
  <si>
    <t>En caso de no conocer el grado de la víctima, deberá contabilizarlo en la celda "No identificado".</t>
  </si>
  <si>
    <t>Grados de estudios</t>
  </si>
  <si>
    <t>Carrera técnica o comercial</t>
  </si>
  <si>
    <t>27.-</t>
  </si>
  <si>
    <t>En caso de no conocer la nacionalidad de la víctima, deberá contabilizarlo en la celda "No identificado".</t>
  </si>
  <si>
    <t>Mexicana</t>
  </si>
  <si>
    <t>Estadounidense</t>
  </si>
  <si>
    <t>Canadiense</t>
  </si>
  <si>
    <t>Beliceña</t>
  </si>
  <si>
    <t>Costarricense</t>
  </si>
  <si>
    <t>Guatemalteca</t>
  </si>
  <si>
    <t>Hondureña</t>
  </si>
  <si>
    <t>Nicaragüense</t>
  </si>
  <si>
    <t>Panameña</t>
  </si>
  <si>
    <t>Salvadoreña</t>
  </si>
  <si>
    <t>Argentina</t>
  </si>
  <si>
    <t xml:space="preserve">12. </t>
  </si>
  <si>
    <t>Brasileña</t>
  </si>
  <si>
    <t xml:space="preserve">13. </t>
  </si>
  <si>
    <t>Colombiana</t>
  </si>
  <si>
    <t xml:space="preserve">14. </t>
  </si>
  <si>
    <r>
      <t xml:space="preserve">Otras nacionalidades de Sudamérica </t>
    </r>
    <r>
      <rPr>
        <i/>
        <sz val="9"/>
        <color theme="1"/>
        <rFont val="Arial"/>
        <family val="2"/>
      </rPr>
      <t>(distintas a las 3 anteriores)</t>
    </r>
  </si>
  <si>
    <t>De algún país Europeo</t>
  </si>
  <si>
    <t>17.</t>
  </si>
  <si>
    <t>De algún país Asiático</t>
  </si>
  <si>
    <t>18.</t>
  </si>
  <si>
    <t>De algún país Africano</t>
  </si>
  <si>
    <t>19.</t>
  </si>
  <si>
    <t>De algún país de Oceanía</t>
  </si>
  <si>
    <t>20.</t>
  </si>
  <si>
    <t>* Nota: En este apartado se deben incluir los países de Cuba, Puerto Rico, República Dominicana, Haití, Martinica, San Vicente, Granada, Barbados y otros que formen parte de la región del Caribe</t>
  </si>
  <si>
    <t>28.-</t>
  </si>
  <si>
    <t>Para la respuesta que anote debe considerar la ocupación que ejercía la usuaria al momento de solicitar el o los servicios, que se clasifique dentro de las Divisiones en las que se conforma el Sistema Nacional de Clasificación de Ocupaciones (SINCO), conforme se presentan en la tabla. (Para un mayor detalle se recomienda revisar el "Sistema Nacional de Clasificación de ocupaciones" publicado en la pagina de Internet del INEGI).</t>
  </si>
  <si>
    <t>En el caso de que algunas de las víctimas registradas haya ejercido mas de una ocupación, deberán ser contabilizadas en una sola ocupación, la que se considere principal.</t>
  </si>
  <si>
    <t>En caso de no conocer la ocupación de la víctima, deberá contabilizarlo en la celda "No identificado".</t>
  </si>
  <si>
    <r>
      <t xml:space="preserve">Ocupación
</t>
    </r>
    <r>
      <rPr>
        <i/>
        <sz val="8"/>
        <color theme="1"/>
        <rFont val="Arial"/>
        <family val="2"/>
      </rPr>
      <t>(Nivel de división)</t>
    </r>
  </si>
  <si>
    <t>Funcionarias, directoras y jefas</t>
  </si>
  <si>
    <t>Profesionistas y técnicos</t>
  </si>
  <si>
    <t>Trabajadoras auxiliares en actividades administrativas</t>
  </si>
  <si>
    <t>Comerciantes, empleadas en ventas y agentes de ventas</t>
  </si>
  <si>
    <t>Trabajadoras en servicios personales y vigilancia</t>
  </si>
  <si>
    <t>Trabajadoras en actividades agrícolas, ganaderas, forestales, caza y pesca</t>
  </si>
  <si>
    <t>Trabajadoras artesanales</t>
  </si>
  <si>
    <t>Operadoras de maquina industrial, ensambladores, choferes y conductoras de transporte</t>
  </si>
  <si>
    <t>Trabajadoras en actividades elementales y de apoyo</t>
  </si>
  <si>
    <t>No ejercía ninguna ocupación</t>
  </si>
  <si>
    <t>29.-</t>
  </si>
  <si>
    <t>En caso de no conocer el tipo de relación de la  víctima-agresor , deberá contabilizarlo en la celda "No identificado".</t>
  </si>
  <si>
    <t>Tipo de relación víctima-agresor</t>
  </si>
  <si>
    <t>Académica</t>
  </si>
  <si>
    <t>Autoridad</t>
  </si>
  <si>
    <t>Concubinato</t>
  </si>
  <si>
    <t>Empleo o profesión</t>
  </si>
  <si>
    <t>Parentesco por afinidad</t>
  </si>
  <si>
    <t>Parentesco por consanguinidad</t>
  </si>
  <si>
    <t>Tutor o curador</t>
  </si>
  <si>
    <t>Ninguna</t>
  </si>
  <si>
    <t>No identificada</t>
  </si>
  <si>
    <t>30.-</t>
  </si>
  <si>
    <t>Para el caso de la condición de alfabetismo, considerar si la víctima sabía leer y escribir al momento del registro.</t>
  </si>
  <si>
    <t>En caso de no conocer la condición de alfabetismo de la víctima, deberá contabilizarlo en la celda "No identificado".</t>
  </si>
  <si>
    <t>Condición de alfabetismo</t>
  </si>
  <si>
    <t>Sabe leer y escribir</t>
  </si>
  <si>
    <t>No sabe leer y escribir</t>
  </si>
  <si>
    <t>31.-</t>
  </si>
  <si>
    <t>Para la respuesta que anote, debe considerar si la víctima hablaba español al momento del registro, independientemente de si ésta es su lengua materna o no.</t>
  </si>
  <si>
    <t>En caso de no conocer la condición de dominio del Español de la víctima, deberá contabilizarlo en la celda "No identificado".</t>
  </si>
  <si>
    <t>Condición de dominio del Español</t>
  </si>
  <si>
    <t>Habla Español</t>
  </si>
  <si>
    <t>No habla Español</t>
  </si>
  <si>
    <t>32.-</t>
  </si>
  <si>
    <t>Para la respuesta que anote, debe considerar si la víctima hablaba alguna lengua indígena o dialecto al momento del registro, que se clasifique dentro de las familias lingüísticas que se presentan en la tabla, independientemente de si la usuaria hablaba español u otro idioma. (Para un mayor detalle de las lenguas y grupos contenidos en las familias lingüísticas se recomienda revisar la "Clasificación de Lenguas Indígenas" publicada en la página de Internet del INEGI).</t>
  </si>
  <si>
    <t>En caso de no conocer la Familia lingüística de la víctima, deberá contabilizarlo en la celda "No identificado".</t>
  </si>
  <si>
    <t>Familias lingüísticas</t>
  </si>
  <si>
    <t>Hokana</t>
  </si>
  <si>
    <t>Chinanteca</t>
  </si>
  <si>
    <t>Otopame</t>
  </si>
  <si>
    <t>Oaxaqueña</t>
  </si>
  <si>
    <t>Huave</t>
  </si>
  <si>
    <t>Tlapaneca</t>
  </si>
  <si>
    <t>Totonaca</t>
  </si>
  <si>
    <t>Mixe-Zoque</t>
  </si>
  <si>
    <t>Maya</t>
  </si>
  <si>
    <t>Yutoazteca</t>
  </si>
  <si>
    <t>Tarasca</t>
  </si>
  <si>
    <t>Algonquina</t>
  </si>
  <si>
    <t>33.-</t>
  </si>
  <si>
    <t>Cantidad de hijos menores de edad</t>
  </si>
  <si>
    <t>Un menor de edad</t>
  </si>
  <si>
    <t>De 2 a 3 menores de edad</t>
  </si>
  <si>
    <t>De 4 a 5 menores de edad</t>
  </si>
  <si>
    <t>Más de 5 menores de edad</t>
  </si>
  <si>
    <t>Servidores Públicos que participaron en el llenado de la Sección</t>
  </si>
  <si>
    <t>Preguntas y/o Secciones Integradas</t>
  </si>
  <si>
    <t>COMENTARIOS GENERALES:</t>
  </si>
  <si>
    <t>1)</t>
  </si>
  <si>
    <t>2)</t>
  </si>
  <si>
    <t>3)</t>
  </si>
  <si>
    <t>4)</t>
  </si>
  <si>
    <t>5)</t>
  </si>
  <si>
    <t>6)</t>
  </si>
  <si>
    <t>Asuntos atendidos (Centros de Justicia para las Mujeres)</t>
  </si>
  <si>
    <t>Son los documentos en los que se hacen constar todos las actuaciones de los Centros de Justicia para las Mujeres, para atender a las usuarias por casos de violencia en contra de éstas.</t>
  </si>
  <si>
    <t>Audiencia</t>
  </si>
  <si>
    <t xml:space="preserve">Acto público durante el cual el Juez escucha y toma conocimiento de las pretensiones de las partes, instruye el proceso, escucha los alegatos y emite sentencia.
</t>
  </si>
  <si>
    <t>Centros de Justicia para Mujeres o Centros Especializados para la Atención de las Mujeres</t>
  </si>
  <si>
    <t xml:space="preserve">Son aquellas instancias en las que se concentran los servicios interinstitucionales y especializados para facilitar el acceso a la justicia y brindar atención integral con perspectiva de género a las mujeres que han sido víctimas de los delitos relacionados con la violencia de género, en coordinación con instituciones gubernamentales y organizaciones de la sociedad civil. Estas instancias permiten proteger los derechos de las mujeres que han sido víctimas de violencia o de algún delito, evitando la doble victimización y los perjuicios que frecuentemente vulneran los derechos humanos de las mujeres o afectan las investigaciones y el debido proceso.
</t>
  </si>
  <si>
    <t>Clasificador por Objeto del Gasto</t>
  </si>
  <si>
    <t>Capítulo 1000 Servicios personales</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</si>
  <si>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</si>
  <si>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Capítulo 2000 Materiales y suministros</t>
  </si>
  <si>
    <t>Agrupa las asignaciones destinadas a la adquisición de toda clase de insumos y suministros requeridos para la prestación de bienes y servicios y para el desempeño de las actividades administrativas.</t>
  </si>
  <si>
    <t>Capítulo 3000 Servicios generales</t>
  </si>
  <si>
    <t>Asignaciones destinadas a cubrir el costo de todo tipo de servicios que se contraten con particulares o instituciones del propio sector público; así como los servicios oficiales requeridos para el desempeño de actividades vinculadas con la función pública.</t>
  </si>
  <si>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</si>
  <si>
    <t>Capítulo 5000 Bienes muebles, inmuebles e intangibles</t>
  </si>
  <si>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</si>
  <si>
    <t>Capítulo 6000 Inversión pública</t>
  </si>
  <si>
    <t>Asignaciones destinadas a obras por contrato y proyectos productivos y acciones de fomento. Incluye los gastos en estudios de pre-inversión y preparación del proyecto.</t>
  </si>
  <si>
    <t>Capítulo 7000 Inversiones financieras y otras provisiones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</si>
  <si>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</si>
  <si>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Capítulo 8000 Participaciones y aportaciones</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</si>
  <si>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</si>
  <si>
    <t>Capítulo 9000 Deuda pública</t>
  </si>
  <si>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</si>
  <si>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CNGSPSPE 2017</t>
  </si>
  <si>
    <t>Siglas con las que se identifica al Censo Nacional de Gobierno, Seguridad Pública y Sistema Penitenciario Estatales 2017.</t>
  </si>
  <si>
    <t>Denuncia</t>
  </si>
  <si>
    <t>Es un acto procesal mediante el cual cualquier persona puede hacer del conocimiento del Ministerio Público de manera verbal o por escrito, de la comisión de hechos que puedan constituir un delito perseguible de oficio y, en caso de urgencia, ante cualquier funcionario o agente de policía.</t>
  </si>
  <si>
    <t>Emergencias</t>
  </si>
  <si>
    <t>Evento repentino o imprevisto, que hace tomar medidas de prevención, protección y control inmediatas, para minimizar sus consecuencias y acabarlas.</t>
  </si>
  <si>
    <t>Entidades Federativas</t>
  </si>
  <si>
    <t>Estructura Orgánica</t>
  </si>
  <si>
    <t>Son las unidades administrativas que forman parte de la Administración Pública de las Entidades Federativas, y que se encuentran previstas en su normativa orgánica, las cuales son creadas para el ejercicio de las atribuciones y el despacho de los asuntos que corresponden al titular de cada Entidad Federativa.</t>
  </si>
  <si>
    <t>Grado de estudios concluidos</t>
  </si>
  <si>
    <t>Quien haya cursado todos los años que representan el grado de estudios correspondiente, independientemente que ya se cuente con el certificado o título del mismo.</t>
  </si>
  <si>
    <t>NS</t>
  </si>
  <si>
    <t>Ocupación</t>
  </si>
  <si>
    <t xml:space="preserve">Conjunto de trabajos cuyas principales tareas y cometidos se caracterizan por tener un alto grado de similitud, independientemente del lugar donde se desarrollen y de las relaciones que se establezcan en el mercado laboral. </t>
  </si>
  <si>
    <t>El Sistema Nacional de Clasificación de Ocupaciones 2011, SINCO, permite ordenar las ocupaciones que desarrolla la población ocupada en México.  El SINCO constituye el ordenamiento único de ocupaciones en México y, por ende, sustituye las clasificaciones y catálogos que, con similar fin, se han venido utilizando en el país como la Clasificación Mexicana de Ocupaciones (CMO) y el Catálogo Nacional de Ocupaciones (CNO).                                                                                                                                                                   Para obtener mayor información sobre la clasificación de ocupaciones,  favor de consultar en: http://www3.inegi.org.mx/sistemas/clasificaciones/sinco/sinco.aspx</t>
  </si>
  <si>
    <t>Orden de protección (Centro de Justicia para las Mujeres)</t>
  </si>
  <si>
    <t>Medida cautelar dirigida a la protección las mujeres víctimas de violencia que son expuestas a peligros o amenazas sobre su integridad física o moral.</t>
  </si>
  <si>
    <t>Personal por Régimen de Contratación</t>
  </si>
  <si>
    <t>Posesión</t>
  </si>
  <si>
    <t>Conjunto de actos por los cuales se manifiestan exteriormente el ejercicio de un derecho real o supuesto.</t>
  </si>
  <si>
    <t>Querella</t>
  </si>
  <si>
    <t>Es un acto procesal mediante el cual se hace del conocimiento del Ministerio Público, de manera verbal o por escrito, de hechos que pueden constituir un delito, pero a diferencia de la denuncia, debe tratarse de un presunto delito perseguible a petición del ofendido y debe ser hecha precisamente por éste o su representante legal.</t>
  </si>
  <si>
    <t>Recursos humanos</t>
  </si>
  <si>
    <t>Recursos materiales</t>
  </si>
  <si>
    <t>Recursos presupuestales</t>
  </si>
  <si>
    <t>Información presupuestaria del ejercicio del presupuesto de egresos a partir de su clasificación administrativa y por objeto de gasto.</t>
  </si>
  <si>
    <t>Servicios del Centro de Justicia para las Mujeres</t>
  </si>
  <si>
    <t xml:space="preserve">Asesoría y/o orientación Jurídica: Tiene la finalidad de brindar asesoría legal a las usuarias del Centro en cualquier tipo de materia.
Representación legal: Servicios tendientes a proporcionar el patrocinio o la representación legal gratuita así como la asesoría jurídica especializada que oriente, acompañe y represente a las usuarias en todos los procedimientos en que participen, trátese del fuero común y en materia penal, civil, familiar, laboral y de arrendamiento, entre otros.
Atención médica: Se brinda a las víctimas de violencia y a las usuarias del Centro atención medica del primer nivel o, en su caso, canalizarlas a una institución del sector salud para su atención especializada, así como recolectar indicios y/o evidencias para utilizarlas como instrumentos de apoyo en el diagnóstico médico y como prueba pericial en un asunto penal.
Atención psicológica: Se brinda a las usuarias víctimas de violencia atención y apoyo psicológico que les permita afrontar crisis emocionales y salir del ciclo de violencia en el que se encuentran inmersas.
</t>
  </si>
  <si>
    <t xml:space="preserve">Trabajo social: Se brinda información sobre los servicios que presta el Centro; trasferir a la usuaria a la institución correspondiente cuando el Centro no pueda atenderla; realizar diagnósticos preventivos sobre la violencia contra las mujeres; difundir las actividades del Centro, entre otros.
Asistencia Social: Consiste en brindar el apoyo social y material a las usuarias cuando éstas lo requieran, además de intervenir, haciendo contacto con las familias, para consolidar la red de apoyo familiar. Lo anterior a través de servicios, internos y externos, de atención, seguridad y protección como los albergues de transición, apoyos que se necesitan en materia laboral, recreativa y cultural; realizar las gestiones pertinentes para que la usuaria regrese a su lugar de origen; gestionar apoyos educativos; gestionar inscripciones a instituciones educativas y realizar trámites ante el registro civil, entre otros.
Atención a hijos e hijas de la usuaria: Brinda atención de guardería a los hijos e hijas de las usuarias cuando acude al Centro mientras ésta toma los servicios que se le brinda, o bien la atención que corresponda en caso de que también sean víctimas de violencia.
Educacional y lúdica: Servicio encaminado a actividades educativas o juegos para los hijos e hijas de las usuarias cuando acude al Centro.
Refugio y/o estancia temporal: Lugar de acogida temporal y seguro para las mujeres y sus hijos e hijas, que viven una situación de violencia El objetivo principal es garantizar, a las usuarias, un espacio digno y seguro de protección y acogida temporal.
</t>
  </si>
  <si>
    <t>Trabajador social</t>
  </si>
  <si>
    <t xml:space="preserve">Es la persona encargada de dar información, orientación a personas y grupos familiares en situación de crisis, violencia, desorganización, pérdidas familiares, laborales o de vivienda. El trabajador social recoge las demandas de estas personas, hace un estudio de la situación y establece un plan de intervención para mejorar la situación de los usuarios.
</t>
  </si>
  <si>
    <t>Unidades administrativas</t>
  </si>
  <si>
    <t>Violencia contra las mujeres</t>
  </si>
  <si>
    <t>Cualquier acción u omisión, basada en su género, que les cause daño o sufrimiento psicológico, físico, patrimonial, económico, sexual o la muerte tanto en el ámbito privado como en el público.</t>
  </si>
  <si>
    <t xml:space="preserve">Violencia psicológica. Es cualquier acto u omisión que dañe la estabilidad psicológica, que puede consistir en: negligencia, abandono, descuido reiterado, celotipia, insultos, humillaciones, devaluación, marginación, indiferencia, infidelidad, comparaciones destructivas, rechazo, restricción a la autodeterminación y amenazas, las cuales conllevan a la víctima a la depresión, al aislamiento, a la devaluación de su autoestima e incluso al suicidio.
Violencia física.- Es cualquier acto que inflige daño no accidental, usando la fuerza física o algún tipo de arma u objeto que pueda provocar o no lesiones ya sean internas, externas, o ambas.
Violencia patrimonial.- Es cualquier acto u omisión que afecta la supervivencia de la víctima. Se manifiesta en: la transformación, sustracción, destrucción, retención o distracción de objetos, documentos personales, bienes y valores, derechos patrimoniales o recursos económicos destinados a satisfacer sus necesidades y puede abarcar los daños a los bienes comunes o propios de la víctima.
Violencia económica.- Es toda acción u omisión del Agresor que afecta la supervivencia económica de la víctima. Se manifiesta a través de limitaciones encaminadas a controlar el ingreso de sus percepciones económicas, así como la percepción de un salario menor por igual trabajo, dentro de un mismo centro laboral.
Violencia sexual.- Es cualquier acto que degrada o daña el cuerpo y/o la sexualidad de la Víctima y que por tanto atenta contra su libertad, dignidad e integridad física. Es una expresión de abuso de poder que implica la supremacía masculina sobre la mujer, al denigrarla y concebirla como objeto.
Cualesquiera otras formas análogas que lesionen o sean susceptibles de dañar la dignidad, integridad o libertad de las mujeres.
</t>
  </si>
  <si>
    <t>Modalidades de la violencia, son las formas, manifestaciones o los ámbitos de ocurrencia en que se presenta
la violencia contra las mujeres, se clasifican en las siguientes:</t>
  </si>
  <si>
    <t xml:space="preserve">Violencia familiar: Es el acto abusivo de poder u omisión intencional, dirigido a dominar, someter, controlar, o agredir de manera física, verbal, psicológica, patrimonial, económica y sexual a las mujeres, dentro o fuera del domicilio familiar, cuyo Agresor tenga o haya tenido relación de parentesco por consanguinidad o afinidad, de matrimonio, concubinato o mantengan o hayan mantenido una relación de hecho.
Violencia Laboral y Docente: Se ejerce por las personas que tienen un vínculo laboral, docente o análogo con la víctima, independientemente de la relación jerárquica, consistente en un acto o una omisión en abuso de poder que daña la autoestima, salud, integridad, libertad y seguridad de la víctima, e impide su desarrollo y atenta contra la igualdad.
Violencia en la Comunidad: Son los actos individuales o colectivos que transgreden derechos fundamentales de las mujeres y propician su denigración, discriminación, marginación o exclusión en el ámbito público.
Violencia Institucional: Son los actos u omisiones de las y los servidores públicos de cualquier orden de gobierno que discriminen o tengan como fin dilatar, obstaculizar o impedir el goce y ejercicio de los derechos humanos de las mujeres así como su acceso al disfrute de políticas públicas destinadas a prevenir, atender, investigar, sancionar y erradicar los diferentes tipos de violencia.
Violencia Feminicida: Es la forma extrema de violencia de género contra las mujeres, producto de la violación de sus derechos humanos, en los ámbitos público y privado, conformada por el conjunto de conductas misóginas que pueden conllevar impunidad social y del Estado y puede culminar en homicidio y otras formas de muerte violenta de mujeres.
</t>
  </si>
  <si>
    <t>Bienes inmuebles propios</t>
  </si>
  <si>
    <t>Serán considerados los 31 Estados integrantes de la Federación, así como la Ciudad de México</t>
  </si>
  <si>
    <t>Multifuncionales</t>
  </si>
  <si>
    <t>Servidores</t>
  </si>
  <si>
    <t>Tabletas electrónicas</t>
  </si>
  <si>
    <r>
      <t xml:space="preserve">2.- Para las instituciones o unidades administrativas responsables de atender el tema de Centros de Justicia para las mujeres o Centros especializados para la atención de mujeres a las que se refiere el cuestionario, únicamente debe considerar aquellas que forman parte de la estructura orgánica de la Administración Pública de su entidad federativa de acuerdo con la Ley Orgánica o reglamento interior correspondiente, por lo que </t>
    </r>
    <r>
      <rPr>
        <b/>
        <i/>
        <sz val="8"/>
        <rFont val="Arial"/>
        <family val="2"/>
      </rPr>
      <t>NO</t>
    </r>
    <r>
      <rPr>
        <i/>
        <sz val="8"/>
        <rFont val="Arial"/>
        <family val="2"/>
      </rPr>
      <t xml:space="preserve"> debe considerar instituciones que corresponden a organismos autónomos, ni instituciones de los Gobiernos Municipales o Delegacionales, así como del Poder Legislativo y Judicial Estatal. Tampoco deberá contabilizar aquellos Centros de Justicia para las mujeres o Centros especializados para la atención de mujeres que estuvieran adscritos a la Procuraduría o Fiscalía General de Justicia de la Entidad Federativa.</t>
    </r>
  </si>
  <si>
    <t>De acuerdo con la cantidad total de personal que registró en la respuesta de la pregunta anterior, anote el personal especificando el cargo desempeñado y sexo, así como el rango de edad, conforme a la siguiente tabla:</t>
  </si>
  <si>
    <t>La suma de las cantidades anotadas debe ser igual a las cantidades registradas en la pregunta 5.</t>
  </si>
  <si>
    <t xml:space="preserve">Carrera técnica o comercial </t>
  </si>
  <si>
    <t>De acuerdo con la cantidad total de personal que registró en la respuesta de la pregunta 5, anote el personal especificando el cargo desempeñado y sexo, así como el rango de ingresos mensual brutos, conforme a la siguiente tabla:</t>
  </si>
  <si>
    <t>De acuerdo con la cantidad total de personal que registró en la respuesta a la pregunta 5, anote el personal especificando el cargo desempeñado  y sexo, así como el grado de estudios concluido, conforme a la siguiente tabla:</t>
  </si>
  <si>
    <t>De acuerdo con la cantidad total de personal que registró en la respuesta de la pregunta 5, anote el personal especificando el cargo desempeñado y sexo, así como el régimen de contratación, conforme a la siguiente tabla:</t>
  </si>
  <si>
    <t>De acuerdo con la cantidad total de personal que registró en la respuesta de la pregunta 5, anote la cantidad de personal que hablaban alguna lengua indígena o dialecto.</t>
  </si>
  <si>
    <t>La cantidad que registre no debe ser mayor a la cantidad registrada como respuesta de la pregunta 12.1 de la sección 1 del módulo 1 del CNGSPSPE.</t>
  </si>
  <si>
    <t>11.1.-</t>
  </si>
  <si>
    <t>11.2.-</t>
  </si>
  <si>
    <t>Transferencias, asignaciones, subsidios y otras ayudas</t>
  </si>
  <si>
    <t>Bienes muebles, inmuebles e intangibles</t>
  </si>
  <si>
    <t>Inversión pública</t>
  </si>
  <si>
    <t>Inversiones financieras y otras provisiones</t>
  </si>
  <si>
    <t>Participaciones y aportaciones</t>
  </si>
  <si>
    <t>Deuda Pública</t>
  </si>
  <si>
    <t>Capitulo 1000</t>
  </si>
  <si>
    <t>Capitulo 2000</t>
  </si>
  <si>
    <t>Capitulo 3000</t>
  </si>
  <si>
    <t>Capitulo 4000</t>
  </si>
  <si>
    <t>Capitulo 5000</t>
  </si>
  <si>
    <t>Capitulo 6000</t>
  </si>
  <si>
    <t>Capitulo 7000</t>
  </si>
  <si>
    <t>Capitulo 8000</t>
  </si>
  <si>
    <t>Capitulo 9000</t>
  </si>
  <si>
    <r>
      <t xml:space="preserve">1. Las cantidades registradas en las preguntas 12, 13 y 14, </t>
    </r>
    <r>
      <rPr>
        <b/>
        <i/>
        <sz val="8"/>
        <color theme="1"/>
        <rFont val="Arial"/>
        <family val="2"/>
      </rPr>
      <t>SÓLO</t>
    </r>
    <r>
      <rPr>
        <i/>
        <sz val="8"/>
        <color theme="1"/>
        <rFont val="Arial"/>
        <family val="2"/>
      </rPr>
      <t xml:space="preserve"> debe incluir bienes inmuebles, vehículos, computadoras, impresoras, servidores y tabletas electrónicas destinadas para uso exclusivo o prioritario de los Centros de Justicia para las Mujeres o Centros Especializados para la atención de las mujeres adscritos a la Administración Pública de la entidad federativa.   </t>
    </r>
  </si>
  <si>
    <r>
      <t>1.</t>
    </r>
    <r>
      <rPr>
        <b/>
        <i/>
        <sz val="8"/>
        <color theme="1"/>
        <rFont val="Arial"/>
        <family val="2"/>
      </rPr>
      <t xml:space="preserve"> Bienes inmuebles propios</t>
    </r>
    <r>
      <rPr>
        <i/>
        <sz val="8"/>
        <color theme="1"/>
        <rFont val="Arial"/>
        <family val="2"/>
      </rPr>
      <t xml:space="preserve"> (los terrenos con o sin construcciones de la Administración Pública de la entidad federativa, así como aquéllos en que ejerza la posesión, control o administración a título de dueño), los </t>
    </r>
    <r>
      <rPr>
        <b/>
        <i/>
        <sz val="8"/>
        <color theme="1"/>
        <rFont val="Arial"/>
        <family val="2"/>
      </rPr>
      <t>rentados</t>
    </r>
    <r>
      <rPr>
        <i/>
        <sz val="8"/>
        <color theme="1"/>
        <rFont val="Arial"/>
        <family val="2"/>
      </rPr>
      <t xml:space="preserve"> (los terrenos con o sin construcciones propiedad de terceros que por virtud de algún acto jurídico posea, controle o administre la Administración Pública de la entidad federativa), o de cualquier </t>
    </r>
    <r>
      <rPr>
        <b/>
        <i/>
        <sz val="8"/>
        <color theme="1"/>
        <rFont val="Arial"/>
        <family val="2"/>
      </rPr>
      <t>otro tipo de posesión,</t>
    </r>
    <r>
      <rPr>
        <i/>
        <sz val="8"/>
        <color theme="1"/>
        <rFont val="Arial"/>
        <family val="2"/>
      </rPr>
      <t xml:space="preserve"> siempre y cuando éstos hayan sido destinados para uso exclusivo o prioritario de los Centros de Justicia para las Mujeres o Centros Especializados para la atención de las mujeres, o  los que son compartidos con otras instituciones (ya sean instituciones del ámbito federal, estatal o municipal).</t>
    </r>
  </si>
  <si>
    <r>
      <t xml:space="preserve">2. </t>
    </r>
    <r>
      <rPr>
        <b/>
        <i/>
        <sz val="8"/>
        <color theme="1"/>
        <rFont val="Arial"/>
        <family val="2"/>
      </rPr>
      <t>Parque</t>
    </r>
    <r>
      <rPr>
        <i/>
        <sz val="8"/>
        <color theme="1"/>
        <rFont val="Arial"/>
        <family val="2"/>
      </rPr>
      <t xml:space="preserve"> </t>
    </r>
    <r>
      <rPr>
        <b/>
        <i/>
        <sz val="8"/>
        <color theme="1"/>
        <rFont val="Arial"/>
        <family val="2"/>
      </rPr>
      <t xml:space="preserve">vehicular, </t>
    </r>
    <r>
      <rPr>
        <i/>
        <sz val="8"/>
        <color theme="1"/>
        <rFont val="Arial"/>
        <family val="2"/>
      </rPr>
      <t>lo conforman todos aquellos vehículos en funcionamiento o medios de transporte que sean propiedad de la institución o unidad administrativa responsable de los Centros de Justicia para las Mujeres o Centros Especializados para la atención de las mujeres, y aquellos que sin ser propios se encuentren asignados a éstos, el cual estará conformado por automóviles, camiones, camionetas, motocicletas, bicicletas o cualquier otro de características similares que tenga como principal objetivo, apoyar el desarrollo de las funciones que tienen conferidos dichos Centros.</t>
    </r>
  </si>
  <si>
    <t>Anote la cantidad total de bienes inmuebles que tuvieron los Centros de Justicia para las Mujeres o Centros Especializados para la atención de las mujeres, al cierre del año 2016, de acuerdo con el tipo de posesión de los mismos</t>
  </si>
  <si>
    <t>Anote la cantidad total de vehículos en funcionamiento que conformaron el parque vehicular de los Centros de Justicia para las Mujeres o Centros Especializados para la atención de las mujeres, al cierre del año 2016.</t>
  </si>
  <si>
    <t>Contabilizar todos los tipos de vehículos en funcionamiento o medios de transporte que sean propios, arrendados, o de cualquier otro tipo de propiedad asignados a los Centros de Justicia para las Mujeres o Centros Especializados para la atención de las mujeres.</t>
  </si>
  <si>
    <t>Anote la cantidad total de computadoras por tipo, impresoras por tipo, servidores y tabletas electrónicas en funcionamiento que tuvieron los Centros de Justicia para las Mujeres o Centros Especializados para la atención de las mujeres, al cierre del año 2016, conforme a la siguiente tabla:</t>
  </si>
  <si>
    <t>Deberá contabilizar las computadoras (personales, de escritorio y portátiles), impresoras para uso individual y compartido, multifuncionales, servidores y tabletas electrónicas propias, en arrendamiento o de cualquier tipo de posesión, que se encontraban en funcionamiento (uso u operación) de los Centros de Justicia para las Mujeres o Centros Especializados para la atención de las mujeres. 
No debe contabilizar aquellas que  se encontraban fuera de servicio, o bien, no habían sido asignadas para su uso u operación al cierre del año 2016.</t>
  </si>
  <si>
    <t>14.1.-</t>
  </si>
  <si>
    <t xml:space="preserve">En caso de que las computadoras en funcionamiento que tuvieron los Centros de Justicia para las Mujeres o Centros Especializados para la atención de las mujeres no hayan contado con algún sistema operativo, deberá seleccionar "X" en la celda "No aplica" que corresponda y dejar el resto de las celdas de las filas de "Computadoras por tipo" en blanco. </t>
  </si>
  <si>
    <t xml:space="preserve">En las columnas correspondientes a "Computadoras por tipo", en la columna de "Total", se deberá contabilizar todas las computadoras en funcionamiento que tuvieron los Centros de Justicia para las Mujeres o Centros Especializados para la atención de las mujeres, según los sistemas operativos con los que estas contaron. </t>
  </si>
  <si>
    <t>En las columnas correspondientes a "Computadoras por tipo", en las columnas "Personal " y "Portátil ", de acuerdo a la cantidad total de computadoras en funcionamiento que tuvieron los Centros de Justicia para las Mujeres o Centros Especializados para la atención de las mujeres, deberá registrar el sistema operativo con el que contó cada una de ellas.</t>
  </si>
  <si>
    <t>No aplica</t>
  </si>
  <si>
    <t>Windows 10</t>
  </si>
  <si>
    <t>Anote la cantidad total de  servicios que se atendieron en el Centro de Justicia para las Mujeres y/o Centros Especializados para la atención de las mujeres, durante el año 2016.</t>
  </si>
  <si>
    <t>Anote el total de servicios que se brindaron en el Centro de Justicia para las Mujeres y/o Centros Especializados para la atención de las mujeres, según el tipo de servicio, durante el año 2016.</t>
  </si>
  <si>
    <t>De acuerdo con la cantidad que registró en el numeral "6. Asistencia social" de la respuesta de la pregunta 16, anote la cantidad total de éstas que se brindaron durante el año 2016, según el tipo de asistencia social.</t>
  </si>
  <si>
    <t>La cantidad de servicios brindados que registre debe ser igual a la cantidad total registrada en los numerales "6. Asistencia social" de la respuesta de la pregunta 16.</t>
  </si>
  <si>
    <t>Anote la cantidad de usuarias de los servicios que se atendieron en el Centro de Justicia para las Mujeres y/o Centros Especializados para la atención de las mujeres, durante el año 2016.</t>
  </si>
  <si>
    <t>De acuerdo con la respuesta anterior, anote la cantidad de usuarias, especificando su rango de edad conforme a la siguiente tabla:</t>
  </si>
  <si>
    <t>Para el caso de la edad, considerar los años cumplidos al momento de la solicitud del servicio.</t>
  </si>
  <si>
    <t>De 0 a 4 años</t>
  </si>
  <si>
    <t>De 5 a 9 años</t>
  </si>
  <si>
    <t>De 10 a 14 años</t>
  </si>
  <si>
    <t>De 15 a 19 años</t>
  </si>
  <si>
    <t>De 20 a 24 años</t>
  </si>
  <si>
    <t>Cantidad de usuarias</t>
  </si>
  <si>
    <t>En caso de no conocer la edad de las usuarias, deberá contabilizarla en la celda de "No identificado".</t>
  </si>
  <si>
    <t>La suma de las cantidades anotadas, debe ser igual a la respuesta de la pregunta 19.</t>
  </si>
  <si>
    <t>Anote la cantidad total de asuntos que se atendieron por casos de violencia contra las mujeres, en el Centro de Justicia para las Mujeres y/o Centros Especializados para la atención de las mujeres, durante el año 2016.</t>
  </si>
  <si>
    <t>De acuerdo con la respuesta de la pregunta 19, anote la cantidad de usuarias especificando el tipo de servicio proporcionado, conforme a la siguiente tabla:</t>
  </si>
  <si>
    <t>Del siguiente listado, indique los motivos por los que declaró alerta de violencia de género contra las mujeres.</t>
  </si>
  <si>
    <t>De acuerdo con la cantidad de asuntos atendidos que reportó como respuesta de la pregunta 22, indique la cantidad total de asuntos que terminaron en denuncia o querella ante el Ministerio Público, así como los que no terminaron en denuncia o querella.</t>
  </si>
  <si>
    <t>Las suma de las cantidades de los numerales 1) y 2), debe ser igual a la cantidad registrada como respuesta en la pregunta 22.</t>
  </si>
  <si>
    <t>De acuerdo con la cantidad que registró en la respuesta de la pregunta anterior, indique la cantidad total de órdenes de protección que se tramitaron en el Centro de Justicia para las Mujeres y/o Centros Especializados para la atención de las mujeres, durante el año 2016, según su tipo, así como el tipo de violencia registrado, conforme a la siguiente tabla:</t>
  </si>
  <si>
    <r>
      <t xml:space="preserve">Total ingresos y/o aperturas durante el año 2016 </t>
    </r>
    <r>
      <rPr>
        <i/>
        <sz val="9"/>
        <rFont val="Arial"/>
        <family val="2"/>
      </rPr>
      <t>(suma de 1 + 2)</t>
    </r>
  </si>
  <si>
    <r>
      <t>1) Total Averiguaciones previas iniciadas (</t>
    </r>
    <r>
      <rPr>
        <i/>
        <sz val="9"/>
        <rFont val="Arial"/>
        <family val="2"/>
      </rPr>
      <t>Sistema Tradicional</t>
    </r>
    <r>
      <rPr>
        <sz val="9"/>
        <rFont val="Arial"/>
        <family val="2"/>
      </rPr>
      <t>)</t>
    </r>
  </si>
  <si>
    <r>
      <t>2) Total Carpetas de investigación abiertas (</t>
    </r>
    <r>
      <rPr>
        <i/>
        <sz val="9"/>
        <rFont val="Arial"/>
        <family val="2"/>
      </rPr>
      <t>Sistema Penal Acusatorio</t>
    </r>
    <r>
      <rPr>
        <sz val="9"/>
        <rFont val="Arial"/>
        <family val="2"/>
      </rPr>
      <t>)</t>
    </r>
  </si>
  <si>
    <r>
      <t xml:space="preserve">Los datos que se reporten en las celdas correspondientes a las </t>
    </r>
    <r>
      <rPr>
        <i/>
        <u/>
        <sz val="8"/>
        <rFont val="Arial"/>
        <family val="2"/>
      </rPr>
      <t>averiguaciones previas</t>
    </r>
    <r>
      <rPr>
        <i/>
        <sz val="8"/>
        <rFont val="Arial"/>
        <family val="2"/>
      </rPr>
      <t xml:space="preserve"> que fueron competencia del  Centro de Justicia para las Mujeres y/o Centro Especializado para la atención de mujeres, y éste haya iniciado las indagatorias respectivas, deberán corresponder sólo a aquellos casos que se realizaron bajo el esquema del </t>
    </r>
    <r>
      <rPr>
        <i/>
        <u/>
        <sz val="8"/>
        <rFont val="Arial"/>
        <family val="2"/>
      </rPr>
      <t>Sistema Tradicional.</t>
    </r>
  </si>
  <si>
    <t>Anote la cantidad total de presuntos delitos consumados y en grado de tentativa, registrados en las averiguaciones previas iniciadas y carpetas de investigación abiertas, según el tipo de delito, conforme a la siguiente tabla:</t>
  </si>
  <si>
    <t>Delitos del Fuero Común</t>
  </si>
  <si>
    <t>Presuntos delitos consumados y en grado de tentativa  registrados en las Averiguaciones Previas iniciadas y/o Carpetas de Investigación abiertas durante el año 2016</t>
  </si>
  <si>
    <t xml:space="preserve">Tipos de delitos
</t>
  </si>
  <si>
    <t xml:space="preserve">Consumados </t>
  </si>
  <si>
    <t>Tentativas</t>
  </si>
  <si>
    <r>
      <t xml:space="preserve">Averiguaciones Previas iniciadas
</t>
    </r>
    <r>
      <rPr>
        <i/>
        <sz val="8"/>
        <rFont val="Arial"/>
        <family val="2"/>
      </rPr>
      <t>(Sistema Tradicional)</t>
    </r>
  </si>
  <si>
    <r>
      <t xml:space="preserve">Carpetas de investigación abiertas
</t>
    </r>
    <r>
      <rPr>
        <i/>
        <sz val="8"/>
        <rFont val="Arial"/>
        <family val="2"/>
      </rPr>
      <t>(Sistema Penal Acusatorio)</t>
    </r>
  </si>
  <si>
    <t>Subtotal</t>
  </si>
  <si>
    <t>Consumados</t>
  </si>
  <si>
    <t>Homicidio</t>
  </si>
  <si>
    <t>Feminicidio</t>
  </si>
  <si>
    <t>Aborto</t>
  </si>
  <si>
    <t>Lesiones</t>
  </si>
  <si>
    <t>Otros delitos que atentan contra la vida y la integridad corporal</t>
  </si>
  <si>
    <t>Privación de la libertad</t>
  </si>
  <si>
    <t>Retención o sustracción de menores e incapaces</t>
  </si>
  <si>
    <t>Rapto</t>
  </si>
  <si>
    <t>Desaparición forzada</t>
  </si>
  <si>
    <t>Secuestro</t>
  </si>
  <si>
    <t>Secuestro extorsivo</t>
  </si>
  <si>
    <t>Secuestro con calidad de rehén</t>
  </si>
  <si>
    <t>Secuestro para causar daños</t>
  </si>
  <si>
    <t>Secuestro exprés</t>
  </si>
  <si>
    <t>Otro tipo de secuestros</t>
  </si>
  <si>
    <t>Otros delitos que atentan contra la libertad personal</t>
  </si>
  <si>
    <t>Abuso sexual</t>
  </si>
  <si>
    <t>Acoso sexual</t>
  </si>
  <si>
    <t>Hostigamiento sexual</t>
  </si>
  <si>
    <t>Violación</t>
  </si>
  <si>
    <t xml:space="preserve">Violación equiparada </t>
  </si>
  <si>
    <t>Estupro</t>
  </si>
  <si>
    <t>Incesto</t>
  </si>
  <si>
    <t>Otros delitos que atentan contra la libertad y seguridad sexual</t>
  </si>
  <si>
    <t>Robo</t>
  </si>
  <si>
    <t>Robo a casa habitación</t>
  </si>
  <si>
    <t>Robo de vehículo</t>
  </si>
  <si>
    <t>Robo de autopartes</t>
  </si>
  <si>
    <t>Robo a persona en un lugar privado</t>
  </si>
  <si>
    <t>Robo a transportista</t>
  </si>
  <si>
    <t>Robo en transporte individual</t>
  </si>
  <si>
    <t>Robo a institución bancaria</t>
  </si>
  <si>
    <t>Robo a negocio</t>
  </si>
  <si>
    <t>Robo de ganado</t>
  </si>
  <si>
    <t>Robo de maquinaria</t>
  </si>
  <si>
    <t>Otros robos</t>
  </si>
  <si>
    <t>Fraude</t>
  </si>
  <si>
    <t>Abuso de confianza</t>
  </si>
  <si>
    <t>Extorsión</t>
  </si>
  <si>
    <t>Daño a la propiedad</t>
  </si>
  <si>
    <t>Despojo</t>
  </si>
  <si>
    <t>Otros delitos que atentan contra el patrimonio</t>
  </si>
  <si>
    <t>Otros delitos contra la familia</t>
  </si>
  <si>
    <t>Corrupción de menores e incapaces</t>
  </si>
  <si>
    <t>Prostitución de menores e incapaces</t>
  </si>
  <si>
    <t>Pornografía infantil</t>
  </si>
  <si>
    <t>Lenocinio</t>
  </si>
  <si>
    <t>Turismo Sexual</t>
  </si>
  <si>
    <t>Otros delitos contra el libre desarrollo de la personalidad</t>
  </si>
  <si>
    <t>Trata de personas</t>
  </si>
  <si>
    <t>Trata de personas con fines de explotación sexual</t>
  </si>
  <si>
    <t>Trata de personas con fines de  trabajo o servicios forzados</t>
  </si>
  <si>
    <t>Trata de personas con fines  de tráfico de órganos</t>
  </si>
  <si>
    <t>Trata de personas con otros fines de explotación</t>
  </si>
  <si>
    <t>Violencia de género en todas sus modalidades distinta a la violencia familiar</t>
  </si>
  <si>
    <t>Discriminación</t>
  </si>
  <si>
    <t>Otros delitos contra la sociedad</t>
  </si>
  <si>
    <t>Evasión de presos</t>
  </si>
  <si>
    <t>Amenazas</t>
  </si>
  <si>
    <t>Allanamiento de morada</t>
  </si>
  <si>
    <t>Falsedad</t>
  </si>
  <si>
    <t>Falsificación</t>
  </si>
  <si>
    <t>Averiguaciones previas iniciadas / Investigaciones abiertas</t>
  </si>
  <si>
    <t>Víctimas registradas durante el año 2016</t>
  </si>
  <si>
    <r>
      <t xml:space="preserve">Averiguaciones previas iniciadas
</t>
    </r>
    <r>
      <rPr>
        <i/>
        <sz val="9"/>
        <color theme="1"/>
        <rFont val="Arial"/>
        <family val="2"/>
      </rPr>
      <t>(Sistema Tradicional)</t>
    </r>
  </si>
  <si>
    <r>
      <t xml:space="preserve">Carpetas de investigación abiertas
</t>
    </r>
    <r>
      <rPr>
        <i/>
        <sz val="9"/>
        <color theme="1"/>
        <rFont val="Arial"/>
        <family val="2"/>
      </rPr>
      <t>(Sistema Penal Acusatorio)</t>
    </r>
  </si>
  <si>
    <t>De acuerdo con la cantidad total de víctimas que registró en la respuesta de la pregunta anterior, anote la cantidad de éstas especificando el rango de edad, conforme a la siguiente tabla:</t>
  </si>
  <si>
    <t>Para el caso de la edad, considerar los años cumplidos al momento del registro en las averiguaciones previas iniciadas y/o carpetas de investigación abiertas.</t>
  </si>
  <si>
    <t>34.-</t>
  </si>
  <si>
    <r>
      <t xml:space="preserve">Averiguaciones previas iniciadas
</t>
    </r>
    <r>
      <rPr>
        <i/>
        <sz val="9"/>
        <rFont val="Arial"/>
        <family val="2"/>
      </rPr>
      <t>(Sistema Tradicional)</t>
    </r>
  </si>
  <si>
    <r>
      <t xml:space="preserve">Carpetas de investigación abiertas
</t>
    </r>
    <r>
      <rPr>
        <i/>
        <sz val="9"/>
        <rFont val="Arial"/>
        <family val="2"/>
      </rPr>
      <t>(Sistema Penal Acusatorio)</t>
    </r>
  </si>
  <si>
    <t>35.-</t>
  </si>
  <si>
    <t>36.-</t>
  </si>
  <si>
    <t>37.-</t>
  </si>
  <si>
    <t>38.-</t>
  </si>
  <si>
    <t>39.-</t>
  </si>
  <si>
    <t>40.-</t>
  </si>
  <si>
    <t>Sección XI: Centros de Justicia para las Mujeres o Centros Especializados para la Atención de las Mujeres</t>
  </si>
  <si>
    <t>XI. Centros de Justicia para las Mujeres o Centros Especializados para la Atención de las Mujeres</t>
  </si>
  <si>
    <t>XI.1 Centros de Justicia para las Mujeres o Centros Especializados para la Atención de las Mujeres</t>
  </si>
  <si>
    <t>XI.2 Infraestructura de los Centros de Justicia para las Mujeres</t>
  </si>
  <si>
    <t>XI.3 Recursos humanos de los Centros de Justicia para las Mujeres</t>
  </si>
  <si>
    <t>XI.4 Recursos presupuestales de los Centros de Justicia para las Mujeres</t>
  </si>
  <si>
    <t>XI.5 Recursos materiales de los Centros de Justicia para las Mujeres</t>
  </si>
  <si>
    <t>XI.5.1 Bienes inmuebles</t>
  </si>
  <si>
    <t>XI.5.2 Parque vehicular</t>
  </si>
  <si>
    <t>XI.5.3 Equipo informático</t>
  </si>
  <si>
    <t>XI.6 Ejercicio de la función de los Centros de Justicia para las Mujeres</t>
  </si>
  <si>
    <t>XI.6.1 Servicios en los Centros de Justicia para las Mujeres y/o Centros Especializados para la atención de las mujeres</t>
  </si>
  <si>
    <t>XI.6.2 Usuarias de los Servicios en los Centros de Justicia para las Mujeres y/o Centros Especializados para la atención de las mujeres</t>
  </si>
  <si>
    <t>XI.6.3 Asuntos atendidos por casos de violencia contra las mujeres</t>
  </si>
  <si>
    <t>XI.6.4 Averiguaciones previas iniciadas y carpetas de investigación abiertas por casos de violencia contra las mujeres</t>
  </si>
  <si>
    <t>XI.6.4.1 Víctimas registradas en las averiguaciones previas iniciadas y/o carpetas de investigación abiertas, durante el año</t>
  </si>
  <si>
    <t>Clave de la vialidad:</t>
  </si>
  <si>
    <t>Código Postal:</t>
  </si>
  <si>
    <t>Clave del asentamiento humano:</t>
  </si>
  <si>
    <t>Municipio/Delegación:</t>
  </si>
  <si>
    <t>Catálogo de tipo de vialidad</t>
  </si>
  <si>
    <t>Ampliación</t>
  </si>
  <si>
    <t>Calle</t>
  </si>
  <si>
    <t>Circuito</t>
  </si>
  <si>
    <t>Diagonal</t>
  </si>
  <si>
    <t>Periférico</t>
  </si>
  <si>
    <t>Viaducto</t>
  </si>
  <si>
    <t>Andador</t>
  </si>
  <si>
    <t>Callejón</t>
  </si>
  <si>
    <t>Circunvalación</t>
  </si>
  <si>
    <t>Eje vial</t>
  </si>
  <si>
    <t>Privada</t>
  </si>
  <si>
    <t>Brecha *</t>
  </si>
  <si>
    <t>Avenida</t>
  </si>
  <si>
    <t>Calzada</t>
  </si>
  <si>
    <t>Continuación</t>
  </si>
  <si>
    <t>Pasaje</t>
  </si>
  <si>
    <t>Prolongación</t>
  </si>
  <si>
    <t>Camino *</t>
  </si>
  <si>
    <t>Boulevard</t>
  </si>
  <si>
    <t>Cerrada</t>
  </si>
  <si>
    <t>Corredor</t>
  </si>
  <si>
    <t>Peatonal</t>
  </si>
  <si>
    <t>Retorno</t>
  </si>
  <si>
    <t>Catálogo de asentamientos humanos</t>
  </si>
  <si>
    <t>Aeropuerto</t>
  </si>
  <si>
    <t>Colonia</t>
  </si>
  <si>
    <t>Ejido</t>
  </si>
  <si>
    <t>Ingenio</t>
  </si>
  <si>
    <t>Pueblo</t>
  </si>
  <si>
    <t>Rinconada</t>
  </si>
  <si>
    <t>Villa</t>
  </si>
  <si>
    <t>Condominio</t>
  </si>
  <si>
    <t>Manzana</t>
  </si>
  <si>
    <t>Puerto</t>
  </si>
  <si>
    <t>Sección</t>
  </si>
  <si>
    <t>Zona Federal</t>
  </si>
  <si>
    <t>Barrio</t>
  </si>
  <si>
    <t>Fracción</t>
  </si>
  <si>
    <t>Paraje</t>
  </si>
  <si>
    <t>Ranchería</t>
  </si>
  <si>
    <t>Sector</t>
  </si>
  <si>
    <t>Zona industrial</t>
  </si>
  <si>
    <t>Cantón</t>
  </si>
  <si>
    <t>Corredor industrial</t>
  </si>
  <si>
    <t>Fraccionamiento</t>
  </si>
  <si>
    <t>Parque industrial</t>
  </si>
  <si>
    <t>Rancho</t>
  </si>
  <si>
    <t>Supermanzana</t>
  </si>
  <si>
    <t>Zona militar</t>
  </si>
  <si>
    <t>Ciudad</t>
  </si>
  <si>
    <t>Coto</t>
  </si>
  <si>
    <t>Granja</t>
  </si>
  <si>
    <t>Región</t>
  </si>
  <si>
    <t>Unidad</t>
  </si>
  <si>
    <t>Zona naval</t>
  </si>
  <si>
    <t>Cuartel</t>
  </si>
  <si>
    <t>Hacienda</t>
  </si>
  <si>
    <t>Residencial</t>
  </si>
  <si>
    <t>Unidad habitacional</t>
  </si>
  <si>
    <t>Asimismo, tomando en consideración la información solicitada para la sección IV del módulo 1 en materia de catastro, se presentan 5 complementos con tablas a requisitar por municipios/delegaciones que gestionan directamente su catastro, que están incluidos en el Programa de Modernización Catastral, cubiertos por el vuelo fotogramétrico, por las ortofotos y por las imágenes satélite; también, para la sección X del módulo 1, se presenta un anexo que contiene una guía de áreas de especialidad pericial. Para los módulos 2 y 3 se anexan dos complementos desagregando los delitos del fuero común y del fuero federal, y además en el caso del primero, se solicita requisitar una tabla respecto a las intervenciones de la policía de mando único por municipio, así como la desagregación de delitos del fuero común y federal por ubicación geográfica en caso de que la Entidad Federativa cuente con más de 24 municipios; mientras que en los módulos 2 y 5 se incluye un anexo en el que se enlistan 61 infracciones señaladas en las disposiciones administrativas de seguridad pública o ciudadana. Finalmente, en el módulo 5, se identifica un anexo que contiene un listado de infracciones consideradas en la Ley de Cultura Cívica del Distrito Federal.</t>
  </si>
  <si>
    <t>De manera particular, en el móduo 1 se solicita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catastro, control interno y anticorrupción, defensoría de oficio, servicios periciales y justica y atención para las mujeres.</t>
  </si>
  <si>
    <t>Capítulo 4000 Transferencias, asignaciones, subsidios y otras ayudas</t>
  </si>
  <si>
    <r>
      <t xml:space="preserve">Los datos que se reporten en las celdas correspondientes a las </t>
    </r>
    <r>
      <rPr>
        <i/>
        <u/>
        <sz val="8"/>
        <rFont val="Arial"/>
        <family val="2"/>
      </rPr>
      <t>carpetas de investigación</t>
    </r>
    <r>
      <rPr>
        <i/>
        <sz val="8"/>
        <rFont val="Arial"/>
        <family val="2"/>
      </rPr>
      <t xml:space="preserve"> que fueron competencia del Centro de Justicia para las Mujeres y/o Centro Especializado para la atención de mujeres y éste haya iniciado las indagatorias respectivas, deberán corresponder sólo a aquellos casos que se realizaron bajo el esquema del </t>
    </r>
    <r>
      <rPr>
        <i/>
        <u/>
        <sz val="8"/>
        <rFont val="Arial"/>
        <family val="2"/>
      </rPr>
      <t>Sistema Penal Acusatorio Oral</t>
    </r>
    <r>
      <rPr>
        <i/>
        <sz val="8"/>
        <rFont val="Arial"/>
        <family val="2"/>
      </rPr>
      <t>.</t>
    </r>
  </si>
  <si>
    <t>Parque vehicular</t>
  </si>
  <si>
    <t>Caracteres con los que se identifica el código “No se sabe" en la base de datos o tabulados que derivan del CNGSPSPE 2017, para identificar las variables en las que el informante no respondió por falta de información o desconocimiento.</t>
  </si>
  <si>
    <t xml:space="preserve">Para efectos del CNGSPSPE 2017, se consideran las siguientes:
</t>
  </si>
  <si>
    <t xml:space="preserve"> Para efectos del CNGSPSPE 2017, se clasifican por los siguientes tipos de violencia:</t>
  </si>
  <si>
    <t xml:space="preserve">Los propios (los terrenos con o sin construcciones de la Administración Pública de la entidad federativa, así como aquéllos en que ejerza la posesión, control o administración a título de dueño), los rentados (los terrenos con o sin construcciones propiedad de terceros que por virtud de algún acto jurídico posea, controle o administre la Administración Pública de la entidad federativa), o de cualquier otro tipo de propiedad, siempre y cuando éstos hayan sido destinados para uso exclusivo o prioritario de los Centros de Justicia para las Mujeres o Centros Especializados para la atención de las mujeres, o  los que son compartidos con otras instituciones (ya sean instituciones del ámbito federal, estatal o municipal).
</t>
  </si>
  <si>
    <t>De 60 años o más</t>
  </si>
  <si>
    <t>Del total de presupuesto ejercido por la Administración Pública de la entidad federativa, registrado en la pregunta 12 de la sección 1 del módulo 1 del CNGSPSPE, ¿cuál fue la cantidad que se destinó para los Centros de Justicia para las Mujeres?</t>
  </si>
  <si>
    <t>Durante el año 2016, ¿la Administración Pública de su Entidad Federativa contó con un Centro de Justicia para las Mujeres o un Centro Especializado para la Atención de las Mujeres?</t>
  </si>
  <si>
    <t>Del siguiente listado, indique las instituciones u organizaciones que actualmente se encuentran representadas en los Centros de Justicia para las Mujeres o Centros de Atención a las Mujeres.</t>
  </si>
  <si>
    <r>
      <t xml:space="preserve">¿Se encuentra representada?
</t>
    </r>
    <r>
      <rPr>
        <i/>
        <sz val="8"/>
        <rFont val="Arial"/>
        <family val="2"/>
      </rPr>
      <t>1=Sí/ 2= No/ 9= No se sabe</t>
    </r>
  </si>
  <si>
    <t>De acuerdo con la respuesta en la pregunta anterior, anote la cantidad de Centros de Justicia para las Mujeres o Centros Especializados para la Atención de las Mujeres, que contaron con espacios para áreas de asistencia y áreas de acceso a la justicia, al cierre del año, conforme a la siguientes tablas:</t>
  </si>
  <si>
    <t>2.1.-</t>
  </si>
  <si>
    <t>3.1.-</t>
  </si>
  <si>
    <t>Glosario básico del apartado:</t>
  </si>
  <si>
    <r>
      <t xml:space="preserve">1.- </t>
    </r>
    <r>
      <rPr>
        <b/>
        <i/>
        <sz val="8"/>
        <rFont val="Arial"/>
        <family val="2"/>
      </rPr>
      <t xml:space="preserve">Impresora: </t>
    </r>
    <r>
      <rPr>
        <i/>
        <sz val="8"/>
        <rFont val="Arial"/>
        <family val="2"/>
      </rPr>
      <t xml:space="preserve">Es un dispositivo de hardware que está conectado a una unidad central de procesamiento de una computadora, su función es hacer una reproducción de aquellos documentos que han sido almacenados en un formato electrónico, imprime texto o gráficos en papel. Existen distintos tipos de impresoras, incluyendo las LCD, LED, térmica, de inyección de tinta, y de matriz de puntos entre otras.    </t>
    </r>
  </si>
  <si>
    <r>
      <t xml:space="preserve">2.- </t>
    </r>
    <r>
      <rPr>
        <b/>
        <i/>
        <sz val="8"/>
        <rFont val="Arial"/>
        <family val="2"/>
      </rPr>
      <t xml:space="preserve">Multifuncional: </t>
    </r>
    <r>
      <rPr>
        <i/>
        <sz val="8"/>
        <rFont val="Arial"/>
        <family val="2"/>
      </rPr>
      <t>Una multifuncional o impresora multifunción es un dispositivo que tiene la particularidad de integrar en una máquina, las funciones de varios dispositivos y permite realizar varias tareas de modo simultáneo. Incorpora diferentes funciones de otros equipos o multitareas que permiten escanear, imprimir y fotocopiar a la vez, además de la capacidad de almacenar documentos en red.</t>
    </r>
  </si>
  <si>
    <r>
      <t xml:space="preserve">3.- </t>
    </r>
    <r>
      <rPr>
        <b/>
        <i/>
        <sz val="8"/>
        <rFont val="Arial"/>
        <family val="2"/>
      </rPr>
      <t>Para uso personal:</t>
    </r>
    <r>
      <rPr>
        <i/>
        <sz val="8"/>
        <rFont val="Arial"/>
        <family val="2"/>
      </rPr>
      <t xml:space="preserve"> Se refiere a las impresoras que son utilizadas por un sólo servidor público para el cumplimiento de sus actividades institucionales. </t>
    </r>
  </si>
  <si>
    <r>
      <t xml:space="preserve">4.- </t>
    </r>
    <r>
      <rPr>
        <b/>
        <i/>
        <sz val="8"/>
        <rFont val="Arial"/>
        <family val="2"/>
      </rPr>
      <t>Para uso compartido:</t>
    </r>
    <r>
      <rPr>
        <i/>
        <sz val="8"/>
        <rFont val="Arial"/>
        <family val="2"/>
      </rPr>
      <t xml:space="preserve">  Se refiere a las impresoras que son utilizadas por más de un servidor público para el cumplimiento de sus actividades institucionales. </t>
    </r>
  </si>
  <si>
    <t>Las cantidades registradas por cada uno de los tipos de servicio, de acuerdo con los datos que se solicitan en la tabla, puede ser igual o menor a la cantidad de usuarias señaladas en la pregunta 19.</t>
  </si>
  <si>
    <t>Cantidad de asuntos atendidos durante el año 2016</t>
  </si>
  <si>
    <t>De acuerdo con la cantidad total de asuntos atendidos que  registró en la respuesta de la pregunta anterior, anote la cantidad de éstos de acuerdo con el  tipo de violencia reportado en los mismos , durante el año 2016, conforme a la siguiente tabla:</t>
  </si>
  <si>
    <t>De acuerdo con la cantidad total de asuntos atendidos que anotó en la respuesta de la pregunta 22, especifique la modalidad de violencia registrados en los mismos, durante el año 2016, conforme a la siguiente tabla:</t>
  </si>
  <si>
    <t>Modalidad de violencia</t>
  </si>
  <si>
    <t>De acuerdo con la cantidad de asuntos registrados en el numeral 1 de la respuesta de la pregunta anterior, anote la cantidad total de asuntos que terminaron en denuncias y querellas ante el Ministerio Público, según la modalidad de violencia, durante el año 2016, conforme a la siguiente tabla:</t>
  </si>
  <si>
    <t>Las suma de los asuntos que terminaron en denuncias y querellas, debe ser igual a la cantidad registrada del numeral 1 de la respuesta anterior.</t>
  </si>
  <si>
    <t>La suma de las cantidades anotadas en las desagregaciones de los delitos, deberán dar como resultado, el total del delito principal registrado en los numerales  02.06, 04.01, 04.05, 06.01, 06.02, 07.01, 07.02, 08.01, 08.02, 09.05 y 09.07.</t>
  </si>
  <si>
    <t xml:space="preserve">En caso de que alguno de los delitos que se solicitan no se encuentren tipificados en su normatividad, deberá anotar "NA" en las celdas correspondientes. </t>
  </si>
  <si>
    <t>Código</t>
  </si>
  <si>
    <t>01.01</t>
  </si>
  <si>
    <t>01.02</t>
  </si>
  <si>
    <t>01.03</t>
  </si>
  <si>
    <t>01.04</t>
  </si>
  <si>
    <t>01.99</t>
  </si>
  <si>
    <t>02.01</t>
  </si>
  <si>
    <t>02.02</t>
  </si>
  <si>
    <t>Tráfico de menores</t>
  </si>
  <si>
    <t>02.03</t>
  </si>
  <si>
    <t>02.04</t>
  </si>
  <si>
    <t>02.05</t>
  </si>
  <si>
    <t>02.06</t>
  </si>
  <si>
    <t>02.06.01</t>
  </si>
  <si>
    <t>02.06.02</t>
  </si>
  <si>
    <t>02.06.03</t>
  </si>
  <si>
    <t>02.06.04</t>
  </si>
  <si>
    <t>02.06.99</t>
  </si>
  <si>
    <t>02.99</t>
  </si>
  <si>
    <t>03.01</t>
  </si>
  <si>
    <t>03.02</t>
  </si>
  <si>
    <t>03.03</t>
  </si>
  <si>
    <t>03.04</t>
  </si>
  <si>
    <t>03.05</t>
  </si>
  <si>
    <t>03.06</t>
  </si>
  <si>
    <t>03.07</t>
  </si>
  <si>
    <t>03.99</t>
  </si>
  <si>
    <t>04.01</t>
  </si>
  <si>
    <t>04.01.01</t>
  </si>
  <si>
    <t>Robo simple</t>
  </si>
  <si>
    <t>04.01.02</t>
  </si>
  <si>
    <t>04.01.03</t>
  </si>
  <si>
    <t>04.01.04</t>
  </si>
  <si>
    <t>04.01.05</t>
  </si>
  <si>
    <t>Robo a transeúnte en vía pública</t>
  </si>
  <si>
    <t>04.01.06</t>
  </si>
  <si>
    <t>Robo a transeúnte en espacio abierto al público</t>
  </si>
  <si>
    <t>04.01.07</t>
  </si>
  <si>
    <t>04.01.08</t>
  </si>
  <si>
    <t>04.01.09</t>
  </si>
  <si>
    <t>Robo en transporte público individual</t>
  </si>
  <si>
    <t>04.01.10</t>
  </si>
  <si>
    <t>Robo en transporte público colectivo</t>
  </si>
  <si>
    <t>04.01.11</t>
  </si>
  <si>
    <t>04.01.12</t>
  </si>
  <si>
    <t>04.01.13</t>
  </si>
  <si>
    <t>04.01.14</t>
  </si>
  <si>
    <t>04.01.15</t>
  </si>
  <si>
    <t>04.01.16</t>
  </si>
  <si>
    <t>Robo de energía eléctrica</t>
  </si>
  <si>
    <t>04.01.99</t>
  </si>
  <si>
    <t>04.02</t>
  </si>
  <si>
    <t>Sustracción de hidrocarburos</t>
  </si>
  <si>
    <t>04.03</t>
  </si>
  <si>
    <t>04.04</t>
  </si>
  <si>
    <t>04.05</t>
  </si>
  <si>
    <t>04.05.01</t>
  </si>
  <si>
    <t>Extorsión cometida por vía telefónica o cualquier otro medio electrónico o de comunicación</t>
  </si>
  <si>
    <t>04.05.99</t>
  </si>
  <si>
    <t>Otro tipo de extorsión</t>
  </si>
  <si>
    <t>04.06</t>
  </si>
  <si>
    <t>04.07</t>
  </si>
  <si>
    <t>04.99</t>
  </si>
  <si>
    <t>05.01</t>
  </si>
  <si>
    <t>05.02</t>
  </si>
  <si>
    <t>Incumplimiento de obligaciones familiares</t>
  </si>
  <si>
    <t>05.99</t>
  </si>
  <si>
    <t>06.01</t>
  </si>
  <si>
    <t>Delitos contra el libre desarrollo de la personalidad</t>
  </si>
  <si>
    <t>06.01.01</t>
  </si>
  <si>
    <t>06.01.02</t>
  </si>
  <si>
    <t>06.01.03</t>
  </si>
  <si>
    <t>06.01.04</t>
  </si>
  <si>
    <t>06.01.05</t>
  </si>
  <si>
    <t>06.01.06</t>
  </si>
  <si>
    <t xml:space="preserve">Pederastia </t>
  </si>
  <si>
    <t>06.01.99</t>
  </si>
  <si>
    <t>06.02</t>
  </si>
  <si>
    <t>06.02.01</t>
  </si>
  <si>
    <t>06.02.02</t>
  </si>
  <si>
    <t>06.02.03</t>
  </si>
  <si>
    <t>06.02.99</t>
  </si>
  <si>
    <t>06.03</t>
  </si>
  <si>
    <t>06.04</t>
  </si>
  <si>
    <t>06.99</t>
  </si>
  <si>
    <t>07.01</t>
  </si>
  <si>
    <t>Delitos contra la salud relacionados con narcóticos en su modalidad de narcomenudeo</t>
  </si>
  <si>
    <t>07.01.01</t>
  </si>
  <si>
    <t xml:space="preserve">Posesión simple  de narcóticos </t>
  </si>
  <si>
    <t>07.01.02</t>
  </si>
  <si>
    <t xml:space="preserve">Posesión  con fines de comercio o suministro de narcóticos </t>
  </si>
  <si>
    <t>07.01.03</t>
  </si>
  <si>
    <t>07.01.04</t>
  </si>
  <si>
    <t xml:space="preserve">Suministro de narcóticos </t>
  </si>
  <si>
    <t>07.01.99</t>
  </si>
  <si>
    <t>Otros delitos contra la salud relacionados con narcóticos</t>
  </si>
  <si>
    <t>07.02</t>
  </si>
  <si>
    <t>Delitos federales contra la salud relacionados con narcóticos</t>
  </si>
  <si>
    <t>07.02.01</t>
  </si>
  <si>
    <t>Producción de narcóticos</t>
  </si>
  <si>
    <t>07.02.02</t>
  </si>
  <si>
    <t>Transporte de narcóticos</t>
  </si>
  <si>
    <t>07.02.03</t>
  </si>
  <si>
    <t>Tráfico de narcóticos</t>
  </si>
  <si>
    <t>07.02.04</t>
  </si>
  <si>
    <t>Comercio de narcóticos</t>
  </si>
  <si>
    <t>07.02.05</t>
  </si>
  <si>
    <t>Suministro de narcóticos</t>
  </si>
  <si>
    <t>07.02.06</t>
  </si>
  <si>
    <t>Posesión de narcóticos</t>
  </si>
  <si>
    <t>07.02.99</t>
  </si>
  <si>
    <t>Otros delitos federales contra la salud relacionados con narcóticos</t>
  </si>
  <si>
    <t>07.03</t>
  </si>
  <si>
    <t>07.04</t>
  </si>
  <si>
    <t>Delitos en materia de armas y objetos prohibidos</t>
  </si>
  <si>
    <t>07.05</t>
  </si>
  <si>
    <t>Delitos cometidos por miembros de la delincuencia organizada</t>
  </si>
  <si>
    <t>07.06</t>
  </si>
  <si>
    <t>Delitos en materia de armas de fuego, explosivos y otros materiales destructivos</t>
  </si>
  <si>
    <t>07.99</t>
  </si>
  <si>
    <t>Otros delitos contra la seguridad pública y la seguridad del Estado</t>
  </si>
  <si>
    <t>08.01</t>
  </si>
  <si>
    <t>Delitos por hechos de corrupción</t>
  </si>
  <si>
    <t>08.01.01</t>
  </si>
  <si>
    <t>Ejercicio indebido del servicio público</t>
  </si>
  <si>
    <t>08.01.02</t>
  </si>
  <si>
    <t>Abuso de autoridad</t>
  </si>
  <si>
    <t>08.01.03</t>
  </si>
  <si>
    <t>Cohecho</t>
  </si>
  <si>
    <t>08.01.04</t>
  </si>
  <si>
    <t>Peculado</t>
  </si>
  <si>
    <t>08.01.05</t>
  </si>
  <si>
    <t>Enriquecimiento ilícito</t>
  </si>
  <si>
    <t>08.01.06</t>
  </si>
  <si>
    <t>Ejercicio abusivo de funciones</t>
  </si>
  <si>
    <t>08.01.07</t>
  </si>
  <si>
    <t>Tráfico de influencia</t>
  </si>
  <si>
    <t>08.01.99</t>
  </si>
  <si>
    <t>Otros delitos por hechos de corrupción</t>
  </si>
  <si>
    <t>08.02</t>
  </si>
  <si>
    <t>Delitos contra la administración de justicia</t>
  </si>
  <si>
    <t>08.02.01</t>
  </si>
  <si>
    <t>En materia de amparo</t>
  </si>
  <si>
    <t>08.02.99</t>
  </si>
  <si>
    <t>Otros delitos contra la administración de justicia</t>
  </si>
  <si>
    <t>08.03</t>
  </si>
  <si>
    <t>Delitos en materia fiscal</t>
  </si>
  <si>
    <t>08.04</t>
  </si>
  <si>
    <t>Delitos electorales</t>
  </si>
  <si>
    <t>08.99</t>
  </si>
  <si>
    <t>Otros delitos contra la administración del Estado</t>
  </si>
  <si>
    <t>09.01</t>
  </si>
  <si>
    <t>09.02</t>
  </si>
  <si>
    <t>09.03</t>
  </si>
  <si>
    <t>09.04</t>
  </si>
  <si>
    <t>09.05</t>
  </si>
  <si>
    <t>Delitos contra el medio ambiente,  el equilibrio ecológico y la gestión ambiental</t>
  </si>
  <si>
    <t>09.05.01</t>
  </si>
  <si>
    <t xml:space="preserve">Tráfico de flora o fauna silvestres en peligro de extinción, amenazadas o sujetas a protección </t>
  </si>
  <si>
    <t>09.05.02</t>
  </si>
  <si>
    <t xml:space="preserve">Comercialización de animales silvestres en peligro de extinción, amenazadas o sujetas a protección </t>
  </si>
  <si>
    <t>09.05.03</t>
  </si>
  <si>
    <t xml:space="preserve">Caza, pesca o tala ilegal de flora o fauna silvestres </t>
  </si>
  <si>
    <t>09.05.99</t>
  </si>
  <si>
    <t>Otros delitos contra el medio ambiente,  el equilibrio ecológico y la gestión ambiental</t>
  </si>
  <si>
    <t>09.06</t>
  </si>
  <si>
    <t>Delitos en materia de vías de comunicación y correspondencia</t>
  </si>
  <si>
    <t>09.07</t>
  </si>
  <si>
    <t>Delitos en materia de migración</t>
  </si>
  <si>
    <t>09.07.01</t>
  </si>
  <si>
    <t>Tráfico de indocumentados</t>
  </si>
  <si>
    <t>09.07.99</t>
  </si>
  <si>
    <t>Otros delitos en materia de migración</t>
  </si>
  <si>
    <t>09.08</t>
  </si>
  <si>
    <t>Delitos en materia de derechos de autor</t>
  </si>
  <si>
    <t>09.09</t>
  </si>
  <si>
    <t>Delitos en materia de Instituciones de crédito, inversión, fianzas y seguros</t>
  </si>
  <si>
    <t>09.10</t>
  </si>
  <si>
    <t>Delitos en materia de propiedad industrial</t>
  </si>
  <si>
    <t>09.11</t>
  </si>
  <si>
    <t>Delitos contra la salud no relacionados con narcóticos</t>
  </si>
  <si>
    <t>09.12</t>
  </si>
  <si>
    <t xml:space="preserve">Encubrimiento </t>
  </si>
  <si>
    <t>09.13</t>
  </si>
  <si>
    <t>Operaciones con recursos de procedencia ilícita</t>
  </si>
  <si>
    <t>09.14</t>
  </si>
  <si>
    <t>Tortura y otros tratos o penas crueles inhumanos o degradantes</t>
  </si>
  <si>
    <t>09.99</t>
  </si>
  <si>
    <t xml:space="preserve">Otros delitos </t>
  </si>
  <si>
    <t>Nacionalidad</t>
  </si>
  <si>
    <t>De algún país del Caribe*</t>
  </si>
  <si>
    <t xml:space="preserve">Para realizar la identificación geográfica de los Centros de Justicia para las Mujeres o Centros Especializados para la Atención de las Mujeres, deberá utilizar las claves de los catálogos ubicados en la parte superior de  la tabla.                                                                                                                              
En caso de no tener número exterior o interior, deberá registrar S/N       </t>
  </si>
  <si>
    <t>21.</t>
  </si>
  <si>
    <t>25.</t>
  </si>
  <si>
    <t>Terracería*</t>
  </si>
  <si>
    <t>22.</t>
  </si>
  <si>
    <t>26.</t>
  </si>
  <si>
    <t>Vereda*</t>
  </si>
  <si>
    <t>23.</t>
  </si>
  <si>
    <t>24.</t>
  </si>
  <si>
    <t>Carretera*</t>
  </si>
  <si>
    <t>* Para estos tipos de vialidad, especifique el tramo (poblaciones origen - destino que  limitan al tramo) y el kilómetro. Por ejemplo: Camino viejo a San Pedro, tramo entre el Salitre y Rancho La Loma, kilómetro 21 + 400.</t>
  </si>
  <si>
    <t>31.</t>
  </si>
  <si>
    <t>37.</t>
  </si>
  <si>
    <t>Ex - hacienda</t>
  </si>
  <si>
    <t>32.</t>
  </si>
  <si>
    <t>38.</t>
  </si>
  <si>
    <t>Conjunto Habitacional</t>
  </si>
  <si>
    <t>27.</t>
  </si>
  <si>
    <t>33.</t>
  </si>
  <si>
    <t>39.</t>
  </si>
  <si>
    <t>28.</t>
  </si>
  <si>
    <t>34.</t>
  </si>
  <si>
    <t>40.</t>
  </si>
  <si>
    <t>29.</t>
  </si>
  <si>
    <t>35.</t>
  </si>
  <si>
    <t>41.</t>
  </si>
  <si>
    <t>Ciudad Industrial</t>
  </si>
  <si>
    <t>30.</t>
  </si>
  <si>
    <t>36.</t>
  </si>
  <si>
    <t>Nombre del Centro de Justicia para las Mujeres o Centro Especializados para la Atención de las Mujeres:</t>
  </si>
  <si>
    <t>Entidad:</t>
  </si>
  <si>
    <t>Nombre de la vialidad:</t>
  </si>
  <si>
    <t>Núm. Ext.:</t>
  </si>
  <si>
    <t>Núm. Int.:</t>
  </si>
  <si>
    <t>Nombre del asentamiento humano:</t>
  </si>
  <si>
    <t>Anexo 5. Centros de Justicia para las Mujeres o Centros Especializados para la Atención de las Mujeres de la Administración Pública estatal</t>
  </si>
  <si>
    <t>Anote la cantidad de Centros de Justicia para las Mujeres o Centros Especializados para la Atención de las Mujeres que tenía la Administración Pública de su Entidad Federativa, al cierre del año 2016. Asimismo, deberá registrar el domicilio geográfico de cada uno de los  Centros de Justicia  que reporte en esta pregunta, en el anexo 5. " Centros de Justicia para las Mujeres o Centros Especializados para la Atención de las Mujeres de la Administración Pública estatal" que se encuentra en el presente cuestionario.</t>
  </si>
  <si>
    <r>
      <t xml:space="preserve">En caso de </t>
    </r>
    <r>
      <rPr>
        <b/>
        <i/>
        <sz val="8"/>
        <rFont val="Arial"/>
        <family val="2"/>
      </rPr>
      <t>NO</t>
    </r>
    <r>
      <rPr>
        <i/>
        <sz val="8"/>
        <rFont val="Arial"/>
        <family val="2"/>
      </rPr>
      <t xml:space="preserve"> haber reportado Centros de Justicia para las Mujeres o Centros Especializados para la Atención de las Mujeres en la pregunta 3, NO deberá llenar la tabla.</t>
    </r>
  </si>
  <si>
    <t>En la siguiente tabla deberá anotar el nombre y el domicilio geográfico de cada uno de los Centros de Justicia para las Mujeres o Centros Especializados para la Atención de las Mujeres de  la  Administración Pública de su Entidad Federativa, que registró como respuesta en la pregunta 3, utilizando los catálogos que se presentan en la parte superior.</t>
  </si>
  <si>
    <r>
      <t xml:space="preserve">Nombre y domicilio geográfico de los Centros de Justicia para las Mujeres o Centros Especializados para la Atención de las Mujeres de  la  Administración Pública de su Entidad Federativa
</t>
    </r>
    <r>
      <rPr>
        <i/>
        <sz val="8"/>
        <rFont val="Arial"/>
        <family val="2"/>
      </rPr>
      <t>(Ver catálogos)</t>
    </r>
  </si>
  <si>
    <r>
      <t xml:space="preserve">Total de bienes inmuebles </t>
    </r>
    <r>
      <rPr>
        <i/>
        <sz val="8"/>
        <color theme="1"/>
        <rFont val="Arial"/>
        <family val="2"/>
      </rPr>
      <t>(suma de 1 + 2 + 3)</t>
    </r>
  </si>
  <si>
    <t>De acuerdo con la cantidad de asuntos que terminaron en denuncia o querella que registró como respuesta en el numeral "1) Total de asuntos que terminaron en denuncia o querella" de la respuesta de la pregunta 25, anote la cantidad total de órdenes de protección que se tramitaron en el Centro de Justicia para las Mujeres y/o Centros Especializados, para la atención de las mujeres víctimas de violencia, durante el año 2016, según su tipo.</t>
  </si>
  <si>
    <t>De acuerdo con la cantidad total de denuncias y querellas registradas en la respuesta de la pregunta 25 numeral 1, anote la cantidad total de averiguaciones previas iniciadas y/o carpetas de investigación abiertas, en el Centro de Justicia para las Mujeres y/o Centros Especializados para la atención de las mujeres, durante el año 2016.</t>
  </si>
  <si>
    <r>
      <t xml:space="preserve">Los datos que se reporten en las celdas correspondientes a las </t>
    </r>
    <r>
      <rPr>
        <i/>
        <u/>
        <sz val="8"/>
        <rFont val="Arial"/>
        <family val="2"/>
      </rPr>
      <t>averiguaciones previas</t>
    </r>
    <r>
      <rPr>
        <i/>
        <sz val="8"/>
        <rFont val="Arial"/>
        <family val="2"/>
      </rPr>
      <t xml:space="preserve"> y </t>
    </r>
    <r>
      <rPr>
        <i/>
        <u/>
        <sz val="8"/>
        <rFont val="Arial"/>
        <family val="2"/>
      </rPr>
      <t>carpetas de investigación abiertas,</t>
    </r>
    <r>
      <rPr>
        <i/>
        <sz val="8"/>
        <rFont val="Arial"/>
        <family val="2"/>
      </rPr>
      <t xml:space="preserve"> deberán corresponder únicamente a aquellas que fueron iniciadas en el Centro de Justicia para las Mujeres y/o Centros Especializados para la atención de las mujeres, durante el año 2016, por lo que no deberá registrar aquellos casos que hayan sido atendidos en agencias del Ministerio Público que no se encontraban adscritas de dichos Centros.</t>
    </r>
  </si>
  <si>
    <t>Anote la cantidad total de víctimas de violencia contra las mujeres registradas en las averiguaciones previas iniciadas y/o carpetas de investigación abiertas, que reportó en la respuesta a la pregunta 29.</t>
  </si>
  <si>
    <t>La cantidad total de víctimas de violencia contra las mujeres que registre en la presente tabla, debe ser igual o mayor a la cantidad total de averiguaciones previas iniciadas y/o carpetas de investigación abiertas que registró en la respuesta de la pregunta 29, dado que una averiguación previa o carpeta de investigación puede contener más de una víctima.</t>
  </si>
  <si>
    <t>De acuerdo con la cantidad total de víctimas que registró en la respuesta de la pregunta 31, anote la cantidad de éstas especificando el grado de estudios concluido, conforme a la siguiente tabla:</t>
  </si>
  <si>
    <t>La cantidad total que registre debe ser igual a la cantidad total registrada en la pregunta 31.</t>
  </si>
  <si>
    <t>De acuerdo con la cantidad total de víctimas que registró en la respuesta de la pregunta 31, anote la cantidad de éstas especificando su nacionalidad, conforme a la siguiente tabla:</t>
  </si>
  <si>
    <t>De acuerdo con la cantidad total de víctimas que registró en la respuesta de la pregunta 31, anote la cantidad de éstas especificando la ocupación que ejercían, conforme a la siguiente tabla:</t>
  </si>
  <si>
    <t>De acuerdo con la cantidad total de víctimas que registró en la respuesta de la pregunta 31, anote la cantidad de éstas especificando el tipo de relación sostenida entre la víctima y el presunto agresor, conforme a la siguiente tabla:</t>
  </si>
  <si>
    <t>La cantidad total de víctimas que registre en la presente tabla, debe ser mayor o igual a la suma de las cantidades registradas en la tabla de la respuesta de la pregunta 31, toda vez que una persona pudo haber sido víctima de uno o más imputados y/o inculpados.</t>
  </si>
  <si>
    <t>De acuerdo con la cantidad total de víctimas que registró en la respuesta pregunta 31, anote la cantidad de éstas especificando su condición de alfabetismo (sabe leer y escribir), conforme a la siguiente tabla:</t>
  </si>
  <si>
    <t>De acuerdo con la cantidad total de víctimas que registró en la respuesta de la pregunta 31, anote la cantidad de éstas especificando su condición de dominio del español, conforme a la siguiente tabla:</t>
  </si>
  <si>
    <t>De acuerdo con la cantidad total de víctimas que registró en la respuesta de la pregunta 31, anote la cantidad de éstas especificando si hablaban alguna lengua indígena o dialecto contenido en las familias lingüísticas, conforme a la siguiente tabla:</t>
  </si>
  <si>
    <t>De acuerdo con la cantidad de víctimas reportadas en la respuesta de la pregunta 31, indique la cantidad de hijos menores de edad que tenían al momento de ser atendidas en el Centro de Justicia para las Mujeres y/o Centros Especializados para la atención de las mujeres, durante el año 2016.</t>
  </si>
  <si>
    <t>Durante el año 2016, ¿en su Entidad Federativa hubo alguna alerta de violencia de género contra las mujeres?</t>
  </si>
  <si>
    <t>Instrumento que permite registrar de manera ordenada, sistemática y homogénea las compras, los pagos y las erogaciones autorizados a la Administración Pública de la Entidad Federativa, en capítulos, conceptos y partidas con base en la clasificación económica del gasto. Los capítulos que lo integran son los siguientes:</t>
  </si>
  <si>
    <t>Lo conforman todos los vehículos o medios de transporte en funcionamiento con los que contaba el Centro de Justicia para las Mujeres o Centro Especializados para la Atención de las Mujeres, comprendiendo automóviles, camiones y camionetas, motocicletas y cualquier otro de características similares, que tenga como principal objetivo, apoyar el desarrollo de las funciones que tienen conferidas las instituciones que integran a la misma.</t>
  </si>
  <si>
    <t>Trabajadores que prestan un servicio físico, intelectual o de ambos géneros, y que se encuentran adscritos a las unidades administrativas del Centro de Justicia para las Mujeres o Centro Especializados para la Atención de las Mujeres, ya sea bajo el régimen o categoría de confianza, base o sindicalizado, eventual, honorarios o de cualquier otro tipo, sean o no remunerados a través de un sueldo o salario.</t>
  </si>
  <si>
    <t xml:space="preserve">Serán todas aquellas que formaron parte de la estructura orgánica del el Centro de Justicia para las Mujeres o Centro Especializados para la Atención de las Mujeres para el ejercicio de sus funciones, de acuerdo con la Ley Orgánica o Reglamento Interior correspondiente. </t>
  </si>
  <si>
    <t>GLOSARIO ESPECÍFICO</t>
  </si>
  <si>
    <t>Sección XI. Centros de Justicia para las Mujeres o Centros Especializados para la Atención de las Mujeres</t>
  </si>
  <si>
    <t>Anexo. Centros de Justicia</t>
  </si>
  <si>
    <t>Link para ver Anexo. " Centros de Justicia para las Mujeres o Centros Especializados para la Atención de las Mujeres de la Administración Pública estatal"</t>
  </si>
  <si>
    <t>1. Los delitos del orden común contra la vida, la libertad, la integridad y la seguridad de las mujeres, perturbaban la paz social y la sociedad así lo reclamó</t>
  </si>
  <si>
    <t>2.  Existió un agravio comparado que impidió el ejercicio pleno de los derechos humanos de las mujeres</t>
  </si>
  <si>
    <t>3.  Los organismos de derechos humanos a nivel nacional o de las entidades federativas, las asociaciones de la sociedad civil y/o los organismos internacionales, así lo solicitaron</t>
  </si>
  <si>
    <t>4.  Otro motivo</t>
  </si>
  <si>
    <t>09.15</t>
  </si>
  <si>
    <t>09.16</t>
  </si>
  <si>
    <t>Suplantación y usurpación de identidad</t>
  </si>
  <si>
    <t>Delitos contra la seguridad de los sistemas y/o equipos informáticos</t>
  </si>
  <si>
    <r>
      <t xml:space="preserve">2. No </t>
    </r>
    <r>
      <rPr>
        <i/>
        <sz val="8"/>
        <rFont val="Arial"/>
        <family val="2"/>
      </rPr>
      <t>(Concluya la sección)</t>
    </r>
  </si>
  <si>
    <r>
      <t xml:space="preserve">9. No se sabe </t>
    </r>
    <r>
      <rPr>
        <i/>
        <sz val="8"/>
        <rFont val="Arial"/>
        <family val="2"/>
      </rPr>
      <t>(Concluya la sección)</t>
    </r>
  </si>
  <si>
    <r>
      <t>2. No</t>
    </r>
    <r>
      <rPr>
        <sz val="8"/>
        <rFont val="Arial"/>
        <family val="2"/>
      </rPr>
      <t xml:space="preserve"> </t>
    </r>
    <r>
      <rPr>
        <i/>
        <sz val="8"/>
        <rFont val="Arial"/>
        <family val="2"/>
      </rPr>
      <t>(Pase a la pregunta 3)</t>
    </r>
  </si>
  <si>
    <r>
      <t>9. No se sabe</t>
    </r>
    <r>
      <rPr>
        <sz val="8"/>
        <rFont val="Arial"/>
        <family val="2"/>
      </rPr>
      <t xml:space="preserve"> </t>
    </r>
    <r>
      <rPr>
        <i/>
        <sz val="8"/>
        <rFont val="Arial"/>
        <family val="2"/>
      </rPr>
      <t>(Pase a la pregunta 3)</t>
    </r>
  </si>
  <si>
    <t>La cantidad de asuntos atendidos registrados, puede ser igual o mayor a la cantidad de asuntos señalados en la pregunta anterior, toda vez que en un asunto puede existir más de un tipo de violencia.</t>
  </si>
  <si>
    <t>Es la cantidad de personal con el que cuenta el  Centro de Justicia para las Mujeres o Centro Especializados para la Atención de las Mujeres, para el desarrollo de su trabajo y actividades. </t>
  </si>
  <si>
    <t>Es la cantidad de bienes muebles o inmuebles con los que cuenta el Centro de Justicia para las Mujeres o Centro Especializados para la Atención de las Mujeres y sus órganos para soportar el desarrollo de su trabajo y actividades.</t>
  </si>
  <si>
    <t xml:space="preserve">Para ello, este módulo contiene 476 preguntas agrupadas en las siguientes secciones:
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de Oficio
Sección X. Servicios Periciales
Sección XI. Centros de Justicia para las Mujeres o Centros Especializados para la Atención de las Mujeres </t>
  </si>
  <si>
    <t>CATALAGOS</t>
  </si>
  <si>
    <t>CHKBX</t>
  </si>
  <si>
    <t>SEXO</t>
  </si>
  <si>
    <t>X</t>
  </si>
  <si>
    <t>NOM_ENT</t>
  </si>
  <si>
    <t>CVE_ENT</t>
  </si>
  <si>
    <t>nom_entidad</t>
  </si>
  <si>
    <t>Cve Uni</t>
  </si>
  <si>
    <t>CVE_MUN</t>
  </si>
  <si>
    <t>NOM_MUN</t>
  </si>
  <si>
    <t>01001</t>
  </si>
  <si>
    <t>01</t>
  </si>
  <si>
    <t>Aguascalientes</t>
  </si>
  <si>
    <t>001</t>
  </si>
  <si>
    <t>01002</t>
  </si>
  <si>
    <t>002</t>
  </si>
  <si>
    <t>Asientos</t>
  </si>
  <si>
    <t>Baja California</t>
  </si>
  <si>
    <t>02</t>
  </si>
  <si>
    <t>Baja_California</t>
  </si>
  <si>
    <t>01003</t>
  </si>
  <si>
    <t>003</t>
  </si>
  <si>
    <t>Calvillo</t>
  </si>
  <si>
    <t>Baja California Sur</t>
  </si>
  <si>
    <t>03</t>
  </si>
  <si>
    <t>Baja_California_Sur</t>
  </si>
  <si>
    <t>01004</t>
  </si>
  <si>
    <t>004</t>
  </si>
  <si>
    <t>Cosío</t>
  </si>
  <si>
    <t>Campeche</t>
  </si>
  <si>
    <t>04</t>
  </si>
  <si>
    <t>01005</t>
  </si>
  <si>
    <t>005</t>
  </si>
  <si>
    <t>Jesús María</t>
  </si>
  <si>
    <t>Coahuila de Zaragoza</t>
  </si>
  <si>
    <t>05</t>
  </si>
  <si>
    <t>Coahuila_de_Zaragoza</t>
  </si>
  <si>
    <t>01006</t>
  </si>
  <si>
    <t>006</t>
  </si>
  <si>
    <t>Pabellón de Arteaga</t>
  </si>
  <si>
    <t>Colima</t>
  </si>
  <si>
    <t>06</t>
  </si>
  <si>
    <t>01007</t>
  </si>
  <si>
    <t>007</t>
  </si>
  <si>
    <t>Rincón de Romos</t>
  </si>
  <si>
    <t>Chiapas</t>
  </si>
  <si>
    <t>07</t>
  </si>
  <si>
    <t>01008</t>
  </si>
  <si>
    <t>008</t>
  </si>
  <si>
    <t>San José de Gracia</t>
  </si>
  <si>
    <t>Chihuahua</t>
  </si>
  <si>
    <t>08</t>
  </si>
  <si>
    <t>01009</t>
  </si>
  <si>
    <t>009</t>
  </si>
  <si>
    <t>Tepezalá</t>
  </si>
  <si>
    <t>Ciudad de México</t>
  </si>
  <si>
    <t>09</t>
  </si>
  <si>
    <t>Ciudad_de_México</t>
  </si>
  <si>
    <t>01010</t>
  </si>
  <si>
    <t>010</t>
  </si>
  <si>
    <t>El Llano</t>
  </si>
  <si>
    <t>Durango</t>
  </si>
  <si>
    <t>10</t>
  </si>
  <si>
    <t>01011</t>
  </si>
  <si>
    <t>011</t>
  </si>
  <si>
    <t>San Francisco de los Romo</t>
  </si>
  <si>
    <t>Guanajuato</t>
  </si>
  <si>
    <t>11</t>
  </si>
  <si>
    <t>02001</t>
  </si>
  <si>
    <t>Ensenada</t>
  </si>
  <si>
    <t>Guerrero</t>
  </si>
  <si>
    <t>12</t>
  </si>
  <si>
    <t>02002</t>
  </si>
  <si>
    <t>Mexicali</t>
  </si>
  <si>
    <t>Hidalgo</t>
  </si>
  <si>
    <t>13</t>
  </si>
  <si>
    <t>02003</t>
  </si>
  <si>
    <t>Tecate</t>
  </si>
  <si>
    <t>Jalisco</t>
  </si>
  <si>
    <t>14</t>
  </si>
  <si>
    <t>02004</t>
  </si>
  <si>
    <t>Tijuana</t>
  </si>
  <si>
    <t>México</t>
  </si>
  <si>
    <t>15</t>
  </si>
  <si>
    <t>02005</t>
  </si>
  <si>
    <t>Playas de Rosarito</t>
  </si>
  <si>
    <t>Michoacán de Ocampo</t>
  </si>
  <si>
    <t>16</t>
  </si>
  <si>
    <t>Michoacán_de_Ocampo</t>
  </si>
  <si>
    <t>03001</t>
  </si>
  <si>
    <t>Comondú</t>
  </si>
  <si>
    <t>Morelos</t>
  </si>
  <si>
    <t>17</t>
  </si>
  <si>
    <t>03002</t>
  </si>
  <si>
    <t>Mulegé</t>
  </si>
  <si>
    <t>Nayarit</t>
  </si>
  <si>
    <t>18</t>
  </si>
  <si>
    <t>03003</t>
  </si>
  <si>
    <t>La Paz</t>
  </si>
  <si>
    <t>Nuevo León</t>
  </si>
  <si>
    <t>19</t>
  </si>
  <si>
    <t>Nuevo_León</t>
  </si>
  <si>
    <t>03008</t>
  </si>
  <si>
    <t>Los Cabos</t>
  </si>
  <si>
    <t>Oaxaca</t>
  </si>
  <si>
    <t>20</t>
  </si>
  <si>
    <t>03009</t>
  </si>
  <si>
    <t>Loreto</t>
  </si>
  <si>
    <t>Puebla</t>
  </si>
  <si>
    <t>21</t>
  </si>
  <si>
    <t>04001</t>
  </si>
  <si>
    <t>Calkiní</t>
  </si>
  <si>
    <t>Querétaro</t>
  </si>
  <si>
    <t>22</t>
  </si>
  <si>
    <t>04002</t>
  </si>
  <si>
    <t>Quintana Roo</t>
  </si>
  <si>
    <t>23</t>
  </si>
  <si>
    <t>Quintana_Roo</t>
  </si>
  <si>
    <t>04003</t>
  </si>
  <si>
    <t>Carmen</t>
  </si>
  <si>
    <t>San Luis Potosí</t>
  </si>
  <si>
    <t>24</t>
  </si>
  <si>
    <t>San_Luis_Potosí</t>
  </si>
  <si>
    <t>04004</t>
  </si>
  <si>
    <t>Champotón</t>
  </si>
  <si>
    <t>Sinaloa</t>
  </si>
  <si>
    <t>25</t>
  </si>
  <si>
    <t>04005</t>
  </si>
  <si>
    <t>Hecelchakán</t>
  </si>
  <si>
    <t>Sonora</t>
  </si>
  <si>
    <t>26</t>
  </si>
  <si>
    <t>04006</t>
  </si>
  <si>
    <t>Hopelchén</t>
  </si>
  <si>
    <t>Tabasco</t>
  </si>
  <si>
    <t>27</t>
  </si>
  <si>
    <t>04007</t>
  </si>
  <si>
    <t>Palizada</t>
  </si>
  <si>
    <t>Tamaulipas</t>
  </si>
  <si>
    <t>28</t>
  </si>
  <si>
    <t>04008</t>
  </si>
  <si>
    <t>Tenabo</t>
  </si>
  <si>
    <t>Tlaxcala</t>
  </si>
  <si>
    <t>29</t>
  </si>
  <si>
    <t>04009</t>
  </si>
  <si>
    <t>Escárcega</t>
  </si>
  <si>
    <t>Veracruz de Ignacio de la Llave</t>
  </si>
  <si>
    <t>30</t>
  </si>
  <si>
    <t>Veracruz_de_Ignacio_de_la_Llave</t>
  </si>
  <si>
    <t>04010</t>
  </si>
  <si>
    <t>Calakmul</t>
  </si>
  <si>
    <t>Yucatán</t>
  </si>
  <si>
    <t>31</t>
  </si>
  <si>
    <t>04011</t>
  </si>
  <si>
    <t>Candelaria</t>
  </si>
  <si>
    <t>Zacatecas</t>
  </si>
  <si>
    <t>32</t>
  </si>
  <si>
    <t>05001</t>
  </si>
  <si>
    <t>Abasolo</t>
  </si>
  <si>
    <t>05002</t>
  </si>
  <si>
    <t>Acuña</t>
  </si>
  <si>
    <t>05003</t>
  </si>
  <si>
    <t>Allende</t>
  </si>
  <si>
    <t>05004</t>
  </si>
  <si>
    <t>Arteaga</t>
  </si>
  <si>
    <t>05005</t>
  </si>
  <si>
    <t>Candela</t>
  </si>
  <si>
    <t>05006</t>
  </si>
  <si>
    <t>Castaños</t>
  </si>
  <si>
    <t>05007</t>
  </si>
  <si>
    <t>Cuatro Ciénegas</t>
  </si>
  <si>
    <t>05008</t>
  </si>
  <si>
    <t>Escobedo</t>
  </si>
  <si>
    <t>05009</t>
  </si>
  <si>
    <t>Francisco I. Madero</t>
  </si>
  <si>
    <t>05010</t>
  </si>
  <si>
    <t>Frontera</t>
  </si>
  <si>
    <t>05011</t>
  </si>
  <si>
    <t>General Cepeda</t>
  </si>
  <si>
    <t>05012</t>
  </si>
  <si>
    <t>012</t>
  </si>
  <si>
    <t>05013</t>
  </si>
  <si>
    <t>013</t>
  </si>
  <si>
    <t>05014</t>
  </si>
  <si>
    <t>014</t>
  </si>
  <si>
    <t>Jiménez</t>
  </si>
  <si>
    <t>05015</t>
  </si>
  <si>
    <t>015</t>
  </si>
  <si>
    <t>Juárez</t>
  </si>
  <si>
    <t>05016</t>
  </si>
  <si>
    <t>016</t>
  </si>
  <si>
    <t>Lamadrid</t>
  </si>
  <si>
    <t>05017</t>
  </si>
  <si>
    <t>017</t>
  </si>
  <si>
    <t>Matamoros</t>
  </si>
  <si>
    <t>05018</t>
  </si>
  <si>
    <t>018</t>
  </si>
  <si>
    <t>Monclova</t>
  </si>
  <si>
    <t>05019</t>
  </si>
  <si>
    <t>019</t>
  </si>
  <si>
    <t>05020</t>
  </si>
  <si>
    <t>020</t>
  </si>
  <si>
    <t>Múzquiz</t>
  </si>
  <si>
    <t>05021</t>
  </si>
  <si>
    <t>021</t>
  </si>
  <si>
    <t>Nadadores</t>
  </si>
  <si>
    <t>05022</t>
  </si>
  <si>
    <t>022</t>
  </si>
  <si>
    <t>Nava</t>
  </si>
  <si>
    <t>05023</t>
  </si>
  <si>
    <t>023</t>
  </si>
  <si>
    <t>Ocampo</t>
  </si>
  <si>
    <t>05024</t>
  </si>
  <si>
    <t>024</t>
  </si>
  <si>
    <t>Parras</t>
  </si>
  <si>
    <t>05025</t>
  </si>
  <si>
    <t>025</t>
  </si>
  <si>
    <t>Piedras Negras</t>
  </si>
  <si>
    <t>05026</t>
  </si>
  <si>
    <t>026</t>
  </si>
  <si>
    <t>Progreso</t>
  </si>
  <si>
    <t>05027</t>
  </si>
  <si>
    <t>027</t>
  </si>
  <si>
    <t>Ramos Arizpe</t>
  </si>
  <si>
    <t>05028</t>
  </si>
  <si>
    <t>028</t>
  </si>
  <si>
    <t>Sabinas</t>
  </si>
  <si>
    <t>05029</t>
  </si>
  <si>
    <t>029</t>
  </si>
  <si>
    <t>Sacramento</t>
  </si>
  <si>
    <t>05030</t>
  </si>
  <si>
    <t>030</t>
  </si>
  <si>
    <t>Saltillo</t>
  </si>
  <si>
    <t>05031</t>
  </si>
  <si>
    <t>031</t>
  </si>
  <si>
    <t>San Buenaventura</t>
  </si>
  <si>
    <t>05032</t>
  </si>
  <si>
    <t>032</t>
  </si>
  <si>
    <t>San Juan de Sabinas</t>
  </si>
  <si>
    <t>05033</t>
  </si>
  <si>
    <t>033</t>
  </si>
  <si>
    <t>San Pedro</t>
  </si>
  <si>
    <t>05034</t>
  </si>
  <si>
    <t>034</t>
  </si>
  <si>
    <t>Sierra Mojada</t>
  </si>
  <si>
    <t>05035</t>
  </si>
  <si>
    <t>035</t>
  </si>
  <si>
    <t>Torreón</t>
  </si>
  <si>
    <t>05036</t>
  </si>
  <si>
    <t>036</t>
  </si>
  <si>
    <t>Viesca</t>
  </si>
  <si>
    <t>05037</t>
  </si>
  <si>
    <t>037</t>
  </si>
  <si>
    <t>Villa Unión</t>
  </si>
  <si>
    <t>05038</t>
  </si>
  <si>
    <t>038</t>
  </si>
  <si>
    <t>Zaragoza</t>
  </si>
  <si>
    <t>06001</t>
  </si>
  <si>
    <t>Armería</t>
  </si>
  <si>
    <t>06002</t>
  </si>
  <si>
    <t>06003</t>
  </si>
  <si>
    <t>Comala</t>
  </si>
  <si>
    <t>06004</t>
  </si>
  <si>
    <t>Coquimatlán</t>
  </si>
  <si>
    <t>06005</t>
  </si>
  <si>
    <t>Cuauhtémoc</t>
  </si>
  <si>
    <t>06006</t>
  </si>
  <si>
    <t>Ixtlahuacán</t>
  </si>
  <si>
    <t>06007</t>
  </si>
  <si>
    <t>Manzanillo</t>
  </si>
  <si>
    <t>06008</t>
  </si>
  <si>
    <t>Minatitlán</t>
  </si>
  <si>
    <t>06009</t>
  </si>
  <si>
    <t>Tecomán</t>
  </si>
  <si>
    <t>06010</t>
  </si>
  <si>
    <t>Villa de Álvarez</t>
  </si>
  <si>
    <t>07001</t>
  </si>
  <si>
    <t>Acacoyagua</t>
  </si>
  <si>
    <t>07002</t>
  </si>
  <si>
    <t>Acala</t>
  </si>
  <si>
    <t>07003</t>
  </si>
  <si>
    <t>Acapetahua</t>
  </si>
  <si>
    <t>07004</t>
  </si>
  <si>
    <t>Altamirano</t>
  </si>
  <si>
    <t>07005</t>
  </si>
  <si>
    <t>Amatán</t>
  </si>
  <si>
    <t>07006</t>
  </si>
  <si>
    <t>Amatenango de la Frontera</t>
  </si>
  <si>
    <t>07007</t>
  </si>
  <si>
    <t>Amatenango del Valle</t>
  </si>
  <si>
    <t>07008</t>
  </si>
  <si>
    <t>Angel Albino Corzo</t>
  </si>
  <si>
    <t>07009</t>
  </si>
  <si>
    <t>Arriaga</t>
  </si>
  <si>
    <t>07010</t>
  </si>
  <si>
    <t>Bejucal de Ocampo</t>
  </si>
  <si>
    <t>07011</t>
  </si>
  <si>
    <t>Bella Vista</t>
  </si>
  <si>
    <t>07012</t>
  </si>
  <si>
    <t>Berriozábal</t>
  </si>
  <si>
    <t>07013</t>
  </si>
  <si>
    <t>Bochil</t>
  </si>
  <si>
    <t>07014</t>
  </si>
  <si>
    <t>El Bosque</t>
  </si>
  <si>
    <t>07015</t>
  </si>
  <si>
    <t>Cacahoatán</t>
  </si>
  <si>
    <t>07016</t>
  </si>
  <si>
    <t>Catazajá</t>
  </si>
  <si>
    <t>07017</t>
  </si>
  <si>
    <t>Cintalapa</t>
  </si>
  <si>
    <t>07018</t>
  </si>
  <si>
    <t>Coapilla</t>
  </si>
  <si>
    <t>07019</t>
  </si>
  <si>
    <t>Comitán de Domínguez</t>
  </si>
  <si>
    <t>07020</t>
  </si>
  <si>
    <t>La Concordia</t>
  </si>
  <si>
    <t>07021</t>
  </si>
  <si>
    <t>Copainalá</t>
  </si>
  <si>
    <t>07022</t>
  </si>
  <si>
    <t>Chalchihuitán</t>
  </si>
  <si>
    <t>07023</t>
  </si>
  <si>
    <t>Chamula</t>
  </si>
  <si>
    <t>07024</t>
  </si>
  <si>
    <t>Chanal</t>
  </si>
  <si>
    <t>07025</t>
  </si>
  <si>
    <t>Chapultenango</t>
  </si>
  <si>
    <t>07026</t>
  </si>
  <si>
    <t>Chenalhó</t>
  </si>
  <si>
    <t>07027</t>
  </si>
  <si>
    <t>Chiapa de Corzo</t>
  </si>
  <si>
    <t>07028</t>
  </si>
  <si>
    <t>Chiapilla</t>
  </si>
  <si>
    <t>07029</t>
  </si>
  <si>
    <t>Chicoasén</t>
  </si>
  <si>
    <t>07030</t>
  </si>
  <si>
    <t>Chicomuselo</t>
  </si>
  <si>
    <t>07031</t>
  </si>
  <si>
    <t>Chilón</t>
  </si>
  <si>
    <t>07032</t>
  </si>
  <si>
    <t>Escuintla</t>
  </si>
  <si>
    <t>07033</t>
  </si>
  <si>
    <t>Francisco León</t>
  </si>
  <si>
    <t>07034</t>
  </si>
  <si>
    <t>Frontera Comalapa</t>
  </si>
  <si>
    <t>07035</t>
  </si>
  <si>
    <t>Frontera Hidalgo</t>
  </si>
  <si>
    <t>07036</t>
  </si>
  <si>
    <t>La Grandeza</t>
  </si>
  <si>
    <t>07037</t>
  </si>
  <si>
    <t>Huehuetán</t>
  </si>
  <si>
    <t>07038</t>
  </si>
  <si>
    <t>Huixtán</t>
  </si>
  <si>
    <t>07039</t>
  </si>
  <si>
    <t>039</t>
  </si>
  <si>
    <t>Huitiupán</t>
  </si>
  <si>
    <t>07040</t>
  </si>
  <si>
    <t>040</t>
  </si>
  <si>
    <t>Huixtla</t>
  </si>
  <si>
    <t>07041</t>
  </si>
  <si>
    <t>041</t>
  </si>
  <si>
    <t>La Independencia</t>
  </si>
  <si>
    <t>07042</t>
  </si>
  <si>
    <t>042</t>
  </si>
  <si>
    <t>Ixhuatán</t>
  </si>
  <si>
    <t>07043</t>
  </si>
  <si>
    <t>043</t>
  </si>
  <si>
    <t>Ixtacomitán</t>
  </si>
  <si>
    <t>07044</t>
  </si>
  <si>
    <t>044</t>
  </si>
  <si>
    <t>Ixtapa</t>
  </si>
  <si>
    <t>07045</t>
  </si>
  <si>
    <t>045</t>
  </si>
  <si>
    <t>Ixtapangajoya</t>
  </si>
  <si>
    <t>07046</t>
  </si>
  <si>
    <t>046</t>
  </si>
  <si>
    <t>Jiquipilas</t>
  </si>
  <si>
    <t>07047</t>
  </si>
  <si>
    <t>047</t>
  </si>
  <si>
    <t>Jitotol</t>
  </si>
  <si>
    <t>07048</t>
  </si>
  <si>
    <t>048</t>
  </si>
  <si>
    <t>07049</t>
  </si>
  <si>
    <t>049</t>
  </si>
  <si>
    <t>Larráinzar</t>
  </si>
  <si>
    <t>07050</t>
  </si>
  <si>
    <t>050</t>
  </si>
  <si>
    <t>La Libertad</t>
  </si>
  <si>
    <t>07051</t>
  </si>
  <si>
    <t>051</t>
  </si>
  <si>
    <t>Mapastepec</t>
  </si>
  <si>
    <t>07052</t>
  </si>
  <si>
    <t>052</t>
  </si>
  <si>
    <t>Las Margaritas</t>
  </si>
  <si>
    <t>07053</t>
  </si>
  <si>
    <t>053</t>
  </si>
  <si>
    <t>Mazapa de Madero</t>
  </si>
  <si>
    <t>07054</t>
  </si>
  <si>
    <t>054</t>
  </si>
  <si>
    <t>Mazatán</t>
  </si>
  <si>
    <t>07055</t>
  </si>
  <si>
    <t>055</t>
  </si>
  <si>
    <t>Metapa</t>
  </si>
  <si>
    <t>07056</t>
  </si>
  <si>
    <t>056</t>
  </si>
  <si>
    <t>Mitontic</t>
  </si>
  <si>
    <t>07057</t>
  </si>
  <si>
    <t>057</t>
  </si>
  <si>
    <t>Motozintla</t>
  </si>
  <si>
    <t>07058</t>
  </si>
  <si>
    <t>058</t>
  </si>
  <si>
    <t>Nicolás Ruíz</t>
  </si>
  <si>
    <t>07059</t>
  </si>
  <si>
    <t>059</t>
  </si>
  <si>
    <t>Ocosingo</t>
  </si>
  <si>
    <t>07060</t>
  </si>
  <si>
    <t>060</t>
  </si>
  <si>
    <t>Ocotepec</t>
  </si>
  <si>
    <t>07061</t>
  </si>
  <si>
    <t>061</t>
  </si>
  <si>
    <t>Ocozocoautla de Espinosa</t>
  </si>
  <si>
    <t>07062</t>
  </si>
  <si>
    <t>062</t>
  </si>
  <si>
    <t>Ostuacán</t>
  </si>
  <si>
    <t>07063</t>
  </si>
  <si>
    <t>063</t>
  </si>
  <si>
    <t>Osumacinta</t>
  </si>
  <si>
    <t>07064</t>
  </si>
  <si>
    <t>064</t>
  </si>
  <si>
    <t>Oxchuc</t>
  </si>
  <si>
    <t>07065</t>
  </si>
  <si>
    <t>065</t>
  </si>
  <si>
    <t>Palenque</t>
  </si>
  <si>
    <t>07066</t>
  </si>
  <si>
    <t>066</t>
  </si>
  <si>
    <t>Pantelhó</t>
  </si>
  <si>
    <t>07067</t>
  </si>
  <si>
    <t>067</t>
  </si>
  <si>
    <t>Pantepec</t>
  </si>
  <si>
    <t>07068</t>
  </si>
  <si>
    <t>068</t>
  </si>
  <si>
    <t>Pichucalco</t>
  </si>
  <si>
    <t>07069</t>
  </si>
  <si>
    <t>069</t>
  </si>
  <si>
    <t>Pijijiapan</t>
  </si>
  <si>
    <t>07070</t>
  </si>
  <si>
    <t>070</t>
  </si>
  <si>
    <t>El Porvenir</t>
  </si>
  <si>
    <t>07071</t>
  </si>
  <si>
    <t>071</t>
  </si>
  <si>
    <t>Villa Comaltitlán</t>
  </si>
  <si>
    <t>07072</t>
  </si>
  <si>
    <t>072</t>
  </si>
  <si>
    <t>Pueblo Nuevo Solistahuacán</t>
  </si>
  <si>
    <t>07073</t>
  </si>
  <si>
    <t>073</t>
  </si>
  <si>
    <t>Rayón</t>
  </si>
  <si>
    <t>07074</t>
  </si>
  <si>
    <t>074</t>
  </si>
  <si>
    <t>Reforma</t>
  </si>
  <si>
    <t>07075</t>
  </si>
  <si>
    <t>075</t>
  </si>
  <si>
    <t>Las Rosas</t>
  </si>
  <si>
    <t>07076</t>
  </si>
  <si>
    <t>076</t>
  </si>
  <si>
    <t>Sabanilla</t>
  </si>
  <si>
    <t>07077</t>
  </si>
  <si>
    <t>077</t>
  </si>
  <si>
    <t>Salto de Agua</t>
  </si>
  <si>
    <t>07078</t>
  </si>
  <si>
    <t>078</t>
  </si>
  <si>
    <t>San Cristóbal de las Casas</t>
  </si>
  <si>
    <t>07079</t>
  </si>
  <si>
    <t>079</t>
  </si>
  <si>
    <t>San Fernando</t>
  </si>
  <si>
    <t>07080</t>
  </si>
  <si>
    <t>080</t>
  </si>
  <si>
    <t>Siltepec</t>
  </si>
  <si>
    <t>07081</t>
  </si>
  <si>
    <t>081</t>
  </si>
  <si>
    <t>Simojovel</t>
  </si>
  <si>
    <t>07082</t>
  </si>
  <si>
    <t>082</t>
  </si>
  <si>
    <t>Sitalá</t>
  </si>
  <si>
    <t>07083</t>
  </si>
  <si>
    <t>083</t>
  </si>
  <si>
    <t>Socoltenango</t>
  </si>
  <si>
    <t>07084</t>
  </si>
  <si>
    <t>084</t>
  </si>
  <si>
    <t>Solosuchiapa</t>
  </si>
  <si>
    <t>07085</t>
  </si>
  <si>
    <t>085</t>
  </si>
  <si>
    <t>Soyaló</t>
  </si>
  <si>
    <t>07086</t>
  </si>
  <si>
    <t>086</t>
  </si>
  <si>
    <t>Suchiapa</t>
  </si>
  <si>
    <t>07087</t>
  </si>
  <si>
    <t>087</t>
  </si>
  <si>
    <t>Suchiate</t>
  </si>
  <si>
    <t>07088</t>
  </si>
  <si>
    <t>088</t>
  </si>
  <si>
    <t>Sunuapa</t>
  </si>
  <si>
    <t>07089</t>
  </si>
  <si>
    <t>089</t>
  </si>
  <si>
    <t>Tapachula</t>
  </si>
  <si>
    <t>07090</t>
  </si>
  <si>
    <t>090</t>
  </si>
  <si>
    <t>Tapalapa</t>
  </si>
  <si>
    <t>07091</t>
  </si>
  <si>
    <t>091</t>
  </si>
  <si>
    <t>Tapilula</t>
  </si>
  <si>
    <t>07092</t>
  </si>
  <si>
    <t>092</t>
  </si>
  <si>
    <t>Tecpatán</t>
  </si>
  <si>
    <t>07093</t>
  </si>
  <si>
    <t>093</t>
  </si>
  <si>
    <t>Tenejapa</t>
  </si>
  <si>
    <t>07094</t>
  </si>
  <si>
    <t>094</t>
  </si>
  <si>
    <t>Teopisca</t>
  </si>
  <si>
    <t>07096</t>
  </si>
  <si>
    <t>096</t>
  </si>
  <si>
    <t>Tila</t>
  </si>
  <si>
    <t>07097</t>
  </si>
  <si>
    <t>097</t>
  </si>
  <si>
    <t>Tonalá</t>
  </si>
  <si>
    <t>07098</t>
  </si>
  <si>
    <t>098</t>
  </si>
  <si>
    <t>Totolapa</t>
  </si>
  <si>
    <t>07099</t>
  </si>
  <si>
    <t>099</t>
  </si>
  <si>
    <t>La Trinitaria</t>
  </si>
  <si>
    <t>07100</t>
  </si>
  <si>
    <t>100</t>
  </si>
  <si>
    <t>Tumbalá</t>
  </si>
  <si>
    <t>07101</t>
  </si>
  <si>
    <t>101</t>
  </si>
  <si>
    <t>Tuxtla Gutiérrez</t>
  </si>
  <si>
    <t>07102</t>
  </si>
  <si>
    <t>102</t>
  </si>
  <si>
    <t>Tuxtla Chico</t>
  </si>
  <si>
    <t>07103</t>
  </si>
  <si>
    <t>103</t>
  </si>
  <si>
    <t>Tuzantán</t>
  </si>
  <si>
    <t>07104</t>
  </si>
  <si>
    <t>104</t>
  </si>
  <si>
    <t>Tzimol</t>
  </si>
  <si>
    <t>07105</t>
  </si>
  <si>
    <t>105</t>
  </si>
  <si>
    <t>Unión Juárez</t>
  </si>
  <si>
    <t>07106</t>
  </si>
  <si>
    <t>106</t>
  </si>
  <si>
    <t>Venustiano Carranza</t>
  </si>
  <si>
    <t>07107</t>
  </si>
  <si>
    <t>107</t>
  </si>
  <si>
    <t>Villa Corzo</t>
  </si>
  <si>
    <t>07108</t>
  </si>
  <si>
    <t>108</t>
  </si>
  <si>
    <t>Villaflores</t>
  </si>
  <si>
    <t>07109</t>
  </si>
  <si>
    <t>109</t>
  </si>
  <si>
    <t>Yajalón</t>
  </si>
  <si>
    <t>07110</t>
  </si>
  <si>
    <t>110</t>
  </si>
  <si>
    <t>San Lucas</t>
  </si>
  <si>
    <t>07111</t>
  </si>
  <si>
    <t>111</t>
  </si>
  <si>
    <t>Zinacantán</t>
  </si>
  <si>
    <t>07112</t>
  </si>
  <si>
    <t>112</t>
  </si>
  <si>
    <t>San Juan Cancuc</t>
  </si>
  <si>
    <t>07113</t>
  </si>
  <si>
    <t>113</t>
  </si>
  <si>
    <t>Aldama</t>
  </si>
  <si>
    <t>07114</t>
  </si>
  <si>
    <t>114</t>
  </si>
  <si>
    <t>Benemérito de las Américas</t>
  </si>
  <si>
    <t>07115</t>
  </si>
  <si>
    <t>115</t>
  </si>
  <si>
    <t>Maravilla Tenejapa</t>
  </si>
  <si>
    <t>07116</t>
  </si>
  <si>
    <t>116</t>
  </si>
  <si>
    <t>Marqués de Comillas</t>
  </si>
  <si>
    <t>07117</t>
  </si>
  <si>
    <t>117</t>
  </si>
  <si>
    <t>Montecristo de Guerrero</t>
  </si>
  <si>
    <t>07118</t>
  </si>
  <si>
    <t>118</t>
  </si>
  <si>
    <t>San Andrés Duraznal</t>
  </si>
  <si>
    <t>07119</t>
  </si>
  <si>
    <t>119</t>
  </si>
  <si>
    <t>Santiago el Pinar</t>
  </si>
  <si>
    <t>08001</t>
  </si>
  <si>
    <t>Ahumada</t>
  </si>
  <si>
    <t>08002</t>
  </si>
  <si>
    <t>08003</t>
  </si>
  <si>
    <t>08004</t>
  </si>
  <si>
    <t>Aquiles Serdán</t>
  </si>
  <si>
    <t>08005</t>
  </si>
  <si>
    <t>Ascensión</t>
  </si>
  <si>
    <t>08006</t>
  </si>
  <si>
    <t>Bachíniva</t>
  </si>
  <si>
    <t>08007</t>
  </si>
  <si>
    <t>Balleza</t>
  </si>
  <si>
    <t>08008</t>
  </si>
  <si>
    <t>Batopilas</t>
  </si>
  <si>
    <t>08009</t>
  </si>
  <si>
    <t>Bocoyna</t>
  </si>
  <si>
    <t>08010</t>
  </si>
  <si>
    <t>Buenaventura</t>
  </si>
  <si>
    <t>08011</t>
  </si>
  <si>
    <t>Camargo</t>
  </si>
  <si>
    <t>08012</t>
  </si>
  <si>
    <t>Carichí</t>
  </si>
  <si>
    <t>08013</t>
  </si>
  <si>
    <t>Casas Grandes</t>
  </si>
  <si>
    <t>08014</t>
  </si>
  <si>
    <t>Coronado</t>
  </si>
  <si>
    <t>08015</t>
  </si>
  <si>
    <t>Coyame del Sotol</t>
  </si>
  <si>
    <t>08016</t>
  </si>
  <si>
    <t>La Cruz</t>
  </si>
  <si>
    <t>08017</t>
  </si>
  <si>
    <t>08018</t>
  </si>
  <si>
    <t>Cusihuiriachi</t>
  </si>
  <si>
    <t>08019</t>
  </si>
  <si>
    <t>08020</t>
  </si>
  <si>
    <t>Chínipas</t>
  </si>
  <si>
    <t>08021</t>
  </si>
  <si>
    <t>Delicias</t>
  </si>
  <si>
    <t>08022</t>
  </si>
  <si>
    <t>Dr. Belisario Domínguez</t>
  </si>
  <si>
    <t>08023</t>
  </si>
  <si>
    <t>Galeana</t>
  </si>
  <si>
    <t>08024</t>
  </si>
  <si>
    <t>Santa Isabel</t>
  </si>
  <si>
    <t>08025</t>
  </si>
  <si>
    <t>Gómez Farías</t>
  </si>
  <si>
    <t>08026</t>
  </si>
  <si>
    <t>Gran Morelos</t>
  </si>
  <si>
    <t>08027</t>
  </si>
  <si>
    <t>Guachochi</t>
  </si>
  <si>
    <t>08028</t>
  </si>
  <si>
    <t>Guadalupe</t>
  </si>
  <si>
    <t>08029</t>
  </si>
  <si>
    <t>Guadalupe y Calvo</t>
  </si>
  <si>
    <t>08030</t>
  </si>
  <si>
    <t>Guazapares</t>
  </si>
  <si>
    <t>08031</t>
  </si>
  <si>
    <t>08032</t>
  </si>
  <si>
    <t>Hidalgo del Parral</t>
  </si>
  <si>
    <t>08033</t>
  </si>
  <si>
    <t>Huejotitán</t>
  </si>
  <si>
    <t>08034</t>
  </si>
  <si>
    <t>Ignacio Zaragoza</t>
  </si>
  <si>
    <t>08035</t>
  </si>
  <si>
    <t>Janos</t>
  </si>
  <si>
    <t>08036</t>
  </si>
  <si>
    <t>08037</t>
  </si>
  <si>
    <t>08038</t>
  </si>
  <si>
    <t>Julimes</t>
  </si>
  <si>
    <t>08039</t>
  </si>
  <si>
    <t>López</t>
  </si>
  <si>
    <t>08040</t>
  </si>
  <si>
    <t>Madera</t>
  </si>
  <si>
    <t>08041</t>
  </si>
  <si>
    <t>Maguarichi</t>
  </si>
  <si>
    <t>08042</t>
  </si>
  <si>
    <t>Manuel Benavides</t>
  </si>
  <si>
    <t>08043</t>
  </si>
  <si>
    <t>Matachí</t>
  </si>
  <si>
    <t>08044</t>
  </si>
  <si>
    <t>08045</t>
  </si>
  <si>
    <t>Meoqui</t>
  </si>
  <si>
    <t>08046</t>
  </si>
  <si>
    <t>08047</t>
  </si>
  <si>
    <t>Moris</t>
  </si>
  <si>
    <t>08048</t>
  </si>
  <si>
    <t>Namiquipa</t>
  </si>
  <si>
    <t>08049</t>
  </si>
  <si>
    <t>Nonoava</t>
  </si>
  <si>
    <t>08050</t>
  </si>
  <si>
    <t>Nuevo Casas Grandes</t>
  </si>
  <si>
    <t>08051</t>
  </si>
  <si>
    <t>08052</t>
  </si>
  <si>
    <t>Ojinaga</t>
  </si>
  <si>
    <t>08053</t>
  </si>
  <si>
    <t>Praxedis G. Guerrero</t>
  </si>
  <si>
    <t>08054</t>
  </si>
  <si>
    <t>Riva Palacio</t>
  </si>
  <si>
    <t>08055</t>
  </si>
  <si>
    <t>Rosales</t>
  </si>
  <si>
    <t>08056</t>
  </si>
  <si>
    <t>Rosario</t>
  </si>
  <si>
    <t>08057</t>
  </si>
  <si>
    <t>San Francisco de Borja</t>
  </si>
  <si>
    <t>08058</t>
  </si>
  <si>
    <t>San Francisco de Conchos</t>
  </si>
  <si>
    <t>08059</t>
  </si>
  <si>
    <t>San Francisco del Oro</t>
  </si>
  <si>
    <t>08060</t>
  </si>
  <si>
    <t>Santa Bárbara</t>
  </si>
  <si>
    <t>08061</t>
  </si>
  <si>
    <t>Satevó</t>
  </si>
  <si>
    <t>08062</t>
  </si>
  <si>
    <t>Saucillo</t>
  </si>
  <si>
    <t>08063</t>
  </si>
  <si>
    <t>Temósachic</t>
  </si>
  <si>
    <t>08064</t>
  </si>
  <si>
    <t>El Tule</t>
  </si>
  <si>
    <t>08065</t>
  </si>
  <si>
    <t>Urique</t>
  </si>
  <si>
    <t>08066</t>
  </si>
  <si>
    <t>Uruachi</t>
  </si>
  <si>
    <t>08067</t>
  </si>
  <si>
    <t>Valle de Zaragoza</t>
  </si>
  <si>
    <t>09002</t>
  </si>
  <si>
    <t>Azcapotzalco</t>
  </si>
  <si>
    <t>09003</t>
  </si>
  <si>
    <t>Coyoacán</t>
  </si>
  <si>
    <t>09004</t>
  </si>
  <si>
    <t>Cuajimalpa de Morelos</t>
  </si>
  <si>
    <t>09005</t>
  </si>
  <si>
    <t>Gustavo A. Madero</t>
  </si>
  <si>
    <t>09006</t>
  </si>
  <si>
    <t>Iztacalco</t>
  </si>
  <si>
    <t>09007</t>
  </si>
  <si>
    <t>Iztapalapa</t>
  </si>
  <si>
    <t>09008</t>
  </si>
  <si>
    <t>La Magdalena Contreras</t>
  </si>
  <si>
    <t>09009</t>
  </si>
  <si>
    <t>Milpa Alta</t>
  </si>
  <si>
    <t>09010</t>
  </si>
  <si>
    <t>Álvaro Obregón</t>
  </si>
  <si>
    <t>09011</t>
  </si>
  <si>
    <t>Tláhuac</t>
  </si>
  <si>
    <t>09012</t>
  </si>
  <si>
    <t>Tlalpan</t>
  </si>
  <si>
    <t>09013</t>
  </si>
  <si>
    <t>Xochimilco</t>
  </si>
  <si>
    <t>09014</t>
  </si>
  <si>
    <t>Benito Juárez</t>
  </si>
  <si>
    <t>09015</t>
  </si>
  <si>
    <t>09016</t>
  </si>
  <si>
    <t>Miguel Hidalgo</t>
  </si>
  <si>
    <t>09017</t>
  </si>
  <si>
    <t>10001</t>
  </si>
  <si>
    <t>Canatlán</t>
  </si>
  <si>
    <t>10002</t>
  </si>
  <si>
    <t>Canelas</t>
  </si>
  <si>
    <t>10003</t>
  </si>
  <si>
    <t>Coneto de Comonfort</t>
  </si>
  <si>
    <t>10004</t>
  </si>
  <si>
    <t>Cuencamé</t>
  </si>
  <si>
    <t>10005</t>
  </si>
  <si>
    <t>10006</t>
  </si>
  <si>
    <t>General Simón Bolívar</t>
  </si>
  <si>
    <t>10007</t>
  </si>
  <si>
    <t>Gómez Palacio</t>
  </si>
  <si>
    <t>10008</t>
  </si>
  <si>
    <t>Guadalupe Victoria</t>
  </si>
  <si>
    <t>10009</t>
  </si>
  <si>
    <t>Guanaceví</t>
  </si>
  <si>
    <t>10010</t>
  </si>
  <si>
    <t>10011</t>
  </si>
  <si>
    <t>Indé</t>
  </si>
  <si>
    <t>10012</t>
  </si>
  <si>
    <t>Lerdo</t>
  </si>
  <si>
    <t>10013</t>
  </si>
  <si>
    <t>Mapimí</t>
  </si>
  <si>
    <t>10014</t>
  </si>
  <si>
    <t>Mezquital</t>
  </si>
  <si>
    <t>10015</t>
  </si>
  <si>
    <t>Nazas</t>
  </si>
  <si>
    <t>10016</t>
  </si>
  <si>
    <t>Nombre de Dios</t>
  </si>
  <si>
    <t>10017</t>
  </si>
  <si>
    <t>10018</t>
  </si>
  <si>
    <t>El Oro</t>
  </si>
  <si>
    <t>10019</t>
  </si>
  <si>
    <t>Otáez</t>
  </si>
  <si>
    <t>10020</t>
  </si>
  <si>
    <t>Pánuco de Coronado</t>
  </si>
  <si>
    <t>10021</t>
  </si>
  <si>
    <t>Peñón Blanco</t>
  </si>
  <si>
    <t>10022</t>
  </si>
  <si>
    <t>Poanas</t>
  </si>
  <si>
    <t>10023</t>
  </si>
  <si>
    <t>Pueblo Nuevo</t>
  </si>
  <si>
    <t>10024</t>
  </si>
  <si>
    <t>Rodeo</t>
  </si>
  <si>
    <t>10025</t>
  </si>
  <si>
    <t>San Bernardo</t>
  </si>
  <si>
    <t>10026</t>
  </si>
  <si>
    <t>San Dimas</t>
  </si>
  <si>
    <t>10027</t>
  </si>
  <si>
    <t>San Juan de Guadalupe</t>
  </si>
  <si>
    <t>10028</t>
  </si>
  <si>
    <t>San Juan del Río</t>
  </si>
  <si>
    <t>10029</t>
  </si>
  <si>
    <t>San Luis del Cordero</t>
  </si>
  <si>
    <t>10030</t>
  </si>
  <si>
    <t>San Pedro del Gallo</t>
  </si>
  <si>
    <t>10031</t>
  </si>
  <si>
    <t>Santa Clara</t>
  </si>
  <si>
    <t>10032</t>
  </si>
  <si>
    <t>Santiago Papasquiaro</t>
  </si>
  <si>
    <t>10033</t>
  </si>
  <si>
    <t>Súchil</t>
  </si>
  <si>
    <t>10034</t>
  </si>
  <si>
    <t>Tamazula</t>
  </si>
  <si>
    <t>10035</t>
  </si>
  <si>
    <t>Tepehuanes</t>
  </si>
  <si>
    <t>10036</t>
  </si>
  <si>
    <t>Tlahualilo</t>
  </si>
  <si>
    <t>10037</t>
  </si>
  <si>
    <t>Topia</t>
  </si>
  <si>
    <t>10038</t>
  </si>
  <si>
    <t>Vicente Guerrero</t>
  </si>
  <si>
    <t>10039</t>
  </si>
  <si>
    <t>Nuevo Ideal</t>
  </si>
  <si>
    <t>11001</t>
  </si>
  <si>
    <t>11002</t>
  </si>
  <si>
    <t>Acámbaro</t>
  </si>
  <si>
    <t>11003</t>
  </si>
  <si>
    <t>San Miguel de Allende</t>
  </si>
  <si>
    <t>11004</t>
  </si>
  <si>
    <t>Apaseo el Alto</t>
  </si>
  <si>
    <t>11005</t>
  </si>
  <si>
    <t>Apaseo el Grande</t>
  </si>
  <si>
    <t>11006</t>
  </si>
  <si>
    <t>Atarjea</t>
  </si>
  <si>
    <t>11007</t>
  </si>
  <si>
    <t>Celaya</t>
  </si>
  <si>
    <t>11008</t>
  </si>
  <si>
    <t>Manuel Doblado</t>
  </si>
  <si>
    <t>11009</t>
  </si>
  <si>
    <t>Comonfort</t>
  </si>
  <si>
    <t>11010</t>
  </si>
  <si>
    <t>Coroneo</t>
  </si>
  <si>
    <t>11011</t>
  </si>
  <si>
    <t>Cortazar</t>
  </si>
  <si>
    <t>11012</t>
  </si>
  <si>
    <t>Cuerámaro</t>
  </si>
  <si>
    <t>11013</t>
  </si>
  <si>
    <t>Doctor Mora</t>
  </si>
  <si>
    <t>11014</t>
  </si>
  <si>
    <t>Dolores Hidalgo Cuna de la Independencia Nacional</t>
  </si>
  <si>
    <t>11015</t>
  </si>
  <si>
    <t>11016</t>
  </si>
  <si>
    <t>Huanímaro</t>
  </si>
  <si>
    <t>11017</t>
  </si>
  <si>
    <t>Irapuato</t>
  </si>
  <si>
    <t>11018</t>
  </si>
  <si>
    <t>Jaral del Progreso</t>
  </si>
  <si>
    <t>11019</t>
  </si>
  <si>
    <t>Jerécuaro</t>
  </si>
  <si>
    <t>11020</t>
  </si>
  <si>
    <t>León</t>
  </si>
  <si>
    <t>11021</t>
  </si>
  <si>
    <t>Moroleón</t>
  </si>
  <si>
    <t>11022</t>
  </si>
  <si>
    <t>11023</t>
  </si>
  <si>
    <t>Pénjamo</t>
  </si>
  <si>
    <t>11024</t>
  </si>
  <si>
    <t>11025</t>
  </si>
  <si>
    <t>Purísima del Rincón</t>
  </si>
  <si>
    <t>11026</t>
  </si>
  <si>
    <t>Romita</t>
  </si>
  <si>
    <t>11027</t>
  </si>
  <si>
    <t>Salamanca</t>
  </si>
  <si>
    <t>11028</t>
  </si>
  <si>
    <t>Salvatierra</t>
  </si>
  <si>
    <t>11029</t>
  </si>
  <si>
    <t>San Diego de la Unión</t>
  </si>
  <si>
    <t>11030</t>
  </si>
  <si>
    <t>San Felipe</t>
  </si>
  <si>
    <t>11031</t>
  </si>
  <si>
    <t>San Francisco del Rincón</t>
  </si>
  <si>
    <t>11032</t>
  </si>
  <si>
    <t>San José Iturbide</t>
  </si>
  <si>
    <t>11033</t>
  </si>
  <si>
    <t>San Luis de la Paz</t>
  </si>
  <si>
    <t>11034</t>
  </si>
  <si>
    <t>Santa Catarina</t>
  </si>
  <si>
    <t>11035</t>
  </si>
  <si>
    <t>Santa Cruz de Juventino Rosas</t>
  </si>
  <si>
    <t>11036</t>
  </si>
  <si>
    <t>Santiago Maravatío</t>
  </si>
  <si>
    <t>11037</t>
  </si>
  <si>
    <t>Silao de la Victoria</t>
  </si>
  <si>
    <t>11038</t>
  </si>
  <si>
    <t>Tarandacuao</t>
  </si>
  <si>
    <t>11039</t>
  </si>
  <si>
    <t>Tarimoro</t>
  </si>
  <si>
    <t>11040</t>
  </si>
  <si>
    <t>Tierra Blanca</t>
  </si>
  <si>
    <t>11041</t>
  </si>
  <si>
    <t>Uriangato</t>
  </si>
  <si>
    <t>11042</t>
  </si>
  <si>
    <t>Valle de Santiago</t>
  </si>
  <si>
    <t>11043</t>
  </si>
  <si>
    <t>Victoria</t>
  </si>
  <si>
    <t>11044</t>
  </si>
  <si>
    <t>Villagrán</t>
  </si>
  <si>
    <t>11045</t>
  </si>
  <si>
    <t>Xichú</t>
  </si>
  <si>
    <t>11046</t>
  </si>
  <si>
    <t>Yuriria</t>
  </si>
  <si>
    <t>12001</t>
  </si>
  <si>
    <t>Acapulco de Juárez</t>
  </si>
  <si>
    <t>12002</t>
  </si>
  <si>
    <t>Ahuacuotzingo</t>
  </si>
  <si>
    <t>12003</t>
  </si>
  <si>
    <t>Ajuchitlán del Progreso</t>
  </si>
  <si>
    <t>12004</t>
  </si>
  <si>
    <t>Alcozauca de Guerrero</t>
  </si>
  <si>
    <t>12005</t>
  </si>
  <si>
    <t>Alpoyeca</t>
  </si>
  <si>
    <t>12006</t>
  </si>
  <si>
    <t>Apaxtla</t>
  </si>
  <si>
    <t>12007</t>
  </si>
  <si>
    <t>Arcelia</t>
  </si>
  <si>
    <t>12008</t>
  </si>
  <si>
    <t>Atenango del Río</t>
  </si>
  <si>
    <t>12009</t>
  </si>
  <si>
    <t>Atlamajalcingo del Monte</t>
  </si>
  <si>
    <t>12010</t>
  </si>
  <si>
    <t>Atlixtac</t>
  </si>
  <si>
    <t>12011</t>
  </si>
  <si>
    <t>Atoyac de Álvarez</t>
  </si>
  <si>
    <t>12012</t>
  </si>
  <si>
    <t>Ayutla de los Libres</t>
  </si>
  <si>
    <t>12013</t>
  </si>
  <si>
    <t>Azoyú</t>
  </si>
  <si>
    <t>12014</t>
  </si>
  <si>
    <t>12015</t>
  </si>
  <si>
    <t>Buenavista de Cuéllar</t>
  </si>
  <si>
    <t>12016</t>
  </si>
  <si>
    <t>Coahuayutla de José María Izazaga</t>
  </si>
  <si>
    <t>12017</t>
  </si>
  <si>
    <t>Cocula</t>
  </si>
  <si>
    <t>12018</t>
  </si>
  <si>
    <t>Copala</t>
  </si>
  <si>
    <t>12019</t>
  </si>
  <si>
    <t>Copalillo</t>
  </si>
  <si>
    <t>12020</t>
  </si>
  <si>
    <t>Copanatoyac</t>
  </si>
  <si>
    <t>12021</t>
  </si>
  <si>
    <t>Coyuca de Benítez</t>
  </si>
  <si>
    <t>12022</t>
  </si>
  <si>
    <t>Coyuca de Catalán</t>
  </si>
  <si>
    <t>12023</t>
  </si>
  <si>
    <t>Cuajinicuilapa</t>
  </si>
  <si>
    <t>12024</t>
  </si>
  <si>
    <t>Cualác</t>
  </si>
  <si>
    <t>12025</t>
  </si>
  <si>
    <t>Cuautepec</t>
  </si>
  <si>
    <t>12026</t>
  </si>
  <si>
    <t>Cuetzala del Progreso</t>
  </si>
  <si>
    <t>12027</t>
  </si>
  <si>
    <t>Cutzamala de Pinzón</t>
  </si>
  <si>
    <t>12028</t>
  </si>
  <si>
    <t>Chilapa de Álvarez</t>
  </si>
  <si>
    <t>12029</t>
  </si>
  <si>
    <t>Chilpancingo de los Bravo</t>
  </si>
  <si>
    <t>12030</t>
  </si>
  <si>
    <t>Florencio Villarreal</t>
  </si>
  <si>
    <t>12031</t>
  </si>
  <si>
    <t>General Canuto A. Neri</t>
  </si>
  <si>
    <t>12032</t>
  </si>
  <si>
    <t>General Heliodoro Castillo</t>
  </si>
  <si>
    <t>12033</t>
  </si>
  <si>
    <t>Huamuxtitlán</t>
  </si>
  <si>
    <t>12034</t>
  </si>
  <si>
    <t>Huitzuco de los Figueroa</t>
  </si>
  <si>
    <t>12035</t>
  </si>
  <si>
    <t>Iguala de la Independencia</t>
  </si>
  <si>
    <t>12036</t>
  </si>
  <si>
    <t>Igualapa</t>
  </si>
  <si>
    <t>12037</t>
  </si>
  <si>
    <t>Ixcateopan de Cuauhtémoc</t>
  </si>
  <si>
    <t>12038</t>
  </si>
  <si>
    <t>Zihuatanejo de Azueta</t>
  </si>
  <si>
    <t>12039</t>
  </si>
  <si>
    <t>Juan R. Escudero</t>
  </si>
  <si>
    <t>12040</t>
  </si>
  <si>
    <t>Leonardo Bravo</t>
  </si>
  <si>
    <t>12041</t>
  </si>
  <si>
    <t>Malinaltepec</t>
  </si>
  <si>
    <t>12042</t>
  </si>
  <si>
    <t>Mártir de Cuilapan</t>
  </si>
  <si>
    <t>12043</t>
  </si>
  <si>
    <t>Metlatónoc</t>
  </si>
  <si>
    <t>12044</t>
  </si>
  <si>
    <t>Mochitlán</t>
  </si>
  <si>
    <t>12045</t>
  </si>
  <si>
    <t>Olinalá</t>
  </si>
  <si>
    <t>12046</t>
  </si>
  <si>
    <t>Ometepec</t>
  </si>
  <si>
    <t>12047</t>
  </si>
  <si>
    <t>Pedro Ascencio Alquisiras</t>
  </si>
  <si>
    <t>12048</t>
  </si>
  <si>
    <t>Petatlán</t>
  </si>
  <si>
    <t>12049</t>
  </si>
  <si>
    <t>Pilcaya</t>
  </si>
  <si>
    <t>12050</t>
  </si>
  <si>
    <t>Pungarabato</t>
  </si>
  <si>
    <t>12051</t>
  </si>
  <si>
    <t>Quechultenango</t>
  </si>
  <si>
    <t>12052</t>
  </si>
  <si>
    <t>San Luis Acatlán</t>
  </si>
  <si>
    <t>12053</t>
  </si>
  <si>
    <t>San Marcos</t>
  </si>
  <si>
    <t>12054</t>
  </si>
  <si>
    <t>San Miguel Totolapan</t>
  </si>
  <si>
    <t>12055</t>
  </si>
  <si>
    <t>Taxco de Alarcón</t>
  </si>
  <si>
    <t>12056</t>
  </si>
  <si>
    <t>Tecoanapa</t>
  </si>
  <si>
    <t>12057</t>
  </si>
  <si>
    <t>Técpan de Galeana</t>
  </si>
  <si>
    <t>12058</t>
  </si>
  <si>
    <t>Teloloapan</t>
  </si>
  <si>
    <t>12059</t>
  </si>
  <si>
    <t>Tepecoacuilco de Trujano</t>
  </si>
  <si>
    <t>12060</t>
  </si>
  <si>
    <t>Tetipac</t>
  </si>
  <si>
    <t>12061</t>
  </si>
  <si>
    <t>Tixtla de Guerrero</t>
  </si>
  <si>
    <t>12062</t>
  </si>
  <si>
    <t>Tlacoachistlahuaca</t>
  </si>
  <si>
    <t>12063</t>
  </si>
  <si>
    <t>Tlacoapa</t>
  </si>
  <si>
    <t>12064</t>
  </si>
  <si>
    <t>Tlalchapa</t>
  </si>
  <si>
    <t>12065</t>
  </si>
  <si>
    <t>Tlalixtaquilla de Maldonado</t>
  </si>
  <si>
    <t>12066</t>
  </si>
  <si>
    <t>Tlapa de Comonfort</t>
  </si>
  <si>
    <t>12067</t>
  </si>
  <si>
    <t>Tlapehuala</t>
  </si>
  <si>
    <t>12068</t>
  </si>
  <si>
    <t>La Unión de Isidoro Montes de Oca</t>
  </si>
  <si>
    <t>12069</t>
  </si>
  <si>
    <t>Xalpatláhuac</t>
  </si>
  <si>
    <t>12070</t>
  </si>
  <si>
    <t>Xochihuehuetlán</t>
  </si>
  <si>
    <t>12071</t>
  </si>
  <si>
    <t>Xochistlahuaca</t>
  </si>
  <si>
    <t>12072</t>
  </si>
  <si>
    <t>Zapotitlán Tablas</t>
  </si>
  <si>
    <t>12073</t>
  </si>
  <si>
    <t>Zirándaro</t>
  </si>
  <si>
    <t>12074</t>
  </si>
  <si>
    <t>Zitlala</t>
  </si>
  <si>
    <t>12075</t>
  </si>
  <si>
    <t>Eduardo Neri</t>
  </si>
  <si>
    <t>12076</t>
  </si>
  <si>
    <t>Acatepec</t>
  </si>
  <si>
    <t>12077</t>
  </si>
  <si>
    <t>Marquelia</t>
  </si>
  <si>
    <t>12078</t>
  </si>
  <si>
    <t>Cochoapa el Grande</t>
  </si>
  <si>
    <t>12079</t>
  </si>
  <si>
    <t>José Joaquín de Herrera</t>
  </si>
  <si>
    <t>12080</t>
  </si>
  <si>
    <t>Juchitán</t>
  </si>
  <si>
    <t>12081</t>
  </si>
  <si>
    <t>Iliatenco</t>
  </si>
  <si>
    <t>13001</t>
  </si>
  <si>
    <t>Acatlán</t>
  </si>
  <si>
    <t>13002</t>
  </si>
  <si>
    <t>Acaxochitlán</t>
  </si>
  <si>
    <t>13003</t>
  </si>
  <si>
    <t>Actopan</t>
  </si>
  <si>
    <t>13004</t>
  </si>
  <si>
    <t>Agua Blanca de Iturbide</t>
  </si>
  <si>
    <t>13005</t>
  </si>
  <si>
    <t>Ajacuba</t>
  </si>
  <si>
    <t>13006</t>
  </si>
  <si>
    <t>Alfajayucan</t>
  </si>
  <si>
    <t>13007</t>
  </si>
  <si>
    <t>Almoloya</t>
  </si>
  <si>
    <t>13008</t>
  </si>
  <si>
    <t>Apan</t>
  </si>
  <si>
    <t>13009</t>
  </si>
  <si>
    <t>El Arenal</t>
  </si>
  <si>
    <t>13010</t>
  </si>
  <si>
    <t>Atitalaquia</t>
  </si>
  <si>
    <t>13011</t>
  </si>
  <si>
    <t>Atlapexco</t>
  </si>
  <si>
    <t>13012</t>
  </si>
  <si>
    <t>Atotonilco el Grande</t>
  </si>
  <si>
    <t>13013</t>
  </si>
  <si>
    <t>Atotonilco de Tula</t>
  </si>
  <si>
    <t>13014</t>
  </si>
  <si>
    <t>Calnali</t>
  </si>
  <si>
    <t>13015</t>
  </si>
  <si>
    <t>Cardonal</t>
  </si>
  <si>
    <t>13016</t>
  </si>
  <si>
    <t>Cuautepec de Hinojosa</t>
  </si>
  <si>
    <t>13017</t>
  </si>
  <si>
    <t>Chapantongo</t>
  </si>
  <si>
    <t>13018</t>
  </si>
  <si>
    <t>Chapulhuacán</t>
  </si>
  <si>
    <t>13019</t>
  </si>
  <si>
    <t>Chilcuautla</t>
  </si>
  <si>
    <t>13020</t>
  </si>
  <si>
    <t>Eloxochitlán</t>
  </si>
  <si>
    <t>13021</t>
  </si>
  <si>
    <t>Emiliano Zapata</t>
  </si>
  <si>
    <t>13022</t>
  </si>
  <si>
    <t>Epazoyucan</t>
  </si>
  <si>
    <t>13023</t>
  </si>
  <si>
    <t>13024</t>
  </si>
  <si>
    <t>Huasca de Ocampo</t>
  </si>
  <si>
    <t>13025</t>
  </si>
  <si>
    <t>Huautla</t>
  </si>
  <si>
    <t>13026</t>
  </si>
  <si>
    <t>Huazalingo</t>
  </si>
  <si>
    <t>13027</t>
  </si>
  <si>
    <t>Huehuetla</t>
  </si>
  <si>
    <t>13028</t>
  </si>
  <si>
    <t>Huejutla de Reyes</t>
  </si>
  <si>
    <t>13029</t>
  </si>
  <si>
    <t>Huichapan</t>
  </si>
  <si>
    <t>13030</t>
  </si>
  <si>
    <t>Ixmiquilpan</t>
  </si>
  <si>
    <t>13031</t>
  </si>
  <si>
    <t>Jacala de Ledezma</t>
  </si>
  <si>
    <t>13032</t>
  </si>
  <si>
    <t>Jaltocán</t>
  </si>
  <si>
    <t>13033</t>
  </si>
  <si>
    <t>Juárez Hidalgo</t>
  </si>
  <si>
    <t>13034</t>
  </si>
  <si>
    <t>Lolotla</t>
  </si>
  <si>
    <t>13035</t>
  </si>
  <si>
    <t>Metepec</t>
  </si>
  <si>
    <t>13036</t>
  </si>
  <si>
    <t>San Agustín Metzquititlán</t>
  </si>
  <si>
    <t>13037</t>
  </si>
  <si>
    <t>Metztitlán</t>
  </si>
  <si>
    <t>13038</t>
  </si>
  <si>
    <t>Mineral del Chico</t>
  </si>
  <si>
    <t>13039</t>
  </si>
  <si>
    <t>Mineral del Monte</t>
  </si>
  <si>
    <t>13040</t>
  </si>
  <si>
    <t>La Misión</t>
  </si>
  <si>
    <t>13041</t>
  </si>
  <si>
    <t>Mixquiahuala de Juárez</t>
  </si>
  <si>
    <t>13042</t>
  </si>
  <si>
    <t>Molango de Escamilla</t>
  </si>
  <si>
    <t>13043</t>
  </si>
  <si>
    <t>Nicolás Flores</t>
  </si>
  <si>
    <t>13044</t>
  </si>
  <si>
    <t>Nopala de Villagrán</t>
  </si>
  <si>
    <t>13045</t>
  </si>
  <si>
    <t>Omitlán de Juárez</t>
  </si>
  <si>
    <t>13046</t>
  </si>
  <si>
    <t>San Felipe Orizatlán</t>
  </si>
  <si>
    <t>13047</t>
  </si>
  <si>
    <t>Pacula</t>
  </si>
  <si>
    <t>13048</t>
  </si>
  <si>
    <t>Pachuca de Soto</t>
  </si>
  <si>
    <t>13049</t>
  </si>
  <si>
    <t>Pisaflores</t>
  </si>
  <si>
    <t>13050</t>
  </si>
  <si>
    <t>Progreso de Obregón</t>
  </si>
  <si>
    <t>13051</t>
  </si>
  <si>
    <t>Mineral de la Reforma</t>
  </si>
  <si>
    <t>13052</t>
  </si>
  <si>
    <t>San Agustín Tlaxiaca</t>
  </si>
  <si>
    <t>13053</t>
  </si>
  <si>
    <t>San Bartolo Tutotepec</t>
  </si>
  <si>
    <t>13054</t>
  </si>
  <si>
    <t>San Salvador</t>
  </si>
  <si>
    <t>13055</t>
  </si>
  <si>
    <t>Santiago de Anaya</t>
  </si>
  <si>
    <t>13056</t>
  </si>
  <si>
    <t>Santiago Tulantepec de Lugo Guerrero</t>
  </si>
  <si>
    <t>13057</t>
  </si>
  <si>
    <t>Singuilucan</t>
  </si>
  <si>
    <t>13058</t>
  </si>
  <si>
    <t>Tasquillo</t>
  </si>
  <si>
    <t>13059</t>
  </si>
  <si>
    <t>Tecozautla</t>
  </si>
  <si>
    <t>13060</t>
  </si>
  <si>
    <t>Tenango de Doria</t>
  </si>
  <si>
    <t>13061</t>
  </si>
  <si>
    <t>Tepeapulco</t>
  </si>
  <si>
    <t>13062</t>
  </si>
  <si>
    <t>Tepehuacán de Guerrero</t>
  </si>
  <si>
    <t>13063</t>
  </si>
  <si>
    <t>Tepeji del Río de Ocampo</t>
  </si>
  <si>
    <t>13064</t>
  </si>
  <si>
    <t>Tepetitlán</t>
  </si>
  <si>
    <t>13065</t>
  </si>
  <si>
    <t>Tetepango</t>
  </si>
  <si>
    <t>13066</t>
  </si>
  <si>
    <t>Villa de Tezontepec</t>
  </si>
  <si>
    <t>13067</t>
  </si>
  <si>
    <t>Tezontepec de Aldama</t>
  </si>
  <si>
    <t>13068</t>
  </si>
  <si>
    <t>Tianguistengo</t>
  </si>
  <si>
    <t>13069</t>
  </si>
  <si>
    <t>Tizayuca</t>
  </si>
  <si>
    <t>13070</t>
  </si>
  <si>
    <t>Tlahuelilpan</t>
  </si>
  <si>
    <t>13071</t>
  </si>
  <si>
    <t>Tlahuiltepa</t>
  </si>
  <si>
    <t>13072</t>
  </si>
  <si>
    <t>Tlanalapa</t>
  </si>
  <si>
    <t>13073</t>
  </si>
  <si>
    <t>Tlanchinol</t>
  </si>
  <si>
    <t>13074</t>
  </si>
  <si>
    <t>Tlaxcoapan</t>
  </si>
  <si>
    <t>13075</t>
  </si>
  <si>
    <t>Tolcayuca</t>
  </si>
  <si>
    <t>13076</t>
  </si>
  <si>
    <t>Tula de Allende</t>
  </si>
  <si>
    <t>13077</t>
  </si>
  <si>
    <t>Tulancingo de Bravo</t>
  </si>
  <si>
    <t>13078</t>
  </si>
  <si>
    <t>Xochiatipan</t>
  </si>
  <si>
    <t>13079</t>
  </si>
  <si>
    <t>Xochicoatlán</t>
  </si>
  <si>
    <t>13080</t>
  </si>
  <si>
    <t>Yahualica</t>
  </si>
  <si>
    <t>13081</t>
  </si>
  <si>
    <t>Zacualtipán de Ángeles</t>
  </si>
  <si>
    <t>13082</t>
  </si>
  <si>
    <t>Zapotlán de Juárez</t>
  </si>
  <si>
    <t>13083</t>
  </si>
  <si>
    <t>Zempoala</t>
  </si>
  <si>
    <t>13084</t>
  </si>
  <si>
    <t>Zimapán</t>
  </si>
  <si>
    <t>14001</t>
  </si>
  <si>
    <t>Acatic</t>
  </si>
  <si>
    <t>14002</t>
  </si>
  <si>
    <t>Acatlán de Juárez</t>
  </si>
  <si>
    <t>14003</t>
  </si>
  <si>
    <t>Ahualulco de Mercado</t>
  </si>
  <si>
    <t>14004</t>
  </si>
  <si>
    <t>Amacueca</t>
  </si>
  <si>
    <t>14005</t>
  </si>
  <si>
    <t>Amatitán</t>
  </si>
  <si>
    <t>14006</t>
  </si>
  <si>
    <t>Ameca</t>
  </si>
  <si>
    <t>14007</t>
  </si>
  <si>
    <t>San Juanito de Escobedo</t>
  </si>
  <si>
    <t>14008</t>
  </si>
  <si>
    <t>Arandas</t>
  </si>
  <si>
    <t>14009</t>
  </si>
  <si>
    <t>14010</t>
  </si>
  <si>
    <t>Atemajac de Brizuela</t>
  </si>
  <si>
    <t>14011</t>
  </si>
  <si>
    <t>Atengo</t>
  </si>
  <si>
    <t>14012</t>
  </si>
  <si>
    <t>Atenguillo</t>
  </si>
  <si>
    <t>14013</t>
  </si>
  <si>
    <t>Atotonilco el Alto</t>
  </si>
  <si>
    <t>14014</t>
  </si>
  <si>
    <t>Atoyac</t>
  </si>
  <si>
    <t>14015</t>
  </si>
  <si>
    <t>Autlán de Navarro</t>
  </si>
  <si>
    <t>14016</t>
  </si>
  <si>
    <t>Ayotlán</t>
  </si>
  <si>
    <t>14017</t>
  </si>
  <si>
    <t>Ayutla</t>
  </si>
  <si>
    <t>14018</t>
  </si>
  <si>
    <t>La Barca</t>
  </si>
  <si>
    <t>14019</t>
  </si>
  <si>
    <t>Bolaños</t>
  </si>
  <si>
    <t>14020</t>
  </si>
  <si>
    <t>Cabo Corrientes</t>
  </si>
  <si>
    <t>14021</t>
  </si>
  <si>
    <t>Casimiro Castillo</t>
  </si>
  <si>
    <t>14022</t>
  </si>
  <si>
    <t>Cihuatlán</t>
  </si>
  <si>
    <t>14023</t>
  </si>
  <si>
    <t>Zapotlán el Grande</t>
  </si>
  <si>
    <t>14024</t>
  </si>
  <si>
    <t>14025</t>
  </si>
  <si>
    <t>Colotlán</t>
  </si>
  <si>
    <t>14026</t>
  </si>
  <si>
    <t>Concepción de Buenos Aires</t>
  </si>
  <si>
    <t>14027</t>
  </si>
  <si>
    <t>Cuautitlán de García Barragán</t>
  </si>
  <si>
    <t>14028</t>
  </si>
  <si>
    <t>Cuautla</t>
  </si>
  <si>
    <t>14029</t>
  </si>
  <si>
    <t>Cuquío</t>
  </si>
  <si>
    <t>14030</t>
  </si>
  <si>
    <t>Chapala</t>
  </si>
  <si>
    <t>14031</t>
  </si>
  <si>
    <t>Chimaltitán</t>
  </si>
  <si>
    <t>14032</t>
  </si>
  <si>
    <t>Chiquilistlán</t>
  </si>
  <si>
    <t>14033</t>
  </si>
  <si>
    <t>Degollado</t>
  </si>
  <si>
    <t>14034</t>
  </si>
  <si>
    <t>Ejutla</t>
  </si>
  <si>
    <t>14035</t>
  </si>
  <si>
    <t>Encarnación de Díaz</t>
  </si>
  <si>
    <t>14036</t>
  </si>
  <si>
    <t>Etzatlán</t>
  </si>
  <si>
    <t>14037</t>
  </si>
  <si>
    <t>El Grullo</t>
  </si>
  <si>
    <t>14038</t>
  </si>
  <si>
    <t>Guachinango</t>
  </si>
  <si>
    <t>14039</t>
  </si>
  <si>
    <t>Guadalajara</t>
  </si>
  <si>
    <t>14040</t>
  </si>
  <si>
    <t>Hostotipaquillo</t>
  </si>
  <si>
    <t>14041</t>
  </si>
  <si>
    <t>Huejúcar</t>
  </si>
  <si>
    <t>14042</t>
  </si>
  <si>
    <t>Huejuquilla el Alto</t>
  </si>
  <si>
    <t>14043</t>
  </si>
  <si>
    <t>La Huerta</t>
  </si>
  <si>
    <t>14044</t>
  </si>
  <si>
    <t>Ixtlahuacán de los Membrillos</t>
  </si>
  <si>
    <t>14045</t>
  </si>
  <si>
    <t>Ixtlahuacán del Río</t>
  </si>
  <si>
    <t>14046</t>
  </si>
  <si>
    <t>Jalostotitlán</t>
  </si>
  <si>
    <t>14047</t>
  </si>
  <si>
    <t>Jamay</t>
  </si>
  <si>
    <t>14048</t>
  </si>
  <si>
    <t>14049</t>
  </si>
  <si>
    <t>Jilotlán de los Dolores</t>
  </si>
  <si>
    <t>14050</t>
  </si>
  <si>
    <t>Jocotepec</t>
  </si>
  <si>
    <t>14051</t>
  </si>
  <si>
    <t>Juanacatlán</t>
  </si>
  <si>
    <t>14052</t>
  </si>
  <si>
    <t>Juchitlán</t>
  </si>
  <si>
    <t>14053</t>
  </si>
  <si>
    <t>Lagos de Moreno</t>
  </si>
  <si>
    <t>14054</t>
  </si>
  <si>
    <t>El Limón</t>
  </si>
  <si>
    <t>14055</t>
  </si>
  <si>
    <t>Magdalena</t>
  </si>
  <si>
    <t>14056</t>
  </si>
  <si>
    <t>Santa María del Oro</t>
  </si>
  <si>
    <t>14057</t>
  </si>
  <si>
    <t>La Manzanilla de la Paz</t>
  </si>
  <si>
    <t>14058</t>
  </si>
  <si>
    <t>Mascota</t>
  </si>
  <si>
    <t>14059</t>
  </si>
  <si>
    <t>Mazamitla</t>
  </si>
  <si>
    <t>14060</t>
  </si>
  <si>
    <t>Mexticacán</t>
  </si>
  <si>
    <t>14061</t>
  </si>
  <si>
    <t>Mezquitic</t>
  </si>
  <si>
    <t>14062</t>
  </si>
  <si>
    <t>Mixtlán</t>
  </si>
  <si>
    <t>14063</t>
  </si>
  <si>
    <t>Ocotlán</t>
  </si>
  <si>
    <t>14064</t>
  </si>
  <si>
    <t>Ojuelos de Jalisco</t>
  </si>
  <si>
    <t>14065</t>
  </si>
  <si>
    <t>Pihuamo</t>
  </si>
  <si>
    <t>14066</t>
  </si>
  <si>
    <t>Poncitlán</t>
  </si>
  <si>
    <t>14067</t>
  </si>
  <si>
    <t>Puerto Vallarta</t>
  </si>
  <si>
    <t>14068</t>
  </si>
  <si>
    <t>Villa Purificación</t>
  </si>
  <si>
    <t>14069</t>
  </si>
  <si>
    <t>Quitupan</t>
  </si>
  <si>
    <t>14070</t>
  </si>
  <si>
    <t>El Salto</t>
  </si>
  <si>
    <t>14071</t>
  </si>
  <si>
    <t>San Cristóbal de la Barranca</t>
  </si>
  <si>
    <t>14072</t>
  </si>
  <si>
    <t>San Diego de Alejandría</t>
  </si>
  <si>
    <t>14073</t>
  </si>
  <si>
    <t>San Juan de los Lagos</t>
  </si>
  <si>
    <t>14074</t>
  </si>
  <si>
    <t>San Julián</t>
  </si>
  <si>
    <t>14075</t>
  </si>
  <si>
    <t>14076</t>
  </si>
  <si>
    <t>San Martín de Bolaños</t>
  </si>
  <si>
    <t>14077</t>
  </si>
  <si>
    <t>San Martín Hidalgo</t>
  </si>
  <si>
    <t>14078</t>
  </si>
  <si>
    <t>San Miguel el Alto</t>
  </si>
  <si>
    <t>14079</t>
  </si>
  <si>
    <t>14080</t>
  </si>
  <si>
    <t>San Sebastián del Oeste</t>
  </si>
  <si>
    <t>14081</t>
  </si>
  <si>
    <t>Santa María de los Ángeles</t>
  </si>
  <si>
    <t>14082</t>
  </si>
  <si>
    <t>Sayula</t>
  </si>
  <si>
    <t>14083</t>
  </si>
  <si>
    <t>Tala</t>
  </si>
  <si>
    <t>14084</t>
  </si>
  <si>
    <t>Talpa de Allende</t>
  </si>
  <si>
    <t>14085</t>
  </si>
  <si>
    <t>Tamazula de Gordiano</t>
  </si>
  <si>
    <t>14086</t>
  </si>
  <si>
    <t>Tapalpa</t>
  </si>
  <si>
    <t>14087</t>
  </si>
  <si>
    <t>Tecalitlán</t>
  </si>
  <si>
    <t>14088</t>
  </si>
  <si>
    <t>Tecolotlán</t>
  </si>
  <si>
    <t>14089</t>
  </si>
  <si>
    <t>Techaluta de Montenegro</t>
  </si>
  <si>
    <t>14090</t>
  </si>
  <si>
    <t>Tenamaxtlán</t>
  </si>
  <si>
    <t>14091</t>
  </si>
  <si>
    <t>Teocaltiche</t>
  </si>
  <si>
    <t>14092</t>
  </si>
  <si>
    <t>Teocuitatlán de Corona</t>
  </si>
  <si>
    <t>14093</t>
  </si>
  <si>
    <t>Tepatitlán de Morelos</t>
  </si>
  <si>
    <t>14094</t>
  </si>
  <si>
    <t>Tequila</t>
  </si>
  <si>
    <t>14095</t>
  </si>
  <si>
    <t>095</t>
  </si>
  <si>
    <t>Teuchitlán</t>
  </si>
  <si>
    <t>14096</t>
  </si>
  <si>
    <t>Tizapán el Alto</t>
  </si>
  <si>
    <t>14097</t>
  </si>
  <si>
    <t>Tlajomulco de Zúñiga</t>
  </si>
  <si>
    <t>14098</t>
  </si>
  <si>
    <t>San Pedro Tlaquepaque</t>
  </si>
  <si>
    <t>14099</t>
  </si>
  <si>
    <t>Tolimán</t>
  </si>
  <si>
    <t>14100</t>
  </si>
  <si>
    <t>Tomatlán</t>
  </si>
  <si>
    <t>14101</t>
  </si>
  <si>
    <t>14102</t>
  </si>
  <si>
    <t>Tonaya</t>
  </si>
  <si>
    <t>14103</t>
  </si>
  <si>
    <t>Tonila</t>
  </si>
  <si>
    <t>14104</t>
  </si>
  <si>
    <t>Totatiche</t>
  </si>
  <si>
    <t>14105</t>
  </si>
  <si>
    <t>Tototlán</t>
  </si>
  <si>
    <t>14106</t>
  </si>
  <si>
    <t>Tuxcacuesco</t>
  </si>
  <si>
    <t>14107</t>
  </si>
  <si>
    <t>Tuxcueca</t>
  </si>
  <si>
    <t>14108</t>
  </si>
  <si>
    <t>Tuxpan</t>
  </si>
  <si>
    <t>14109</t>
  </si>
  <si>
    <t>Unión de San Antonio</t>
  </si>
  <si>
    <t>14110</t>
  </si>
  <si>
    <t>Unión de Tula</t>
  </si>
  <si>
    <t>14111</t>
  </si>
  <si>
    <t>Valle de Guadalupe</t>
  </si>
  <si>
    <t>14112</t>
  </si>
  <si>
    <t>Valle de Juárez</t>
  </si>
  <si>
    <t>14113</t>
  </si>
  <si>
    <t>San Gabriel</t>
  </si>
  <si>
    <t>14114</t>
  </si>
  <si>
    <t>Villa Corona</t>
  </si>
  <si>
    <t>14115</t>
  </si>
  <si>
    <t>Villa Guerrero</t>
  </si>
  <si>
    <t>14116</t>
  </si>
  <si>
    <t>Villa Hidalgo</t>
  </si>
  <si>
    <t>14117</t>
  </si>
  <si>
    <t>Cañadas de Obregón</t>
  </si>
  <si>
    <t>14118</t>
  </si>
  <si>
    <t>Yahualica de González Gallo</t>
  </si>
  <si>
    <t>14119</t>
  </si>
  <si>
    <t>Zacoalco de Torres</t>
  </si>
  <si>
    <t>14120</t>
  </si>
  <si>
    <t>120</t>
  </si>
  <si>
    <t>Zapopan</t>
  </si>
  <si>
    <t>14121</t>
  </si>
  <si>
    <t>121</t>
  </si>
  <si>
    <t>Zapotiltic</t>
  </si>
  <si>
    <t>14122</t>
  </si>
  <si>
    <t>122</t>
  </si>
  <si>
    <t>Zapotitlán de Vadillo</t>
  </si>
  <si>
    <t>14123</t>
  </si>
  <si>
    <t>123</t>
  </si>
  <si>
    <t>Zapotlán del Rey</t>
  </si>
  <si>
    <t>14124</t>
  </si>
  <si>
    <t>124</t>
  </si>
  <si>
    <t>Zapotlanejo</t>
  </si>
  <si>
    <t>14125</t>
  </si>
  <si>
    <t>125</t>
  </si>
  <si>
    <t>San Ignacio Cerro Gordo</t>
  </si>
  <si>
    <t>15001</t>
  </si>
  <si>
    <t>Acambay de Ruíz Castañeda</t>
  </si>
  <si>
    <t>15002</t>
  </si>
  <si>
    <t>Acolman</t>
  </si>
  <si>
    <t>15003</t>
  </si>
  <si>
    <t>Aculco</t>
  </si>
  <si>
    <t>15004</t>
  </si>
  <si>
    <t>Almoloya de Alquisiras</t>
  </si>
  <si>
    <t>15005</t>
  </si>
  <si>
    <t>Almoloya de Juárez</t>
  </si>
  <si>
    <t>15006</t>
  </si>
  <si>
    <t>Almoloya del Río</t>
  </si>
  <si>
    <t>15007</t>
  </si>
  <si>
    <t>Amanalco</t>
  </si>
  <si>
    <t>15008</t>
  </si>
  <si>
    <t>Amatepec</t>
  </si>
  <si>
    <t>15009</t>
  </si>
  <si>
    <t>Amecameca</t>
  </si>
  <si>
    <t>15010</t>
  </si>
  <si>
    <t>Apaxco</t>
  </si>
  <si>
    <t>15011</t>
  </si>
  <si>
    <t>Atenco</t>
  </si>
  <si>
    <t>15012</t>
  </si>
  <si>
    <t>Atizapán</t>
  </si>
  <si>
    <t>15013</t>
  </si>
  <si>
    <t>Atizapán de Zaragoza</t>
  </si>
  <si>
    <t>15014</t>
  </si>
  <si>
    <t>Atlacomulco</t>
  </si>
  <si>
    <t>15015</t>
  </si>
  <si>
    <t>Atlautla</t>
  </si>
  <si>
    <t>15016</t>
  </si>
  <si>
    <t>Axapusco</t>
  </si>
  <si>
    <t>15017</t>
  </si>
  <si>
    <t>Ayapango</t>
  </si>
  <si>
    <t>15018</t>
  </si>
  <si>
    <t>Calimaya</t>
  </si>
  <si>
    <t>15019</t>
  </si>
  <si>
    <t>Capulhuac</t>
  </si>
  <si>
    <t>15020</t>
  </si>
  <si>
    <t>Coacalco de Berriozábal</t>
  </si>
  <si>
    <t>15021</t>
  </si>
  <si>
    <t>Coatepec Harinas</t>
  </si>
  <si>
    <t>15022</t>
  </si>
  <si>
    <t>Cocotitlán</t>
  </si>
  <si>
    <t>15023</t>
  </si>
  <si>
    <t>Coyotepec</t>
  </si>
  <si>
    <t>15024</t>
  </si>
  <si>
    <t>Cuautitlán</t>
  </si>
  <si>
    <t>15025</t>
  </si>
  <si>
    <t>Chalco</t>
  </si>
  <si>
    <t>15026</t>
  </si>
  <si>
    <t>Chapa de Mota</t>
  </si>
  <si>
    <t>15027</t>
  </si>
  <si>
    <t>Chapultepec</t>
  </si>
  <si>
    <t>15028</t>
  </si>
  <si>
    <t>Chiautla</t>
  </si>
  <si>
    <t>15029</t>
  </si>
  <si>
    <t>Chicoloapan</t>
  </si>
  <si>
    <t>15030</t>
  </si>
  <si>
    <t>Chiconcuac</t>
  </si>
  <si>
    <t>15031</t>
  </si>
  <si>
    <t>Chimalhuacán</t>
  </si>
  <si>
    <t>15032</t>
  </si>
  <si>
    <t>Donato Guerra</t>
  </si>
  <si>
    <t>15033</t>
  </si>
  <si>
    <t>Ecatepec de Morelos</t>
  </si>
  <si>
    <t>15034</t>
  </si>
  <si>
    <t>Ecatzingo</t>
  </si>
  <si>
    <t>15035</t>
  </si>
  <si>
    <t>Huehuetoca</t>
  </si>
  <si>
    <t>15036</t>
  </si>
  <si>
    <t>Hueypoxtla</t>
  </si>
  <si>
    <t>15037</t>
  </si>
  <si>
    <t>Huixquilucan</t>
  </si>
  <si>
    <t>15038</t>
  </si>
  <si>
    <t>Isidro Fabela</t>
  </si>
  <si>
    <t>15039</t>
  </si>
  <si>
    <t>Ixtapaluca</t>
  </si>
  <si>
    <t>15040</t>
  </si>
  <si>
    <t>Ixtapan de la Sal</t>
  </si>
  <si>
    <t>15041</t>
  </si>
  <si>
    <t>Ixtapan del Oro</t>
  </si>
  <si>
    <t>15042</t>
  </si>
  <si>
    <t>Ixtlahuaca</t>
  </si>
  <si>
    <t>15043</t>
  </si>
  <si>
    <t>Xalatlaco</t>
  </si>
  <si>
    <t>15044</t>
  </si>
  <si>
    <t>Jaltenco</t>
  </si>
  <si>
    <t>15045</t>
  </si>
  <si>
    <t>Jilotepec</t>
  </si>
  <si>
    <t>15046</t>
  </si>
  <si>
    <t>Jilotzingo</t>
  </si>
  <si>
    <t>15047</t>
  </si>
  <si>
    <t>Jiquipilco</t>
  </si>
  <si>
    <t>15048</t>
  </si>
  <si>
    <t>Jocotitlán</t>
  </si>
  <si>
    <t>15049</t>
  </si>
  <si>
    <t>Joquicingo</t>
  </si>
  <si>
    <t>15050</t>
  </si>
  <si>
    <t>Juchitepec</t>
  </si>
  <si>
    <t>15051</t>
  </si>
  <si>
    <t>Lerma</t>
  </si>
  <si>
    <t>15052</t>
  </si>
  <si>
    <t>Malinalco</t>
  </si>
  <si>
    <t>15053</t>
  </si>
  <si>
    <t>Melchor Ocampo</t>
  </si>
  <si>
    <t>15054</t>
  </si>
  <si>
    <t>15055</t>
  </si>
  <si>
    <t>Mexicaltzingo</t>
  </si>
  <si>
    <t>15056</t>
  </si>
  <si>
    <t>15057</t>
  </si>
  <si>
    <t>Naucalpan de Juárez</t>
  </si>
  <si>
    <t>15058</t>
  </si>
  <si>
    <t>Nezahualcóyotl</t>
  </si>
  <si>
    <t>15059</t>
  </si>
  <si>
    <t>Nextlalpan</t>
  </si>
  <si>
    <t>15060</t>
  </si>
  <si>
    <t>Nicolás Romero</t>
  </si>
  <si>
    <t>15061</t>
  </si>
  <si>
    <t>Nopaltepec</t>
  </si>
  <si>
    <t>15062</t>
  </si>
  <si>
    <t>Ocoyoacac</t>
  </si>
  <si>
    <t>15063</t>
  </si>
  <si>
    <t>Ocuilan</t>
  </si>
  <si>
    <t>15064</t>
  </si>
  <si>
    <t>15065</t>
  </si>
  <si>
    <t>Otumba</t>
  </si>
  <si>
    <t>15066</t>
  </si>
  <si>
    <t>Otzoloapan</t>
  </si>
  <si>
    <t>15067</t>
  </si>
  <si>
    <t>Otzolotepec</t>
  </si>
  <si>
    <t>15068</t>
  </si>
  <si>
    <t>Ozumba</t>
  </si>
  <si>
    <t>15069</t>
  </si>
  <si>
    <t>Papalotla</t>
  </si>
  <si>
    <t>15070</t>
  </si>
  <si>
    <t>15071</t>
  </si>
  <si>
    <t>Polotitlán</t>
  </si>
  <si>
    <t>15072</t>
  </si>
  <si>
    <t>15073</t>
  </si>
  <si>
    <t>San Antonio la Isla</t>
  </si>
  <si>
    <t>15074</t>
  </si>
  <si>
    <t>San Felipe del Progreso</t>
  </si>
  <si>
    <t>15075</t>
  </si>
  <si>
    <t>San Martín de las Pirámides</t>
  </si>
  <si>
    <t>15076</t>
  </si>
  <si>
    <t>San Mateo Atenco</t>
  </si>
  <si>
    <t>15077</t>
  </si>
  <si>
    <t>San Simón de Guerrero</t>
  </si>
  <si>
    <t>15078</t>
  </si>
  <si>
    <t>Santo Tomás</t>
  </si>
  <si>
    <t>15079</t>
  </si>
  <si>
    <t>Soyaniquilpan de Juárez</t>
  </si>
  <si>
    <t>15080</t>
  </si>
  <si>
    <t>Sultepec</t>
  </si>
  <si>
    <t>15081</t>
  </si>
  <si>
    <t>Tecámac</t>
  </si>
  <si>
    <t>15082</t>
  </si>
  <si>
    <t>Tejupilco</t>
  </si>
  <si>
    <t>15083</t>
  </si>
  <si>
    <t>Temamatla</t>
  </si>
  <si>
    <t>15084</t>
  </si>
  <si>
    <t>Temascalapa</t>
  </si>
  <si>
    <t>15085</t>
  </si>
  <si>
    <t>Temascalcingo</t>
  </si>
  <si>
    <t>15086</t>
  </si>
  <si>
    <t>Temascaltepec</t>
  </si>
  <si>
    <t>15087</t>
  </si>
  <si>
    <t>Temoaya</t>
  </si>
  <si>
    <t>15088</t>
  </si>
  <si>
    <t>Tenancingo</t>
  </si>
  <si>
    <t>15089</t>
  </si>
  <si>
    <t>Tenango del Aire</t>
  </si>
  <si>
    <t>15090</t>
  </si>
  <si>
    <t>Tenango del Valle</t>
  </si>
  <si>
    <t>15091</t>
  </si>
  <si>
    <t>Teoloyucan</t>
  </si>
  <si>
    <t>15092</t>
  </si>
  <si>
    <t>Teotihuacán</t>
  </si>
  <si>
    <t>15093</t>
  </si>
  <si>
    <t>Tepetlaoxtoc</t>
  </si>
  <si>
    <t>15094</t>
  </si>
  <si>
    <t>Tepetlixpa</t>
  </si>
  <si>
    <t>15095</t>
  </si>
  <si>
    <t>Tepotzotlán</t>
  </si>
  <si>
    <t>15096</t>
  </si>
  <si>
    <t>Tequixquiac</t>
  </si>
  <si>
    <t>15097</t>
  </si>
  <si>
    <t>Texcaltitlán</t>
  </si>
  <si>
    <t>15098</t>
  </si>
  <si>
    <t>Texcalyacac</t>
  </si>
  <si>
    <t>15099</t>
  </si>
  <si>
    <t>Texcoco</t>
  </si>
  <si>
    <t>15100</t>
  </si>
  <si>
    <t>Tezoyuca</t>
  </si>
  <si>
    <t>15101</t>
  </si>
  <si>
    <t>Tianguistenco</t>
  </si>
  <si>
    <t>15102</t>
  </si>
  <si>
    <t>Timilpan</t>
  </si>
  <si>
    <t>15103</t>
  </si>
  <si>
    <t>Tlalmanalco</t>
  </si>
  <si>
    <t>15104</t>
  </si>
  <si>
    <t>Tlalnepantla de Baz</t>
  </si>
  <si>
    <t>15105</t>
  </si>
  <si>
    <t>Tlatlaya</t>
  </si>
  <si>
    <t>15106</t>
  </si>
  <si>
    <t>Toluca</t>
  </si>
  <si>
    <t>15107</t>
  </si>
  <si>
    <t>Tonatico</t>
  </si>
  <si>
    <t>15108</t>
  </si>
  <si>
    <t>Tultepec</t>
  </si>
  <si>
    <t>15109</t>
  </si>
  <si>
    <t>Tultitlán</t>
  </si>
  <si>
    <t>15110</t>
  </si>
  <si>
    <t>Valle de Bravo</t>
  </si>
  <si>
    <t>15111</t>
  </si>
  <si>
    <t>Villa de Allende</t>
  </si>
  <si>
    <t>15112</t>
  </si>
  <si>
    <t>Villa del Carbón</t>
  </si>
  <si>
    <t>15113</t>
  </si>
  <si>
    <t>15114</t>
  </si>
  <si>
    <t>Villa Victoria</t>
  </si>
  <si>
    <t>15115</t>
  </si>
  <si>
    <t>Xonacatlán</t>
  </si>
  <si>
    <t>15116</t>
  </si>
  <si>
    <t>Zacazonapan</t>
  </si>
  <si>
    <t>15117</t>
  </si>
  <si>
    <t>Zacualpan</t>
  </si>
  <si>
    <t>15118</t>
  </si>
  <si>
    <t>Zinacantepec</t>
  </si>
  <si>
    <t>15119</t>
  </si>
  <si>
    <t>Zumpahuacán</t>
  </si>
  <si>
    <t>15120</t>
  </si>
  <si>
    <t>Zumpango</t>
  </si>
  <si>
    <t>15121</t>
  </si>
  <si>
    <t>Cuautitlán Izcalli</t>
  </si>
  <si>
    <t>15122</t>
  </si>
  <si>
    <t>Valle de Chalco Solidaridad</t>
  </si>
  <si>
    <t>15123</t>
  </si>
  <si>
    <t>Luvianos</t>
  </si>
  <si>
    <t>15124</t>
  </si>
  <si>
    <t>San José del Rincón</t>
  </si>
  <si>
    <t>15125</t>
  </si>
  <si>
    <t>Tonanitla</t>
  </si>
  <si>
    <t>16001</t>
  </si>
  <si>
    <t>Acuitzio</t>
  </si>
  <si>
    <t>16002</t>
  </si>
  <si>
    <t>Aguililla</t>
  </si>
  <si>
    <t>16003</t>
  </si>
  <si>
    <t>16004</t>
  </si>
  <si>
    <t>Angamacutiro</t>
  </si>
  <si>
    <t>16005</t>
  </si>
  <si>
    <t>Angangueo</t>
  </si>
  <si>
    <t>16006</t>
  </si>
  <si>
    <t>Apatzingán</t>
  </si>
  <si>
    <t>16007</t>
  </si>
  <si>
    <t>Aporo</t>
  </si>
  <si>
    <t>16008</t>
  </si>
  <si>
    <t>Aquila</t>
  </si>
  <si>
    <t>16009</t>
  </si>
  <si>
    <t>Ario</t>
  </si>
  <si>
    <t>16010</t>
  </si>
  <si>
    <t>16011</t>
  </si>
  <si>
    <t>Briseñas</t>
  </si>
  <si>
    <t>16012</t>
  </si>
  <si>
    <t>Buenavista</t>
  </si>
  <si>
    <t>16013</t>
  </si>
  <si>
    <t>Carácuaro</t>
  </si>
  <si>
    <t>16014</t>
  </si>
  <si>
    <t>Coahuayana</t>
  </si>
  <si>
    <t>16015</t>
  </si>
  <si>
    <t>Coalcomán de Vázquez Pallares</t>
  </si>
  <si>
    <t>16016</t>
  </si>
  <si>
    <t>Coeneo</t>
  </si>
  <si>
    <t>16017</t>
  </si>
  <si>
    <t>Contepec</t>
  </si>
  <si>
    <t>16018</t>
  </si>
  <si>
    <t>Copándaro</t>
  </si>
  <si>
    <t>16019</t>
  </si>
  <si>
    <t>Cotija</t>
  </si>
  <si>
    <t>16020</t>
  </si>
  <si>
    <t>Cuitzeo</t>
  </si>
  <si>
    <t>16021</t>
  </si>
  <si>
    <t>Charapan</t>
  </si>
  <si>
    <t>16022</t>
  </si>
  <si>
    <t>Charo</t>
  </si>
  <si>
    <t>16023</t>
  </si>
  <si>
    <t>Chavinda</t>
  </si>
  <si>
    <t>16024</t>
  </si>
  <si>
    <t>Cherán</t>
  </si>
  <si>
    <t>16025</t>
  </si>
  <si>
    <t>Chilchota</t>
  </si>
  <si>
    <t>16026</t>
  </si>
  <si>
    <t>Chinicuila</t>
  </si>
  <si>
    <t>16027</t>
  </si>
  <si>
    <t>Chucándiro</t>
  </si>
  <si>
    <t>16028</t>
  </si>
  <si>
    <t>Churintzio</t>
  </si>
  <si>
    <t>16029</t>
  </si>
  <si>
    <t>Churumuco</t>
  </si>
  <si>
    <t>16030</t>
  </si>
  <si>
    <t>Ecuandureo</t>
  </si>
  <si>
    <t>16031</t>
  </si>
  <si>
    <t>Epitacio Huerta</t>
  </si>
  <si>
    <t>16032</t>
  </si>
  <si>
    <t>Erongarícuaro</t>
  </si>
  <si>
    <t>16033</t>
  </si>
  <si>
    <t>Gabriel Zamora</t>
  </si>
  <si>
    <t>16034</t>
  </si>
  <si>
    <t>16035</t>
  </si>
  <si>
    <t>La Huacana</t>
  </si>
  <si>
    <t>16036</t>
  </si>
  <si>
    <t>Huandacareo</t>
  </si>
  <si>
    <t>16037</t>
  </si>
  <si>
    <t>Huaniqueo</t>
  </si>
  <si>
    <t>16038</t>
  </si>
  <si>
    <t>Huetamo</t>
  </si>
  <si>
    <t>16039</t>
  </si>
  <si>
    <t>Huiramba</t>
  </si>
  <si>
    <t>16040</t>
  </si>
  <si>
    <t>Indaparapeo</t>
  </si>
  <si>
    <t>16041</t>
  </si>
  <si>
    <t>Irimbo</t>
  </si>
  <si>
    <t>16042</t>
  </si>
  <si>
    <t>Ixtlán</t>
  </si>
  <si>
    <t>16043</t>
  </si>
  <si>
    <t>Jacona</t>
  </si>
  <si>
    <t>16044</t>
  </si>
  <si>
    <t>16045</t>
  </si>
  <si>
    <t>Jiquilpan</t>
  </si>
  <si>
    <t>16046</t>
  </si>
  <si>
    <t>16047</t>
  </si>
  <si>
    <t>Jungapeo</t>
  </si>
  <si>
    <t>16048</t>
  </si>
  <si>
    <t>Lagunillas</t>
  </si>
  <si>
    <t>16049</t>
  </si>
  <si>
    <t>Madero</t>
  </si>
  <si>
    <t>16050</t>
  </si>
  <si>
    <t>Maravatío</t>
  </si>
  <si>
    <t>16051</t>
  </si>
  <si>
    <t>Marcos Castellanos</t>
  </si>
  <si>
    <t>16052</t>
  </si>
  <si>
    <t>Lázaro Cárdenas</t>
  </si>
  <si>
    <t>16053</t>
  </si>
  <si>
    <t>Morelia</t>
  </si>
  <si>
    <t>16054</t>
  </si>
  <si>
    <t>16055</t>
  </si>
  <si>
    <t>Múgica</t>
  </si>
  <si>
    <t>16056</t>
  </si>
  <si>
    <t>Nahuatzen</t>
  </si>
  <si>
    <t>16057</t>
  </si>
  <si>
    <t>Nocupétaro</t>
  </si>
  <si>
    <t>16058</t>
  </si>
  <si>
    <t>Nuevo Parangaricutiro</t>
  </si>
  <si>
    <t>16059</t>
  </si>
  <si>
    <t>Nuevo Urecho</t>
  </si>
  <si>
    <t>16060</t>
  </si>
  <si>
    <t>Numarán</t>
  </si>
  <si>
    <t>16061</t>
  </si>
  <si>
    <t>16062</t>
  </si>
  <si>
    <t>Pajacuarán</t>
  </si>
  <si>
    <t>16063</t>
  </si>
  <si>
    <t>Panindícuaro</t>
  </si>
  <si>
    <t>16064</t>
  </si>
  <si>
    <t>Parácuaro</t>
  </si>
  <si>
    <t>16065</t>
  </si>
  <si>
    <t>Paracho</t>
  </si>
  <si>
    <t>16066</t>
  </si>
  <si>
    <t>Pátzcuaro</t>
  </si>
  <si>
    <t>16067</t>
  </si>
  <si>
    <t>Penjamillo</t>
  </si>
  <si>
    <t>16068</t>
  </si>
  <si>
    <t>Peribán</t>
  </si>
  <si>
    <t>16069</t>
  </si>
  <si>
    <t>La Piedad</t>
  </si>
  <si>
    <t>16070</t>
  </si>
  <si>
    <t>Purépero</t>
  </si>
  <si>
    <t>16071</t>
  </si>
  <si>
    <t>Puruándiro</t>
  </si>
  <si>
    <t>16072</t>
  </si>
  <si>
    <t>Queréndaro</t>
  </si>
  <si>
    <t>16073</t>
  </si>
  <si>
    <t>Quiroga</t>
  </si>
  <si>
    <t>16074</t>
  </si>
  <si>
    <t>Cojumatlán de Régules</t>
  </si>
  <si>
    <t>16075</t>
  </si>
  <si>
    <t>Los Reyes</t>
  </si>
  <si>
    <t>16076</t>
  </si>
  <si>
    <t>Sahuayo</t>
  </si>
  <si>
    <t>16077</t>
  </si>
  <si>
    <t>16078</t>
  </si>
  <si>
    <t>Santa Ana Maya</t>
  </si>
  <si>
    <t>16079</t>
  </si>
  <si>
    <t>Salvador Escalante</t>
  </si>
  <si>
    <t>16080</t>
  </si>
  <si>
    <t>Senguio</t>
  </si>
  <si>
    <t>16081</t>
  </si>
  <si>
    <t>Susupuato</t>
  </si>
  <si>
    <t>16082</t>
  </si>
  <si>
    <t>Tacámbaro</t>
  </si>
  <si>
    <t>16083</t>
  </si>
  <si>
    <t>Tancítaro</t>
  </si>
  <si>
    <t>16084</t>
  </si>
  <si>
    <t>Tangamandapio</t>
  </si>
  <si>
    <t>16085</t>
  </si>
  <si>
    <t>Tangancícuaro</t>
  </si>
  <si>
    <t>16086</t>
  </si>
  <si>
    <t>Tanhuato</t>
  </si>
  <si>
    <t>16087</t>
  </si>
  <si>
    <t>Taretan</t>
  </si>
  <si>
    <t>16088</t>
  </si>
  <si>
    <t>Tarímbaro</t>
  </si>
  <si>
    <t>16089</t>
  </si>
  <si>
    <t>Tepalcatepec</t>
  </si>
  <si>
    <t>16090</t>
  </si>
  <si>
    <t>Tingambato</t>
  </si>
  <si>
    <t>16091</t>
  </si>
  <si>
    <t>Tingüindín</t>
  </si>
  <si>
    <t>16092</t>
  </si>
  <si>
    <t>Tiquicheo de Nicolás Romero</t>
  </si>
  <si>
    <t>16093</t>
  </si>
  <si>
    <t>Tlalpujahua</t>
  </si>
  <si>
    <t>16094</t>
  </si>
  <si>
    <t>Tlazazalca</t>
  </si>
  <si>
    <t>16095</t>
  </si>
  <si>
    <t>Tocumbo</t>
  </si>
  <si>
    <t>16096</t>
  </si>
  <si>
    <t>Tumbiscatío</t>
  </si>
  <si>
    <t>16097</t>
  </si>
  <si>
    <t>Turicato</t>
  </si>
  <si>
    <t>16098</t>
  </si>
  <si>
    <t>16099</t>
  </si>
  <si>
    <t>Tuzantla</t>
  </si>
  <si>
    <t>16100</t>
  </si>
  <si>
    <t>Tzintzuntzan</t>
  </si>
  <si>
    <t>16101</t>
  </si>
  <si>
    <t>Tzitzio</t>
  </si>
  <si>
    <t>16102</t>
  </si>
  <si>
    <t>Uruapan</t>
  </si>
  <si>
    <t>16103</t>
  </si>
  <si>
    <t>16104</t>
  </si>
  <si>
    <t>Villamar</t>
  </si>
  <si>
    <t>16105</t>
  </si>
  <si>
    <t>Vista Hermosa</t>
  </si>
  <si>
    <t>16106</t>
  </si>
  <si>
    <t>Yurécuaro</t>
  </si>
  <si>
    <t>16107</t>
  </si>
  <si>
    <t>Zacapu</t>
  </si>
  <si>
    <t>16108</t>
  </si>
  <si>
    <t>Zamora</t>
  </si>
  <si>
    <t>16109</t>
  </si>
  <si>
    <t>Zináparo</t>
  </si>
  <si>
    <t>16110</t>
  </si>
  <si>
    <t>Zinapécuaro</t>
  </si>
  <si>
    <t>16111</t>
  </si>
  <si>
    <t>Ziracuaretiro</t>
  </si>
  <si>
    <t>16112</t>
  </si>
  <si>
    <t>Zitácuaro</t>
  </si>
  <si>
    <t>16113</t>
  </si>
  <si>
    <t>José Sixto Verduzco</t>
  </si>
  <si>
    <t>17001</t>
  </si>
  <si>
    <t>Amacuzac</t>
  </si>
  <si>
    <t>17002</t>
  </si>
  <si>
    <t>Atlatlahucan</t>
  </si>
  <si>
    <t>17003</t>
  </si>
  <si>
    <t>Axochiapan</t>
  </si>
  <si>
    <t>17004</t>
  </si>
  <si>
    <t>Ayala</t>
  </si>
  <si>
    <t>17005</t>
  </si>
  <si>
    <t>Coatlán del Río</t>
  </si>
  <si>
    <t>17006</t>
  </si>
  <si>
    <t>17007</t>
  </si>
  <si>
    <t>Cuernavaca</t>
  </si>
  <si>
    <t>17008</t>
  </si>
  <si>
    <t>17009</t>
  </si>
  <si>
    <t>Huitzilac</t>
  </si>
  <si>
    <t>17010</t>
  </si>
  <si>
    <t>Jantetelco</t>
  </si>
  <si>
    <t>17011</t>
  </si>
  <si>
    <t>Jiutepec</t>
  </si>
  <si>
    <t>17012</t>
  </si>
  <si>
    <t>Jojutla</t>
  </si>
  <si>
    <t>17013</t>
  </si>
  <si>
    <t>Jonacatepec de Leandro Valle</t>
  </si>
  <si>
    <t>17014</t>
  </si>
  <si>
    <t>Mazatepec</t>
  </si>
  <si>
    <t>17015</t>
  </si>
  <si>
    <t>Miacatlán</t>
  </si>
  <si>
    <t>17016</t>
  </si>
  <si>
    <t>Ocuituco</t>
  </si>
  <si>
    <t>17017</t>
  </si>
  <si>
    <t>Puente de Ixtla</t>
  </si>
  <si>
    <t>17018</t>
  </si>
  <si>
    <t>Temixco</t>
  </si>
  <si>
    <t>17019</t>
  </si>
  <si>
    <t>Tepalcingo</t>
  </si>
  <si>
    <t>17020</t>
  </si>
  <si>
    <t>Tepoztlán</t>
  </si>
  <si>
    <t>17021</t>
  </si>
  <si>
    <t>Tetecala</t>
  </si>
  <si>
    <t>17022</t>
  </si>
  <si>
    <t>Tetela del Volcán</t>
  </si>
  <si>
    <t>17023</t>
  </si>
  <si>
    <t>Tlalnepantla</t>
  </si>
  <si>
    <t>17024</t>
  </si>
  <si>
    <t>Tlaltizapán de Zapata</t>
  </si>
  <si>
    <t>17025</t>
  </si>
  <si>
    <t>Tlaquiltenango</t>
  </si>
  <si>
    <t>17026</t>
  </si>
  <si>
    <t>Tlayacapan</t>
  </si>
  <si>
    <t>17027</t>
  </si>
  <si>
    <t>Totolapan</t>
  </si>
  <si>
    <t>17028</t>
  </si>
  <si>
    <t>Xochitepec</t>
  </si>
  <si>
    <t>17029</t>
  </si>
  <si>
    <t>Yautepec</t>
  </si>
  <si>
    <t>17030</t>
  </si>
  <si>
    <t>Yecapixtla</t>
  </si>
  <si>
    <t>17031</t>
  </si>
  <si>
    <t>Zacatepec</t>
  </si>
  <si>
    <t>17032</t>
  </si>
  <si>
    <t>Zacualpan de Amilpas</t>
  </si>
  <si>
    <t>17033</t>
  </si>
  <si>
    <t>Temoac</t>
  </si>
  <si>
    <t>18001</t>
  </si>
  <si>
    <t>Acaponeta</t>
  </si>
  <si>
    <t>18002</t>
  </si>
  <si>
    <t>Ahuacatlán</t>
  </si>
  <si>
    <t>18003</t>
  </si>
  <si>
    <t>Amatlán de Cañas</t>
  </si>
  <si>
    <t>18004</t>
  </si>
  <si>
    <t>Compostela</t>
  </si>
  <si>
    <t>18005</t>
  </si>
  <si>
    <t>Huajicori</t>
  </si>
  <si>
    <t>18006</t>
  </si>
  <si>
    <t>Ixtlán del Río</t>
  </si>
  <si>
    <t>18007</t>
  </si>
  <si>
    <t>Jala</t>
  </si>
  <si>
    <t>18008</t>
  </si>
  <si>
    <t>Xalisco</t>
  </si>
  <si>
    <t>18009</t>
  </si>
  <si>
    <t>Del Nayar</t>
  </si>
  <si>
    <t>18010</t>
  </si>
  <si>
    <t>Rosamorada</t>
  </si>
  <si>
    <t>18011</t>
  </si>
  <si>
    <t>Ruíz</t>
  </si>
  <si>
    <t>18012</t>
  </si>
  <si>
    <t>San Blas</t>
  </si>
  <si>
    <t>18013</t>
  </si>
  <si>
    <t>San Pedro Lagunillas</t>
  </si>
  <si>
    <t>18014</t>
  </si>
  <si>
    <t>18015</t>
  </si>
  <si>
    <t>Santiago Ixcuintla</t>
  </si>
  <si>
    <t>18016</t>
  </si>
  <si>
    <t>Tecuala</t>
  </si>
  <si>
    <t>18017</t>
  </si>
  <si>
    <t>Tepic</t>
  </si>
  <si>
    <t>18018</t>
  </si>
  <si>
    <t>18019</t>
  </si>
  <si>
    <t>La Yesca</t>
  </si>
  <si>
    <t>18020</t>
  </si>
  <si>
    <t>Bahía de Banderas</t>
  </si>
  <si>
    <t>19001</t>
  </si>
  <si>
    <t>19002</t>
  </si>
  <si>
    <t>Agualeguas</t>
  </si>
  <si>
    <t>19003</t>
  </si>
  <si>
    <t>Los Aldamas</t>
  </si>
  <si>
    <t>19004</t>
  </si>
  <si>
    <t>19005</t>
  </si>
  <si>
    <t>Anáhuac</t>
  </si>
  <si>
    <t>19006</t>
  </si>
  <si>
    <t>Apodaca</t>
  </si>
  <si>
    <t>19007</t>
  </si>
  <si>
    <t>Aramberri</t>
  </si>
  <si>
    <t>19008</t>
  </si>
  <si>
    <t>Bustamante</t>
  </si>
  <si>
    <t>19009</t>
  </si>
  <si>
    <t>Cadereyta Jiménez</t>
  </si>
  <si>
    <t>19010</t>
  </si>
  <si>
    <t>El Carmen</t>
  </si>
  <si>
    <t>19011</t>
  </si>
  <si>
    <t>Cerralvo</t>
  </si>
  <si>
    <t>19012</t>
  </si>
  <si>
    <t>Ciénega de Flores</t>
  </si>
  <si>
    <t>19013</t>
  </si>
  <si>
    <t>China</t>
  </si>
  <si>
    <t>19014</t>
  </si>
  <si>
    <t>Doctor Arroyo</t>
  </si>
  <si>
    <t>19015</t>
  </si>
  <si>
    <t>Doctor Coss</t>
  </si>
  <si>
    <t>19016</t>
  </si>
  <si>
    <t>Doctor González</t>
  </si>
  <si>
    <t>19017</t>
  </si>
  <si>
    <t>19018</t>
  </si>
  <si>
    <t>García</t>
  </si>
  <si>
    <t>19019</t>
  </si>
  <si>
    <t>San Pedro Garza García</t>
  </si>
  <si>
    <t>19020</t>
  </si>
  <si>
    <t>General Bravo</t>
  </si>
  <si>
    <t>19021</t>
  </si>
  <si>
    <t>General Escobedo</t>
  </si>
  <si>
    <t>19022</t>
  </si>
  <si>
    <t>General Terán</t>
  </si>
  <si>
    <t>19023</t>
  </si>
  <si>
    <t>General Treviño</t>
  </si>
  <si>
    <t>19024</t>
  </si>
  <si>
    <t>General Zaragoza</t>
  </si>
  <si>
    <t>19025</t>
  </si>
  <si>
    <t>General Zuazua</t>
  </si>
  <si>
    <t>19026</t>
  </si>
  <si>
    <t>19027</t>
  </si>
  <si>
    <t>Los Herreras</t>
  </si>
  <si>
    <t>19028</t>
  </si>
  <si>
    <t>Higueras</t>
  </si>
  <si>
    <t>19029</t>
  </si>
  <si>
    <t>Hualahuises</t>
  </si>
  <si>
    <t>19030</t>
  </si>
  <si>
    <t>Iturbide</t>
  </si>
  <si>
    <t>19031</t>
  </si>
  <si>
    <t>19032</t>
  </si>
  <si>
    <t>Lampazos de Naranjo</t>
  </si>
  <si>
    <t>19033</t>
  </si>
  <si>
    <t>Linares</t>
  </si>
  <si>
    <t>19034</t>
  </si>
  <si>
    <t>Marín</t>
  </si>
  <si>
    <t>19035</t>
  </si>
  <si>
    <t>19036</t>
  </si>
  <si>
    <t>Mier y Noriega</t>
  </si>
  <si>
    <t>19037</t>
  </si>
  <si>
    <t>Mina</t>
  </si>
  <si>
    <t>19038</t>
  </si>
  <si>
    <t>Montemorelos</t>
  </si>
  <si>
    <t>19039</t>
  </si>
  <si>
    <t>Monterrey</t>
  </si>
  <si>
    <t>19040</t>
  </si>
  <si>
    <t>Parás</t>
  </si>
  <si>
    <t>19041</t>
  </si>
  <si>
    <t>Pesquería</t>
  </si>
  <si>
    <t>19042</t>
  </si>
  <si>
    <t>Los Ramones</t>
  </si>
  <si>
    <t>19043</t>
  </si>
  <si>
    <t>Rayones</t>
  </si>
  <si>
    <t>19044</t>
  </si>
  <si>
    <t>Sabinas Hidalgo</t>
  </si>
  <si>
    <t>19045</t>
  </si>
  <si>
    <t>Salinas Victoria</t>
  </si>
  <si>
    <t>19046</t>
  </si>
  <si>
    <t>San Nicolás de los Garza</t>
  </si>
  <si>
    <t>19047</t>
  </si>
  <si>
    <t>19048</t>
  </si>
  <si>
    <t>19049</t>
  </si>
  <si>
    <t>Santiago</t>
  </si>
  <si>
    <t>19050</t>
  </si>
  <si>
    <t>Vallecillo</t>
  </si>
  <si>
    <t>19051</t>
  </si>
  <si>
    <t>Villaldama</t>
  </si>
  <si>
    <t>20001</t>
  </si>
  <si>
    <t>Abejones</t>
  </si>
  <si>
    <t>20002</t>
  </si>
  <si>
    <t>Acatlán de Pérez Figueroa</t>
  </si>
  <si>
    <t>20003</t>
  </si>
  <si>
    <t>Asunción Cacalotepec</t>
  </si>
  <si>
    <t>20004</t>
  </si>
  <si>
    <t>Asunción Cuyotepeji</t>
  </si>
  <si>
    <t>20005</t>
  </si>
  <si>
    <t>Asunción Ixtaltepec</t>
  </si>
  <si>
    <t>20006</t>
  </si>
  <si>
    <t>Asunción Nochixtlán</t>
  </si>
  <si>
    <t>20007</t>
  </si>
  <si>
    <t>Asunción Ocotlán</t>
  </si>
  <si>
    <t>20008</t>
  </si>
  <si>
    <t>Asunción Tlacolulita</t>
  </si>
  <si>
    <t>20009</t>
  </si>
  <si>
    <t>Ayotzintepec</t>
  </si>
  <si>
    <t>20010</t>
  </si>
  <si>
    <t>El Barrio de la Soledad</t>
  </si>
  <si>
    <t>20011</t>
  </si>
  <si>
    <t>Calihualá</t>
  </si>
  <si>
    <t>20012</t>
  </si>
  <si>
    <t>Candelaria Loxicha</t>
  </si>
  <si>
    <t>20013</t>
  </si>
  <si>
    <t>Ciénega de Zimatlán</t>
  </si>
  <si>
    <t>20014</t>
  </si>
  <si>
    <t>Ciudad Ixtepec</t>
  </si>
  <si>
    <t>20015</t>
  </si>
  <si>
    <t>Coatecas Altas</t>
  </si>
  <si>
    <t>20016</t>
  </si>
  <si>
    <t>Coicoyán de las Flores</t>
  </si>
  <si>
    <t>20017</t>
  </si>
  <si>
    <t>La Compañía</t>
  </si>
  <si>
    <t>20018</t>
  </si>
  <si>
    <t>Concepción Buenavista</t>
  </si>
  <si>
    <t>20019</t>
  </si>
  <si>
    <t>Concepción Pápalo</t>
  </si>
  <si>
    <t>20020</t>
  </si>
  <si>
    <t>Constancia del Rosario</t>
  </si>
  <si>
    <t>20021</t>
  </si>
  <si>
    <t>Cosolapa</t>
  </si>
  <si>
    <t>20022</t>
  </si>
  <si>
    <t>Cosoltepec</t>
  </si>
  <si>
    <t>20023</t>
  </si>
  <si>
    <t>Cuilápam de Guerrero</t>
  </si>
  <si>
    <t>20024</t>
  </si>
  <si>
    <t>Cuyamecalco Villa de Zaragoza</t>
  </si>
  <si>
    <t>20025</t>
  </si>
  <si>
    <t>Chahuites</t>
  </si>
  <si>
    <t>20026</t>
  </si>
  <si>
    <t>Chalcatongo de Hidalgo</t>
  </si>
  <si>
    <t>20027</t>
  </si>
  <si>
    <t>Chiquihuitlán de Benito Juárez</t>
  </si>
  <si>
    <t>20028</t>
  </si>
  <si>
    <t>Heroica Ciudad de Ejutla de Crespo</t>
  </si>
  <si>
    <t>20029</t>
  </si>
  <si>
    <t>Eloxochitlán de Flores Magón</t>
  </si>
  <si>
    <t>20030</t>
  </si>
  <si>
    <t>El Espinal</t>
  </si>
  <si>
    <t>20031</t>
  </si>
  <si>
    <t>Tamazulápam del Espíritu Santo</t>
  </si>
  <si>
    <t>20032</t>
  </si>
  <si>
    <t>Fresnillo de Trujano</t>
  </si>
  <si>
    <t>20033</t>
  </si>
  <si>
    <t>Guadalupe Etla</t>
  </si>
  <si>
    <t>20034</t>
  </si>
  <si>
    <t>Guadalupe de Ramírez</t>
  </si>
  <si>
    <t>20035</t>
  </si>
  <si>
    <t>Guelatao de Juárez</t>
  </si>
  <si>
    <t>20036</t>
  </si>
  <si>
    <t>Guevea de Humboldt</t>
  </si>
  <si>
    <t>20037</t>
  </si>
  <si>
    <t>Mesones Hidalgo</t>
  </si>
  <si>
    <t>20038</t>
  </si>
  <si>
    <t>20039</t>
  </si>
  <si>
    <t>Heroica Ciudad de Huajuapan de León</t>
  </si>
  <si>
    <t>20040</t>
  </si>
  <si>
    <t>Huautepec</t>
  </si>
  <si>
    <t>20041</t>
  </si>
  <si>
    <t>Huautla de Jiménez</t>
  </si>
  <si>
    <t>20042</t>
  </si>
  <si>
    <t>Ixtlán de Juárez</t>
  </si>
  <si>
    <t>20043</t>
  </si>
  <si>
    <t>Heroica Ciudad de Juchitán de Zaragoza</t>
  </si>
  <si>
    <t>20044</t>
  </si>
  <si>
    <t>Loma Bonita</t>
  </si>
  <si>
    <t>20045</t>
  </si>
  <si>
    <t>Magdalena Apasco</t>
  </si>
  <si>
    <t>20046</t>
  </si>
  <si>
    <t>Magdalena Jaltepec</t>
  </si>
  <si>
    <t>20047</t>
  </si>
  <si>
    <t>Santa Magdalena Jicotlán</t>
  </si>
  <si>
    <t>20048</t>
  </si>
  <si>
    <t>Magdalena Mixtepec</t>
  </si>
  <si>
    <t>20049</t>
  </si>
  <si>
    <t>Magdalena Ocotlán</t>
  </si>
  <si>
    <t>20050</t>
  </si>
  <si>
    <t>Magdalena Peñasco</t>
  </si>
  <si>
    <t>20051</t>
  </si>
  <si>
    <t>Magdalena Teitipac</t>
  </si>
  <si>
    <t>20052</t>
  </si>
  <si>
    <t>Magdalena Tequisistlán</t>
  </si>
  <si>
    <t>20053</t>
  </si>
  <si>
    <t>Magdalena Tlacotepec</t>
  </si>
  <si>
    <t>20054</t>
  </si>
  <si>
    <t>Magdalena Zahuatlán</t>
  </si>
  <si>
    <t>20055</t>
  </si>
  <si>
    <t>Mariscala de Juárez</t>
  </si>
  <si>
    <t>20056</t>
  </si>
  <si>
    <t>Mártires de Tacubaya</t>
  </si>
  <si>
    <t>20057</t>
  </si>
  <si>
    <t>Matías Romero Avendaño</t>
  </si>
  <si>
    <t>20058</t>
  </si>
  <si>
    <t>Mazatlán Villa de Flores</t>
  </si>
  <si>
    <t>20059</t>
  </si>
  <si>
    <t>Miahuatlán de Porfirio Díaz</t>
  </si>
  <si>
    <t>20060</t>
  </si>
  <si>
    <t>Mixistlán de la Reforma</t>
  </si>
  <si>
    <t>20061</t>
  </si>
  <si>
    <t>Monjas</t>
  </si>
  <si>
    <t>20062</t>
  </si>
  <si>
    <t>Natividad</t>
  </si>
  <si>
    <t>20063</t>
  </si>
  <si>
    <t>Nazareno Etla</t>
  </si>
  <si>
    <t>20064</t>
  </si>
  <si>
    <t>Nejapa de Madero</t>
  </si>
  <si>
    <t>20065</t>
  </si>
  <si>
    <t>Ixpantepec Nieves</t>
  </si>
  <si>
    <t>20066</t>
  </si>
  <si>
    <t>Santiago Niltepec</t>
  </si>
  <si>
    <t>20067</t>
  </si>
  <si>
    <t>Oaxaca de Juárez</t>
  </si>
  <si>
    <t>20068</t>
  </si>
  <si>
    <t>Ocotlán de Morelos</t>
  </si>
  <si>
    <t>20069</t>
  </si>
  <si>
    <t>La Pe</t>
  </si>
  <si>
    <t>20070</t>
  </si>
  <si>
    <t>Pinotepa de Don Luis</t>
  </si>
  <si>
    <t>20071</t>
  </si>
  <si>
    <t>Pluma Hidalgo</t>
  </si>
  <si>
    <t>20072</t>
  </si>
  <si>
    <t>San José del Progreso</t>
  </si>
  <si>
    <t>20073</t>
  </si>
  <si>
    <t>Putla Villa de Guerrero</t>
  </si>
  <si>
    <t>20074</t>
  </si>
  <si>
    <t>Santa Catarina Quioquitani</t>
  </si>
  <si>
    <t>20075</t>
  </si>
  <si>
    <t>Reforma de Pineda</t>
  </si>
  <si>
    <t>20076</t>
  </si>
  <si>
    <t>La Reforma</t>
  </si>
  <si>
    <t>20077</t>
  </si>
  <si>
    <t>Reyes Etla</t>
  </si>
  <si>
    <t>20078</t>
  </si>
  <si>
    <t>Rojas de Cuauhtémoc</t>
  </si>
  <si>
    <t>20079</t>
  </si>
  <si>
    <t>Salina Cruz</t>
  </si>
  <si>
    <t>20080</t>
  </si>
  <si>
    <t>San Agustín Amatengo</t>
  </si>
  <si>
    <t>20081</t>
  </si>
  <si>
    <t>San Agustín Atenango</t>
  </si>
  <si>
    <t>20082</t>
  </si>
  <si>
    <t>San Agustín Chayuco</t>
  </si>
  <si>
    <t>20083</t>
  </si>
  <si>
    <t>San Agustín de las Juntas</t>
  </si>
  <si>
    <t>20084</t>
  </si>
  <si>
    <t>San Agustín Etla</t>
  </si>
  <si>
    <t>20085</t>
  </si>
  <si>
    <t>San Agustín Loxicha</t>
  </si>
  <si>
    <t>20086</t>
  </si>
  <si>
    <t>San Agustín Tlacotepec</t>
  </si>
  <si>
    <t>20087</t>
  </si>
  <si>
    <t>San Agustín Yatareni</t>
  </si>
  <si>
    <t>20088</t>
  </si>
  <si>
    <t>San Andrés Cabecera Nueva</t>
  </si>
  <si>
    <t>20089</t>
  </si>
  <si>
    <t>San Andrés Dinicuiti</t>
  </si>
  <si>
    <t>20090</t>
  </si>
  <si>
    <t>San Andrés Huaxpaltepec</t>
  </si>
  <si>
    <t>20091</t>
  </si>
  <si>
    <t>San Andrés Huayápam</t>
  </si>
  <si>
    <t>20092</t>
  </si>
  <si>
    <t>San Andrés Ixtlahuaca</t>
  </si>
  <si>
    <t>20093</t>
  </si>
  <si>
    <t>San Andrés Lagunas</t>
  </si>
  <si>
    <t>20094</t>
  </si>
  <si>
    <t>San Andrés Nuxiño</t>
  </si>
  <si>
    <t>20095</t>
  </si>
  <si>
    <t>San Andrés Paxtlán</t>
  </si>
  <si>
    <t>20096</t>
  </si>
  <si>
    <t>San Andrés Sinaxtla</t>
  </si>
  <si>
    <t>20097</t>
  </si>
  <si>
    <t>San Andrés Solaga</t>
  </si>
  <si>
    <t>20098</t>
  </si>
  <si>
    <t>San Andrés Teotilálpam</t>
  </si>
  <si>
    <t>20099</t>
  </si>
  <si>
    <t>San Andrés Tepetlapa</t>
  </si>
  <si>
    <t>20100</t>
  </si>
  <si>
    <t>San Andrés Yaá</t>
  </si>
  <si>
    <t>20101</t>
  </si>
  <si>
    <t>San Andrés Zabache</t>
  </si>
  <si>
    <t>20102</t>
  </si>
  <si>
    <t>San Andrés Zautla</t>
  </si>
  <si>
    <t>20103</t>
  </si>
  <si>
    <t>San Antonino Castillo Velasco</t>
  </si>
  <si>
    <t>20104</t>
  </si>
  <si>
    <t>San Antonino el Alto</t>
  </si>
  <si>
    <t>20105</t>
  </si>
  <si>
    <t>San Antonino Monte Verde</t>
  </si>
  <si>
    <t>20106</t>
  </si>
  <si>
    <t>San Antonio Acutla</t>
  </si>
  <si>
    <t>20107</t>
  </si>
  <si>
    <t>San Antonio de la Cal</t>
  </si>
  <si>
    <t>20108</t>
  </si>
  <si>
    <t>San Antonio Huitepec</t>
  </si>
  <si>
    <t>20109</t>
  </si>
  <si>
    <t>San Antonio Nanahuatípam</t>
  </si>
  <si>
    <t>20110</t>
  </si>
  <si>
    <t>San Antonio Sinicahua</t>
  </si>
  <si>
    <t>20111</t>
  </si>
  <si>
    <t>San Antonio Tepetlapa</t>
  </si>
  <si>
    <t>20112</t>
  </si>
  <si>
    <t>San Baltazar Chichicápam</t>
  </si>
  <si>
    <t>20113</t>
  </si>
  <si>
    <t>San Baltazar Loxicha</t>
  </si>
  <si>
    <t>20114</t>
  </si>
  <si>
    <t>San Baltazar Yatzachi el Bajo</t>
  </si>
  <si>
    <t>20115</t>
  </si>
  <si>
    <t>San Bartolo Coyotepec</t>
  </si>
  <si>
    <t>20116</t>
  </si>
  <si>
    <t>San Bartolomé Ayautla</t>
  </si>
  <si>
    <t>20117</t>
  </si>
  <si>
    <t>San Bartolomé Loxicha</t>
  </si>
  <si>
    <t>20118</t>
  </si>
  <si>
    <t>San Bartolomé Quialana</t>
  </si>
  <si>
    <t>20119</t>
  </si>
  <si>
    <t>San Bartolomé Yucuañe</t>
  </si>
  <si>
    <t>20120</t>
  </si>
  <si>
    <t>San Bartolomé Zoogocho</t>
  </si>
  <si>
    <t>20121</t>
  </si>
  <si>
    <t>San Bartolo Soyaltepec</t>
  </si>
  <si>
    <t>20122</t>
  </si>
  <si>
    <t>San Bartolo Yautepec</t>
  </si>
  <si>
    <t>20123</t>
  </si>
  <si>
    <t>San Bernardo Mixtepec</t>
  </si>
  <si>
    <t>20124</t>
  </si>
  <si>
    <t>San Blas Atempa</t>
  </si>
  <si>
    <t>20125</t>
  </si>
  <si>
    <t>San Carlos Yautepec</t>
  </si>
  <si>
    <t>20126</t>
  </si>
  <si>
    <t>126</t>
  </si>
  <si>
    <t>San Cristóbal Amatlán</t>
  </si>
  <si>
    <t>20127</t>
  </si>
  <si>
    <t>127</t>
  </si>
  <si>
    <t>San Cristóbal Amoltepec</t>
  </si>
  <si>
    <t>20128</t>
  </si>
  <si>
    <t>128</t>
  </si>
  <si>
    <t>San Cristóbal Lachirioag</t>
  </si>
  <si>
    <t>20129</t>
  </si>
  <si>
    <t>129</t>
  </si>
  <si>
    <t>San Cristóbal Suchixtlahuaca</t>
  </si>
  <si>
    <t>20130</t>
  </si>
  <si>
    <t>130</t>
  </si>
  <si>
    <t>San Dionisio del Mar</t>
  </si>
  <si>
    <t>20131</t>
  </si>
  <si>
    <t>131</t>
  </si>
  <si>
    <t>San Dionisio Ocotepec</t>
  </si>
  <si>
    <t>20132</t>
  </si>
  <si>
    <t>132</t>
  </si>
  <si>
    <t>San Dionisio Ocotlán</t>
  </si>
  <si>
    <t>20133</t>
  </si>
  <si>
    <t>133</t>
  </si>
  <si>
    <t>San Esteban Atatlahuca</t>
  </si>
  <si>
    <t>20134</t>
  </si>
  <si>
    <t>134</t>
  </si>
  <si>
    <t>San Felipe Jalapa de Díaz</t>
  </si>
  <si>
    <t>20135</t>
  </si>
  <si>
    <t>135</t>
  </si>
  <si>
    <t>San Felipe Tejalápam</t>
  </si>
  <si>
    <t>20136</t>
  </si>
  <si>
    <t>136</t>
  </si>
  <si>
    <t>San Felipe Usila</t>
  </si>
  <si>
    <t>20137</t>
  </si>
  <si>
    <t>137</t>
  </si>
  <si>
    <t>San Francisco Cahuacuá</t>
  </si>
  <si>
    <t>20138</t>
  </si>
  <si>
    <t>138</t>
  </si>
  <si>
    <t>San Francisco Cajonos</t>
  </si>
  <si>
    <t>20139</t>
  </si>
  <si>
    <t>139</t>
  </si>
  <si>
    <t>San Francisco Chapulapa</t>
  </si>
  <si>
    <t>20140</t>
  </si>
  <si>
    <t>140</t>
  </si>
  <si>
    <t>San Francisco Chindúa</t>
  </si>
  <si>
    <t>20141</t>
  </si>
  <si>
    <t>141</t>
  </si>
  <si>
    <t>San Francisco del Mar</t>
  </si>
  <si>
    <t>20142</t>
  </si>
  <si>
    <t>142</t>
  </si>
  <si>
    <t>San Francisco Huehuetlán</t>
  </si>
  <si>
    <t>20143</t>
  </si>
  <si>
    <t>143</t>
  </si>
  <si>
    <t>San Francisco Ixhuatán</t>
  </si>
  <si>
    <t>20144</t>
  </si>
  <si>
    <t>144</t>
  </si>
  <si>
    <t>San Francisco Jaltepetongo</t>
  </si>
  <si>
    <t>20145</t>
  </si>
  <si>
    <t>145</t>
  </si>
  <si>
    <t>San Francisco Lachigoló</t>
  </si>
  <si>
    <t>20146</t>
  </si>
  <si>
    <t>146</t>
  </si>
  <si>
    <t>San Francisco Logueche</t>
  </si>
  <si>
    <t>20147</t>
  </si>
  <si>
    <t>147</t>
  </si>
  <si>
    <t>San Francisco Nuxaño</t>
  </si>
  <si>
    <t>20148</t>
  </si>
  <si>
    <t>148</t>
  </si>
  <si>
    <t>San Francisco Ozolotepec</t>
  </si>
  <si>
    <t>20149</t>
  </si>
  <si>
    <t>149</t>
  </si>
  <si>
    <t>San Francisco Sola</t>
  </si>
  <si>
    <t>20150</t>
  </si>
  <si>
    <t>150</t>
  </si>
  <si>
    <t>San Francisco Telixtlahuaca</t>
  </si>
  <si>
    <t>20151</t>
  </si>
  <si>
    <t>151</t>
  </si>
  <si>
    <t>San Francisco Teopan</t>
  </si>
  <si>
    <t>20152</t>
  </si>
  <si>
    <t>152</t>
  </si>
  <si>
    <t>San Francisco Tlapancingo</t>
  </si>
  <si>
    <t>20153</t>
  </si>
  <si>
    <t>153</t>
  </si>
  <si>
    <t>San Gabriel Mixtepec</t>
  </si>
  <si>
    <t>20154</t>
  </si>
  <si>
    <t>154</t>
  </si>
  <si>
    <t>San Ildefonso Amatlán</t>
  </si>
  <si>
    <t>20155</t>
  </si>
  <si>
    <t>155</t>
  </si>
  <si>
    <t>San Ildefonso Sola</t>
  </si>
  <si>
    <t>20156</t>
  </si>
  <si>
    <t>156</t>
  </si>
  <si>
    <t>San Ildefonso Villa Alta</t>
  </si>
  <si>
    <t>20157</t>
  </si>
  <si>
    <t>157</t>
  </si>
  <si>
    <t>San Jacinto Amilpas</t>
  </si>
  <si>
    <t>20158</t>
  </si>
  <si>
    <t>158</t>
  </si>
  <si>
    <t>San Jacinto Tlacotepec</t>
  </si>
  <si>
    <t>20159</t>
  </si>
  <si>
    <t>159</t>
  </si>
  <si>
    <t>San Jerónimo Coatlán</t>
  </si>
  <si>
    <t>20160</t>
  </si>
  <si>
    <t>160</t>
  </si>
  <si>
    <t>San Jerónimo Silacayoapilla</t>
  </si>
  <si>
    <t>20161</t>
  </si>
  <si>
    <t>161</t>
  </si>
  <si>
    <t>San Jerónimo Sosola</t>
  </si>
  <si>
    <t>20162</t>
  </si>
  <si>
    <t>162</t>
  </si>
  <si>
    <t>San Jerónimo Taviche</t>
  </si>
  <si>
    <t>20163</t>
  </si>
  <si>
    <t>163</t>
  </si>
  <si>
    <t>San Jerónimo Tecóatl</t>
  </si>
  <si>
    <t>20164</t>
  </si>
  <si>
    <t>164</t>
  </si>
  <si>
    <t>San Jorge Nuchita</t>
  </si>
  <si>
    <t>20165</t>
  </si>
  <si>
    <t>165</t>
  </si>
  <si>
    <t>San José Ayuquila</t>
  </si>
  <si>
    <t>20166</t>
  </si>
  <si>
    <t>166</t>
  </si>
  <si>
    <t>San José Chiltepec</t>
  </si>
  <si>
    <t>20167</t>
  </si>
  <si>
    <t>167</t>
  </si>
  <si>
    <t>San José del Peñasco</t>
  </si>
  <si>
    <t>20168</t>
  </si>
  <si>
    <t>168</t>
  </si>
  <si>
    <t>San José Estancia Grande</t>
  </si>
  <si>
    <t>20169</t>
  </si>
  <si>
    <t>169</t>
  </si>
  <si>
    <t>San José Independencia</t>
  </si>
  <si>
    <t>20170</t>
  </si>
  <si>
    <t>170</t>
  </si>
  <si>
    <t>San José Lachiguiri</t>
  </si>
  <si>
    <t>20171</t>
  </si>
  <si>
    <t>171</t>
  </si>
  <si>
    <t>San José Tenango</t>
  </si>
  <si>
    <t>20172</t>
  </si>
  <si>
    <t>172</t>
  </si>
  <si>
    <t>San Juan Achiutla</t>
  </si>
  <si>
    <t>20173</t>
  </si>
  <si>
    <t>173</t>
  </si>
  <si>
    <t>San Juan Atepec</t>
  </si>
  <si>
    <t>20174</t>
  </si>
  <si>
    <t>174</t>
  </si>
  <si>
    <t>Ánimas Trujano</t>
  </si>
  <si>
    <t>20175</t>
  </si>
  <si>
    <t>175</t>
  </si>
  <si>
    <t>San Juan Bautista Atatlahuca</t>
  </si>
  <si>
    <t>20176</t>
  </si>
  <si>
    <t>176</t>
  </si>
  <si>
    <t>San Juan Bautista Coixtlahuaca</t>
  </si>
  <si>
    <t>20177</t>
  </si>
  <si>
    <t>177</t>
  </si>
  <si>
    <t>San Juan Bautista Cuicatlán</t>
  </si>
  <si>
    <t>20178</t>
  </si>
  <si>
    <t>178</t>
  </si>
  <si>
    <t>San Juan Bautista Guelache</t>
  </si>
  <si>
    <t>20179</t>
  </si>
  <si>
    <t>179</t>
  </si>
  <si>
    <t>San Juan Bautista Jayacatlán</t>
  </si>
  <si>
    <t>20180</t>
  </si>
  <si>
    <t>180</t>
  </si>
  <si>
    <t>San Juan Bautista Lo de Soto</t>
  </si>
  <si>
    <t>20181</t>
  </si>
  <si>
    <t>181</t>
  </si>
  <si>
    <t>San Juan Bautista Suchitepec</t>
  </si>
  <si>
    <t>20182</t>
  </si>
  <si>
    <t>182</t>
  </si>
  <si>
    <t>San Juan Bautista Tlacoatzintepec</t>
  </si>
  <si>
    <t>20183</t>
  </si>
  <si>
    <t>183</t>
  </si>
  <si>
    <t>San Juan Bautista Tlachichilco</t>
  </si>
  <si>
    <t>20184</t>
  </si>
  <si>
    <t>184</t>
  </si>
  <si>
    <t>San Juan Bautista Tuxtepec</t>
  </si>
  <si>
    <t>20185</t>
  </si>
  <si>
    <t>185</t>
  </si>
  <si>
    <t>San Juan Cacahuatepec</t>
  </si>
  <si>
    <t>20186</t>
  </si>
  <si>
    <t>186</t>
  </si>
  <si>
    <t>San Juan Cieneguilla</t>
  </si>
  <si>
    <t>20187</t>
  </si>
  <si>
    <t>187</t>
  </si>
  <si>
    <t>San Juan Coatzóspam</t>
  </si>
  <si>
    <t>20188</t>
  </si>
  <si>
    <t>188</t>
  </si>
  <si>
    <t>San Juan Colorado</t>
  </si>
  <si>
    <t>20189</t>
  </si>
  <si>
    <t>189</t>
  </si>
  <si>
    <t>San Juan Comaltepec</t>
  </si>
  <si>
    <t>20190</t>
  </si>
  <si>
    <t>190</t>
  </si>
  <si>
    <t>San Juan Cotzocón</t>
  </si>
  <si>
    <t>20191</t>
  </si>
  <si>
    <t>191</t>
  </si>
  <si>
    <t>San Juan Chicomezúchil</t>
  </si>
  <si>
    <t>20192</t>
  </si>
  <si>
    <t>192</t>
  </si>
  <si>
    <t>San Juan Chilateca</t>
  </si>
  <si>
    <t>20193</t>
  </si>
  <si>
    <t>193</t>
  </si>
  <si>
    <t>San Juan del Estado</t>
  </si>
  <si>
    <t>20194</t>
  </si>
  <si>
    <t>194</t>
  </si>
  <si>
    <t>20195</t>
  </si>
  <si>
    <t>195</t>
  </si>
  <si>
    <t>San Juan Diuxi</t>
  </si>
  <si>
    <t>20196</t>
  </si>
  <si>
    <t>196</t>
  </si>
  <si>
    <t>San Juan Evangelista Analco</t>
  </si>
  <si>
    <t>20197</t>
  </si>
  <si>
    <t>197</t>
  </si>
  <si>
    <t>San Juan Guelavía</t>
  </si>
  <si>
    <t>20198</t>
  </si>
  <si>
    <t>198</t>
  </si>
  <si>
    <t>San Juan Guichicovi</t>
  </si>
  <si>
    <t>20199</t>
  </si>
  <si>
    <t>199</t>
  </si>
  <si>
    <t>San Juan Ihualtepec</t>
  </si>
  <si>
    <t>20200</t>
  </si>
  <si>
    <t>200</t>
  </si>
  <si>
    <t>San Juan Juquila Mixes</t>
  </si>
  <si>
    <t>20201</t>
  </si>
  <si>
    <t>201</t>
  </si>
  <si>
    <t>San Juan Juquila Vijanos</t>
  </si>
  <si>
    <t>20202</t>
  </si>
  <si>
    <t>202</t>
  </si>
  <si>
    <t>San Juan Lachao</t>
  </si>
  <si>
    <t>20203</t>
  </si>
  <si>
    <t>203</t>
  </si>
  <si>
    <t>San Juan Lachigalla</t>
  </si>
  <si>
    <t>20204</t>
  </si>
  <si>
    <t>204</t>
  </si>
  <si>
    <t>San Juan Lajarcia</t>
  </si>
  <si>
    <t>20205</t>
  </si>
  <si>
    <t>205</t>
  </si>
  <si>
    <t>San Juan Lalana</t>
  </si>
  <si>
    <t>20206</t>
  </si>
  <si>
    <t>206</t>
  </si>
  <si>
    <t>San Juan de los Cués</t>
  </si>
  <si>
    <t>20207</t>
  </si>
  <si>
    <t>207</t>
  </si>
  <si>
    <t>San Juan Mazatlán</t>
  </si>
  <si>
    <t>20208</t>
  </si>
  <si>
    <t>208</t>
  </si>
  <si>
    <t>San Juan Mixtepec</t>
  </si>
  <si>
    <t>20209</t>
  </si>
  <si>
    <t>209</t>
  </si>
  <si>
    <t>20210</t>
  </si>
  <si>
    <t>210</t>
  </si>
  <si>
    <t>San Juan Ñumí</t>
  </si>
  <si>
    <t>20211</t>
  </si>
  <si>
    <t>211</t>
  </si>
  <si>
    <t>San Juan Ozolotepec</t>
  </si>
  <si>
    <t>20212</t>
  </si>
  <si>
    <t>212</t>
  </si>
  <si>
    <t>San Juan Petlapa</t>
  </si>
  <si>
    <t>20213</t>
  </si>
  <si>
    <t>213</t>
  </si>
  <si>
    <t>San Juan Quiahije</t>
  </si>
  <si>
    <t>20214</t>
  </si>
  <si>
    <t>214</t>
  </si>
  <si>
    <t>San Juan Quiotepec</t>
  </si>
  <si>
    <t>20215</t>
  </si>
  <si>
    <t>215</t>
  </si>
  <si>
    <t>San Juan Sayultepec</t>
  </si>
  <si>
    <t>20216</t>
  </si>
  <si>
    <t>216</t>
  </si>
  <si>
    <t>San Juan Tabaá</t>
  </si>
  <si>
    <t>20217</t>
  </si>
  <si>
    <t>217</t>
  </si>
  <si>
    <t>San Juan Tamazola</t>
  </si>
  <si>
    <t>20218</t>
  </si>
  <si>
    <t>218</t>
  </si>
  <si>
    <t>San Juan Teita</t>
  </si>
  <si>
    <t>20219</t>
  </si>
  <si>
    <t>219</t>
  </si>
  <si>
    <t>San Juan Teitipac</t>
  </si>
  <si>
    <t>20220</t>
  </si>
  <si>
    <t>220</t>
  </si>
  <si>
    <t>San Juan Tepeuxila</t>
  </si>
  <si>
    <t>20221</t>
  </si>
  <si>
    <t>221</t>
  </si>
  <si>
    <t>San Juan Teposcolula</t>
  </si>
  <si>
    <t>20222</t>
  </si>
  <si>
    <t>222</t>
  </si>
  <si>
    <t>San Juan Yaeé</t>
  </si>
  <si>
    <t>20223</t>
  </si>
  <si>
    <t>223</t>
  </si>
  <si>
    <t>San Juan Yatzona</t>
  </si>
  <si>
    <t>20224</t>
  </si>
  <si>
    <t>224</t>
  </si>
  <si>
    <t>San Juan Yucuita</t>
  </si>
  <si>
    <t>20225</t>
  </si>
  <si>
    <t>225</t>
  </si>
  <si>
    <t>San Lorenzo</t>
  </si>
  <si>
    <t>20226</t>
  </si>
  <si>
    <t>226</t>
  </si>
  <si>
    <t>San Lorenzo Albarradas</t>
  </si>
  <si>
    <t>20227</t>
  </si>
  <si>
    <t>227</t>
  </si>
  <si>
    <t>San Lorenzo Cacaotepec</t>
  </si>
  <si>
    <t>20228</t>
  </si>
  <si>
    <t>228</t>
  </si>
  <si>
    <t>San Lorenzo Cuaunecuiltitla</t>
  </si>
  <si>
    <t>20229</t>
  </si>
  <si>
    <t>229</t>
  </si>
  <si>
    <t>San Lorenzo Texmelúcan</t>
  </si>
  <si>
    <t>20230</t>
  </si>
  <si>
    <t>230</t>
  </si>
  <si>
    <t>San Lorenzo Victoria</t>
  </si>
  <si>
    <t>20231</t>
  </si>
  <si>
    <t>231</t>
  </si>
  <si>
    <t>San Lucas Camotlán</t>
  </si>
  <si>
    <t>20232</t>
  </si>
  <si>
    <t>232</t>
  </si>
  <si>
    <t>San Lucas Ojitlán</t>
  </si>
  <si>
    <t>20233</t>
  </si>
  <si>
    <t>233</t>
  </si>
  <si>
    <t>San Lucas Quiaviní</t>
  </si>
  <si>
    <t>20234</t>
  </si>
  <si>
    <t>234</t>
  </si>
  <si>
    <t>San Lucas Zoquiápam</t>
  </si>
  <si>
    <t>20235</t>
  </si>
  <si>
    <t>235</t>
  </si>
  <si>
    <t>San Luis Amatlán</t>
  </si>
  <si>
    <t>20236</t>
  </si>
  <si>
    <t>236</t>
  </si>
  <si>
    <t>San Marcial Ozolotepec</t>
  </si>
  <si>
    <t>20237</t>
  </si>
  <si>
    <t>237</t>
  </si>
  <si>
    <t>San Marcos Arteaga</t>
  </si>
  <si>
    <t>20238</t>
  </si>
  <si>
    <t>238</t>
  </si>
  <si>
    <t>San Martín de los Cansecos</t>
  </si>
  <si>
    <t>20239</t>
  </si>
  <si>
    <t>239</t>
  </si>
  <si>
    <t>San Martín Huamelúlpam</t>
  </si>
  <si>
    <t>20240</t>
  </si>
  <si>
    <t>240</t>
  </si>
  <si>
    <t>San Martín Itunyoso</t>
  </si>
  <si>
    <t>20241</t>
  </si>
  <si>
    <t>241</t>
  </si>
  <si>
    <t>San Martín Lachilá</t>
  </si>
  <si>
    <t>20242</t>
  </si>
  <si>
    <t>242</t>
  </si>
  <si>
    <t>San Martín Peras</t>
  </si>
  <si>
    <t>20243</t>
  </si>
  <si>
    <t>243</t>
  </si>
  <si>
    <t>San Martín Tilcajete</t>
  </si>
  <si>
    <t>20244</t>
  </si>
  <si>
    <t>244</t>
  </si>
  <si>
    <t>San Martín Toxpalan</t>
  </si>
  <si>
    <t>20245</t>
  </si>
  <si>
    <t>245</t>
  </si>
  <si>
    <t>San Martín Zacatepec</t>
  </si>
  <si>
    <t>20246</t>
  </si>
  <si>
    <t>246</t>
  </si>
  <si>
    <t>San Mateo Cajonos</t>
  </si>
  <si>
    <t>20247</t>
  </si>
  <si>
    <t>247</t>
  </si>
  <si>
    <t>Capulálpam de Méndez</t>
  </si>
  <si>
    <t>20248</t>
  </si>
  <si>
    <t>248</t>
  </si>
  <si>
    <t>San Mateo del Mar</t>
  </si>
  <si>
    <t>20249</t>
  </si>
  <si>
    <t>249</t>
  </si>
  <si>
    <t>San Mateo Yoloxochitlán</t>
  </si>
  <si>
    <t>20250</t>
  </si>
  <si>
    <t>250</t>
  </si>
  <si>
    <t>San Mateo Etlatongo</t>
  </si>
  <si>
    <t>20251</t>
  </si>
  <si>
    <t>251</t>
  </si>
  <si>
    <t>San Mateo Nejápam</t>
  </si>
  <si>
    <t>20252</t>
  </si>
  <si>
    <t>252</t>
  </si>
  <si>
    <t>San Mateo Peñasco</t>
  </si>
  <si>
    <t>20253</t>
  </si>
  <si>
    <t>253</t>
  </si>
  <si>
    <t>San Mateo Piñas</t>
  </si>
  <si>
    <t>20254</t>
  </si>
  <si>
    <t>254</t>
  </si>
  <si>
    <t>San Mateo Río Hondo</t>
  </si>
  <si>
    <t>20255</t>
  </si>
  <si>
    <t>255</t>
  </si>
  <si>
    <t>San Mateo Sindihui</t>
  </si>
  <si>
    <t>20256</t>
  </si>
  <si>
    <t>256</t>
  </si>
  <si>
    <t>San Mateo Tlapiltepec</t>
  </si>
  <si>
    <t>20257</t>
  </si>
  <si>
    <t>257</t>
  </si>
  <si>
    <t>San Melchor Betaza</t>
  </si>
  <si>
    <t>20258</t>
  </si>
  <si>
    <t>258</t>
  </si>
  <si>
    <t>San Miguel Achiutla</t>
  </si>
  <si>
    <t>20259</t>
  </si>
  <si>
    <t>259</t>
  </si>
  <si>
    <t>San Miguel Ahuehuetitlán</t>
  </si>
  <si>
    <t>20260</t>
  </si>
  <si>
    <t>260</t>
  </si>
  <si>
    <t>San Miguel Aloápam</t>
  </si>
  <si>
    <t>20261</t>
  </si>
  <si>
    <t>261</t>
  </si>
  <si>
    <t>San Miguel Amatitlán</t>
  </si>
  <si>
    <t>20262</t>
  </si>
  <si>
    <t>262</t>
  </si>
  <si>
    <t>San Miguel Amatlán</t>
  </si>
  <si>
    <t>20263</t>
  </si>
  <si>
    <t>263</t>
  </si>
  <si>
    <t>San Miguel Coatlán</t>
  </si>
  <si>
    <t>20264</t>
  </si>
  <si>
    <t>264</t>
  </si>
  <si>
    <t>San Miguel Chicahua</t>
  </si>
  <si>
    <t>20265</t>
  </si>
  <si>
    <t>265</t>
  </si>
  <si>
    <t>San Miguel Chimalapa</t>
  </si>
  <si>
    <t>20266</t>
  </si>
  <si>
    <t>266</t>
  </si>
  <si>
    <t>San Miguel del Puerto</t>
  </si>
  <si>
    <t>20267</t>
  </si>
  <si>
    <t>267</t>
  </si>
  <si>
    <t>San Miguel del Río</t>
  </si>
  <si>
    <t>20268</t>
  </si>
  <si>
    <t>268</t>
  </si>
  <si>
    <t>San Miguel Ejutla</t>
  </si>
  <si>
    <t>20269</t>
  </si>
  <si>
    <t>269</t>
  </si>
  <si>
    <t>San Miguel el Grande</t>
  </si>
  <si>
    <t>20270</t>
  </si>
  <si>
    <t>270</t>
  </si>
  <si>
    <t>San Miguel Huautla</t>
  </si>
  <si>
    <t>20271</t>
  </si>
  <si>
    <t>271</t>
  </si>
  <si>
    <t>San Miguel Mixtepec</t>
  </si>
  <si>
    <t>20272</t>
  </si>
  <si>
    <t>272</t>
  </si>
  <si>
    <t>San Miguel Panixtlahuaca</t>
  </si>
  <si>
    <t>20273</t>
  </si>
  <si>
    <t>273</t>
  </si>
  <si>
    <t>San Miguel Peras</t>
  </si>
  <si>
    <t>20274</t>
  </si>
  <si>
    <t>274</t>
  </si>
  <si>
    <t>San Miguel Piedras</t>
  </si>
  <si>
    <t>20275</t>
  </si>
  <si>
    <t>275</t>
  </si>
  <si>
    <t>San Miguel Quetzaltepec</t>
  </si>
  <si>
    <t>20276</t>
  </si>
  <si>
    <t>276</t>
  </si>
  <si>
    <t>San Miguel Santa Flor</t>
  </si>
  <si>
    <t>20277</t>
  </si>
  <si>
    <t>277</t>
  </si>
  <si>
    <t>Villa Sola de Vega</t>
  </si>
  <si>
    <t>20278</t>
  </si>
  <si>
    <t>278</t>
  </si>
  <si>
    <t>San Miguel Soyaltepec</t>
  </si>
  <si>
    <t>20279</t>
  </si>
  <si>
    <t>279</t>
  </si>
  <si>
    <t>San Miguel Suchixtepec</t>
  </si>
  <si>
    <t>20280</t>
  </si>
  <si>
    <t>280</t>
  </si>
  <si>
    <t>Villa Talea de Castro</t>
  </si>
  <si>
    <t>20281</t>
  </si>
  <si>
    <t>281</t>
  </si>
  <si>
    <t>San Miguel Tecomatlán</t>
  </si>
  <si>
    <t>20282</t>
  </si>
  <si>
    <t>282</t>
  </si>
  <si>
    <t>San Miguel Tenango</t>
  </si>
  <si>
    <t>20283</t>
  </si>
  <si>
    <t>283</t>
  </si>
  <si>
    <t>San Miguel Tequixtepec</t>
  </si>
  <si>
    <t>20284</t>
  </si>
  <si>
    <t>284</t>
  </si>
  <si>
    <t>San Miguel Tilquiápam</t>
  </si>
  <si>
    <t>20285</t>
  </si>
  <si>
    <t>285</t>
  </si>
  <si>
    <t>San Miguel Tlacamama</t>
  </si>
  <si>
    <t>20286</t>
  </si>
  <si>
    <t>286</t>
  </si>
  <si>
    <t>San Miguel Tlacotepec</t>
  </si>
  <si>
    <t>20287</t>
  </si>
  <si>
    <t>287</t>
  </si>
  <si>
    <t>San Miguel Tulancingo</t>
  </si>
  <si>
    <t>20288</t>
  </si>
  <si>
    <t>288</t>
  </si>
  <si>
    <t>San Miguel Yotao</t>
  </si>
  <si>
    <t>20289</t>
  </si>
  <si>
    <t>289</t>
  </si>
  <si>
    <t>San Nicolás</t>
  </si>
  <si>
    <t>20290</t>
  </si>
  <si>
    <t>290</t>
  </si>
  <si>
    <t>San Nicolás Hidalgo</t>
  </si>
  <si>
    <t>20291</t>
  </si>
  <si>
    <t>291</t>
  </si>
  <si>
    <t>San Pablo Coatlán</t>
  </si>
  <si>
    <t>20292</t>
  </si>
  <si>
    <t>292</t>
  </si>
  <si>
    <t>San Pablo Cuatro Venados</t>
  </si>
  <si>
    <t>20293</t>
  </si>
  <si>
    <t>293</t>
  </si>
  <si>
    <t>San Pablo Etla</t>
  </si>
  <si>
    <t>20294</t>
  </si>
  <si>
    <t>294</t>
  </si>
  <si>
    <t>San Pablo Huitzo</t>
  </si>
  <si>
    <t>20295</t>
  </si>
  <si>
    <t>295</t>
  </si>
  <si>
    <t>San Pablo Huixtepec</t>
  </si>
  <si>
    <t>20296</t>
  </si>
  <si>
    <t>296</t>
  </si>
  <si>
    <t>San Pablo Macuiltianguis</t>
  </si>
  <si>
    <t>20297</t>
  </si>
  <si>
    <t>297</t>
  </si>
  <si>
    <t>San Pablo Tijaltepec</t>
  </si>
  <si>
    <t>20298</t>
  </si>
  <si>
    <t>298</t>
  </si>
  <si>
    <t>San Pablo Villa de Mitla</t>
  </si>
  <si>
    <t>20299</t>
  </si>
  <si>
    <t>299</t>
  </si>
  <si>
    <t>San Pablo Yaganiza</t>
  </si>
  <si>
    <t>20300</t>
  </si>
  <si>
    <t>300</t>
  </si>
  <si>
    <t>San Pedro Amuzgos</t>
  </si>
  <si>
    <t>20301</t>
  </si>
  <si>
    <t>301</t>
  </si>
  <si>
    <t>San Pedro Apóstol</t>
  </si>
  <si>
    <t>20302</t>
  </si>
  <si>
    <t>302</t>
  </si>
  <si>
    <t>San Pedro Atoyac</t>
  </si>
  <si>
    <t>20303</t>
  </si>
  <si>
    <t>303</t>
  </si>
  <si>
    <t>San Pedro Cajonos</t>
  </si>
  <si>
    <t>20304</t>
  </si>
  <si>
    <t>304</t>
  </si>
  <si>
    <t>San Pedro Coxcaltepec Cántaros</t>
  </si>
  <si>
    <t>20305</t>
  </si>
  <si>
    <t>305</t>
  </si>
  <si>
    <t>San Pedro Comitancillo</t>
  </si>
  <si>
    <t>20306</t>
  </si>
  <si>
    <t>306</t>
  </si>
  <si>
    <t>San Pedro el Alto</t>
  </si>
  <si>
    <t>20307</t>
  </si>
  <si>
    <t>307</t>
  </si>
  <si>
    <t>San Pedro Huamelula</t>
  </si>
  <si>
    <t>20308</t>
  </si>
  <si>
    <t>308</t>
  </si>
  <si>
    <t>San Pedro Huilotepec</t>
  </si>
  <si>
    <t>20309</t>
  </si>
  <si>
    <t>309</t>
  </si>
  <si>
    <t>San Pedro Ixcatlán</t>
  </si>
  <si>
    <t>20310</t>
  </si>
  <si>
    <t>310</t>
  </si>
  <si>
    <t>San Pedro Ixtlahuaca</t>
  </si>
  <si>
    <t>20311</t>
  </si>
  <si>
    <t>311</t>
  </si>
  <si>
    <t>San Pedro Jaltepetongo</t>
  </si>
  <si>
    <t>20312</t>
  </si>
  <si>
    <t>312</t>
  </si>
  <si>
    <t>San Pedro Jicayán</t>
  </si>
  <si>
    <t>20313</t>
  </si>
  <si>
    <t>313</t>
  </si>
  <si>
    <t>San Pedro Jocotipac</t>
  </si>
  <si>
    <t>20314</t>
  </si>
  <si>
    <t>314</t>
  </si>
  <si>
    <t>San Pedro Juchatengo</t>
  </si>
  <si>
    <t>20315</t>
  </si>
  <si>
    <t>315</t>
  </si>
  <si>
    <t>San Pedro Mártir</t>
  </si>
  <si>
    <t>20316</t>
  </si>
  <si>
    <t>316</t>
  </si>
  <si>
    <t>San Pedro Mártir Quiechapa</t>
  </si>
  <si>
    <t>20317</t>
  </si>
  <si>
    <t>317</t>
  </si>
  <si>
    <t>San Pedro Mártir Yucuxaco</t>
  </si>
  <si>
    <t>20318</t>
  </si>
  <si>
    <t>318</t>
  </si>
  <si>
    <t>San Pedro Mixtepec</t>
  </si>
  <si>
    <t>20319</t>
  </si>
  <si>
    <t>319</t>
  </si>
  <si>
    <t>20320</t>
  </si>
  <si>
    <t>320</t>
  </si>
  <si>
    <t>San Pedro Molinos</t>
  </si>
  <si>
    <t>20321</t>
  </si>
  <si>
    <t>321</t>
  </si>
  <si>
    <t>San Pedro Nopala</t>
  </si>
  <si>
    <t>20322</t>
  </si>
  <si>
    <t>322</t>
  </si>
  <si>
    <t>San Pedro Ocopetatillo</t>
  </si>
  <si>
    <t>20323</t>
  </si>
  <si>
    <t>323</t>
  </si>
  <si>
    <t>San Pedro Ocotepec</t>
  </si>
  <si>
    <t>20324</t>
  </si>
  <si>
    <t>324</t>
  </si>
  <si>
    <t>San Pedro Pochutla</t>
  </si>
  <si>
    <t>20325</t>
  </si>
  <si>
    <t>325</t>
  </si>
  <si>
    <t>San Pedro Quiatoni</t>
  </si>
  <si>
    <t>20326</t>
  </si>
  <si>
    <t>326</t>
  </si>
  <si>
    <t>San Pedro Sochiápam</t>
  </si>
  <si>
    <t>20327</t>
  </si>
  <si>
    <t>327</t>
  </si>
  <si>
    <t>San Pedro Tapanatepec</t>
  </si>
  <si>
    <t>20328</t>
  </si>
  <si>
    <t>328</t>
  </si>
  <si>
    <t>San Pedro Taviche</t>
  </si>
  <si>
    <t>20329</t>
  </si>
  <si>
    <t>329</t>
  </si>
  <si>
    <t>San Pedro Teozacoalco</t>
  </si>
  <si>
    <t>20330</t>
  </si>
  <si>
    <t>330</t>
  </si>
  <si>
    <t>San Pedro Teutila</t>
  </si>
  <si>
    <t>20331</t>
  </si>
  <si>
    <t>331</t>
  </si>
  <si>
    <t>San Pedro Tidaá</t>
  </si>
  <si>
    <t>20332</t>
  </si>
  <si>
    <t>332</t>
  </si>
  <si>
    <t>San Pedro Topiltepec</t>
  </si>
  <si>
    <t>20333</t>
  </si>
  <si>
    <t>333</t>
  </si>
  <si>
    <t>San Pedro Totolápam</t>
  </si>
  <si>
    <t>20334</t>
  </si>
  <si>
    <t>334</t>
  </si>
  <si>
    <t>Villa de Tututepec</t>
  </si>
  <si>
    <t>20335</t>
  </si>
  <si>
    <t>335</t>
  </si>
  <si>
    <t>San Pedro Yaneri</t>
  </si>
  <si>
    <t>20336</t>
  </si>
  <si>
    <t>336</t>
  </si>
  <si>
    <t>San Pedro Yólox</t>
  </si>
  <si>
    <t>20337</t>
  </si>
  <si>
    <t>337</t>
  </si>
  <si>
    <t>San Pedro y San Pablo Ayutla</t>
  </si>
  <si>
    <t>20338</t>
  </si>
  <si>
    <t>338</t>
  </si>
  <si>
    <t>Villa de Etla</t>
  </si>
  <si>
    <t>20339</t>
  </si>
  <si>
    <t>339</t>
  </si>
  <si>
    <t>San Pedro y San Pablo Teposcolula</t>
  </si>
  <si>
    <t>20340</t>
  </si>
  <si>
    <t>340</t>
  </si>
  <si>
    <t>San Pedro y San Pablo Tequixtepec</t>
  </si>
  <si>
    <t>20341</t>
  </si>
  <si>
    <t>341</t>
  </si>
  <si>
    <t>San Pedro Yucunama</t>
  </si>
  <si>
    <t>20342</t>
  </si>
  <si>
    <t>342</t>
  </si>
  <si>
    <t>San Raymundo Jalpan</t>
  </si>
  <si>
    <t>20343</t>
  </si>
  <si>
    <t>343</t>
  </si>
  <si>
    <t>San Sebastián Abasolo</t>
  </si>
  <si>
    <t>20344</t>
  </si>
  <si>
    <t>344</t>
  </si>
  <si>
    <t>San Sebastián Coatlán</t>
  </si>
  <si>
    <t>20345</t>
  </si>
  <si>
    <t>345</t>
  </si>
  <si>
    <t>San Sebastián Ixcapa</t>
  </si>
  <si>
    <t>20346</t>
  </si>
  <si>
    <t>346</t>
  </si>
  <si>
    <t>San Sebastián Nicananduta</t>
  </si>
  <si>
    <t>20347</t>
  </si>
  <si>
    <t>347</t>
  </si>
  <si>
    <t>San Sebastián Río Hondo</t>
  </si>
  <si>
    <t>20348</t>
  </si>
  <si>
    <t>348</t>
  </si>
  <si>
    <t>San Sebastián Tecomaxtlahuaca</t>
  </si>
  <si>
    <t>20349</t>
  </si>
  <si>
    <t>349</t>
  </si>
  <si>
    <t>San Sebastián Teitipac</t>
  </si>
  <si>
    <t>20350</t>
  </si>
  <si>
    <t>350</t>
  </si>
  <si>
    <t>San Sebastián Tutla</t>
  </si>
  <si>
    <t>20351</t>
  </si>
  <si>
    <t>351</t>
  </si>
  <si>
    <t>San Simón Almolongas</t>
  </si>
  <si>
    <t>20352</t>
  </si>
  <si>
    <t>352</t>
  </si>
  <si>
    <t>San Simón Zahuatlán</t>
  </si>
  <si>
    <t>20353</t>
  </si>
  <si>
    <t>353</t>
  </si>
  <si>
    <t>Santa Ana</t>
  </si>
  <si>
    <t>20354</t>
  </si>
  <si>
    <t>354</t>
  </si>
  <si>
    <t>Santa Ana Ateixtlahuaca</t>
  </si>
  <si>
    <t>20355</t>
  </si>
  <si>
    <t>355</t>
  </si>
  <si>
    <t>Santa Ana Cuauhtémoc</t>
  </si>
  <si>
    <t>20356</t>
  </si>
  <si>
    <t>356</t>
  </si>
  <si>
    <t>Santa Ana del Valle</t>
  </si>
  <si>
    <t>20357</t>
  </si>
  <si>
    <t>357</t>
  </si>
  <si>
    <t>Santa Ana Tavela</t>
  </si>
  <si>
    <t>20358</t>
  </si>
  <si>
    <t>358</t>
  </si>
  <si>
    <t>Santa Ana Tlapacoyan</t>
  </si>
  <si>
    <t>20359</t>
  </si>
  <si>
    <t>359</t>
  </si>
  <si>
    <t>Santa Ana Yareni</t>
  </si>
  <si>
    <t>20360</t>
  </si>
  <si>
    <t>360</t>
  </si>
  <si>
    <t>Santa Ana Zegache</t>
  </si>
  <si>
    <t>20361</t>
  </si>
  <si>
    <t>361</t>
  </si>
  <si>
    <t>Santa Catalina Quierí</t>
  </si>
  <si>
    <t>20362</t>
  </si>
  <si>
    <t>362</t>
  </si>
  <si>
    <t>Santa Catarina Cuixtla</t>
  </si>
  <si>
    <t>20363</t>
  </si>
  <si>
    <t>363</t>
  </si>
  <si>
    <t>Santa Catarina Ixtepeji</t>
  </si>
  <si>
    <t>20364</t>
  </si>
  <si>
    <t>364</t>
  </si>
  <si>
    <t>Santa Catarina Juquila</t>
  </si>
  <si>
    <t>20365</t>
  </si>
  <si>
    <t>365</t>
  </si>
  <si>
    <t>Santa Catarina Lachatao</t>
  </si>
  <si>
    <t>20366</t>
  </si>
  <si>
    <t>366</t>
  </si>
  <si>
    <t>Santa Catarina Loxicha</t>
  </si>
  <si>
    <t>20367</t>
  </si>
  <si>
    <t>367</t>
  </si>
  <si>
    <t>Santa Catarina Mechoacán</t>
  </si>
  <si>
    <t>20368</t>
  </si>
  <si>
    <t>368</t>
  </si>
  <si>
    <t>Santa Catarina Minas</t>
  </si>
  <si>
    <t>20369</t>
  </si>
  <si>
    <t>369</t>
  </si>
  <si>
    <t>Santa Catarina Quiané</t>
  </si>
  <si>
    <t>20370</t>
  </si>
  <si>
    <t>370</t>
  </si>
  <si>
    <t>Santa Catarina Tayata</t>
  </si>
  <si>
    <t>20371</t>
  </si>
  <si>
    <t>371</t>
  </si>
  <si>
    <t>Santa Catarina Ticuá</t>
  </si>
  <si>
    <t>20372</t>
  </si>
  <si>
    <t>372</t>
  </si>
  <si>
    <t>Santa Catarina Yosonotú</t>
  </si>
  <si>
    <t>20373</t>
  </si>
  <si>
    <t>373</t>
  </si>
  <si>
    <t>Santa Catarina Zapoquila</t>
  </si>
  <si>
    <t>20374</t>
  </si>
  <si>
    <t>374</t>
  </si>
  <si>
    <t>Santa Cruz Acatepec</t>
  </si>
  <si>
    <t>20375</t>
  </si>
  <si>
    <t>375</t>
  </si>
  <si>
    <t>Santa Cruz Amilpas</t>
  </si>
  <si>
    <t>20376</t>
  </si>
  <si>
    <t>376</t>
  </si>
  <si>
    <t>Santa Cruz de Bravo</t>
  </si>
  <si>
    <t>20377</t>
  </si>
  <si>
    <t>377</t>
  </si>
  <si>
    <t>Santa Cruz Itundujia</t>
  </si>
  <si>
    <t>20378</t>
  </si>
  <si>
    <t>378</t>
  </si>
  <si>
    <t>Santa Cruz Mixtepec</t>
  </si>
  <si>
    <t>20379</t>
  </si>
  <si>
    <t>379</t>
  </si>
  <si>
    <t>Santa Cruz Nundaco</t>
  </si>
  <si>
    <t>20380</t>
  </si>
  <si>
    <t>380</t>
  </si>
  <si>
    <t>Santa Cruz Papalutla</t>
  </si>
  <si>
    <t>20381</t>
  </si>
  <si>
    <t>381</t>
  </si>
  <si>
    <t>Santa Cruz Tacache de Mina</t>
  </si>
  <si>
    <t>20382</t>
  </si>
  <si>
    <t>382</t>
  </si>
  <si>
    <t>Santa Cruz Tacahua</t>
  </si>
  <si>
    <t>20383</t>
  </si>
  <si>
    <t>383</t>
  </si>
  <si>
    <t>Santa Cruz Tayata</t>
  </si>
  <si>
    <t>20384</t>
  </si>
  <si>
    <t>384</t>
  </si>
  <si>
    <t>Santa Cruz Xitla</t>
  </si>
  <si>
    <t>20385</t>
  </si>
  <si>
    <t>385</t>
  </si>
  <si>
    <t>Santa Cruz Xoxocotlán</t>
  </si>
  <si>
    <t>20386</t>
  </si>
  <si>
    <t>386</t>
  </si>
  <si>
    <t>Santa Cruz Zenzontepec</t>
  </si>
  <si>
    <t>20387</t>
  </si>
  <si>
    <t>387</t>
  </si>
  <si>
    <t>Santa Gertrudis</t>
  </si>
  <si>
    <t>20388</t>
  </si>
  <si>
    <t>388</t>
  </si>
  <si>
    <t>Santa Inés del Monte</t>
  </si>
  <si>
    <t>20389</t>
  </si>
  <si>
    <t>389</t>
  </si>
  <si>
    <t>Santa Inés Yatzeche</t>
  </si>
  <si>
    <t>20390</t>
  </si>
  <si>
    <t>390</t>
  </si>
  <si>
    <t>Santa Lucía del Camino</t>
  </si>
  <si>
    <t>20391</t>
  </si>
  <si>
    <t>391</t>
  </si>
  <si>
    <t>Santa Lucía Miahuatlán</t>
  </si>
  <si>
    <t>20392</t>
  </si>
  <si>
    <t>392</t>
  </si>
  <si>
    <t>Santa Lucía Monteverde</t>
  </si>
  <si>
    <t>20393</t>
  </si>
  <si>
    <t>393</t>
  </si>
  <si>
    <t>Santa Lucía Ocotlán</t>
  </si>
  <si>
    <t>20394</t>
  </si>
  <si>
    <t>394</t>
  </si>
  <si>
    <t>Santa María Alotepec</t>
  </si>
  <si>
    <t>20395</t>
  </si>
  <si>
    <t>395</t>
  </si>
  <si>
    <t>Santa María Apazco</t>
  </si>
  <si>
    <t>20396</t>
  </si>
  <si>
    <t>396</t>
  </si>
  <si>
    <t>Santa María la Asunción</t>
  </si>
  <si>
    <t>20397</t>
  </si>
  <si>
    <t>397</t>
  </si>
  <si>
    <t>Heroica Ciudad de Tlaxiaco</t>
  </si>
  <si>
    <t>20398</t>
  </si>
  <si>
    <t>398</t>
  </si>
  <si>
    <t>Ayoquezco de Aldama</t>
  </si>
  <si>
    <t>20399</t>
  </si>
  <si>
    <t>399</t>
  </si>
  <si>
    <t>Santa María Atzompa</t>
  </si>
  <si>
    <t>20400</t>
  </si>
  <si>
    <t>400</t>
  </si>
  <si>
    <t>Santa María Camotlán</t>
  </si>
  <si>
    <t>20401</t>
  </si>
  <si>
    <t>401</t>
  </si>
  <si>
    <t>Santa María Colotepec</t>
  </si>
  <si>
    <t>20402</t>
  </si>
  <si>
    <t>402</t>
  </si>
  <si>
    <t>Santa María Cortijo</t>
  </si>
  <si>
    <t>20403</t>
  </si>
  <si>
    <t>403</t>
  </si>
  <si>
    <t>Santa María Coyotepec</t>
  </si>
  <si>
    <t>20404</t>
  </si>
  <si>
    <t>404</t>
  </si>
  <si>
    <t>Santa María Chachoápam</t>
  </si>
  <si>
    <t>20405</t>
  </si>
  <si>
    <t>405</t>
  </si>
  <si>
    <t>Villa de Chilapa de Díaz</t>
  </si>
  <si>
    <t>20406</t>
  </si>
  <si>
    <t>406</t>
  </si>
  <si>
    <t>Santa María Chilchotla</t>
  </si>
  <si>
    <t>20407</t>
  </si>
  <si>
    <t>407</t>
  </si>
  <si>
    <t>Santa María Chimalapa</t>
  </si>
  <si>
    <t>20408</t>
  </si>
  <si>
    <t>408</t>
  </si>
  <si>
    <t>Santa María del Rosario</t>
  </si>
  <si>
    <t>20409</t>
  </si>
  <si>
    <t>409</t>
  </si>
  <si>
    <t>Santa María del Tule</t>
  </si>
  <si>
    <t>20410</t>
  </si>
  <si>
    <t>410</t>
  </si>
  <si>
    <t>Santa María Ecatepec</t>
  </si>
  <si>
    <t>20411</t>
  </si>
  <si>
    <t>411</t>
  </si>
  <si>
    <t>Santa María Guelacé</t>
  </si>
  <si>
    <t>20412</t>
  </si>
  <si>
    <t>412</t>
  </si>
  <si>
    <t>Santa María Guienagati</t>
  </si>
  <si>
    <t>20413</t>
  </si>
  <si>
    <t>413</t>
  </si>
  <si>
    <t>Santa María Huatulco</t>
  </si>
  <si>
    <t>20414</t>
  </si>
  <si>
    <t>414</t>
  </si>
  <si>
    <t>Santa María Huazolotitlán</t>
  </si>
  <si>
    <t>20415</t>
  </si>
  <si>
    <t>415</t>
  </si>
  <si>
    <t>Santa María Ipalapa</t>
  </si>
  <si>
    <t>20416</t>
  </si>
  <si>
    <t>416</t>
  </si>
  <si>
    <t>Santa María Ixcatlán</t>
  </si>
  <si>
    <t>20417</t>
  </si>
  <si>
    <t>417</t>
  </si>
  <si>
    <t>Santa María Jacatepec</t>
  </si>
  <si>
    <t>20418</t>
  </si>
  <si>
    <t>418</t>
  </si>
  <si>
    <t>Santa María Jalapa del Marqués</t>
  </si>
  <si>
    <t>20419</t>
  </si>
  <si>
    <t>419</t>
  </si>
  <si>
    <t>Santa María Jaltianguis</t>
  </si>
  <si>
    <t>20420</t>
  </si>
  <si>
    <t>420</t>
  </si>
  <si>
    <t>Santa María Lachixío</t>
  </si>
  <si>
    <t>20421</t>
  </si>
  <si>
    <t>421</t>
  </si>
  <si>
    <t>Santa María Mixtequilla</t>
  </si>
  <si>
    <t>20422</t>
  </si>
  <si>
    <t>422</t>
  </si>
  <si>
    <t>Santa María Nativitas</t>
  </si>
  <si>
    <t>20423</t>
  </si>
  <si>
    <t>423</t>
  </si>
  <si>
    <t>Santa María Nduayaco</t>
  </si>
  <si>
    <t>20424</t>
  </si>
  <si>
    <t>424</t>
  </si>
  <si>
    <t>Santa María Ozolotepec</t>
  </si>
  <si>
    <t>20425</t>
  </si>
  <si>
    <t>425</t>
  </si>
  <si>
    <t>Santa María Pápalo</t>
  </si>
  <si>
    <t>20426</t>
  </si>
  <si>
    <t>426</t>
  </si>
  <si>
    <t>Santa María Peñoles</t>
  </si>
  <si>
    <t>20427</t>
  </si>
  <si>
    <t>427</t>
  </si>
  <si>
    <t>Santa María Petapa</t>
  </si>
  <si>
    <t>20428</t>
  </si>
  <si>
    <t>428</t>
  </si>
  <si>
    <t>Santa María Quiegolani</t>
  </si>
  <si>
    <t>20429</t>
  </si>
  <si>
    <t>429</t>
  </si>
  <si>
    <t>Santa María Sola</t>
  </si>
  <si>
    <t>20430</t>
  </si>
  <si>
    <t>430</t>
  </si>
  <si>
    <t>Santa María Tataltepec</t>
  </si>
  <si>
    <t>20431</t>
  </si>
  <si>
    <t>431</t>
  </si>
  <si>
    <t>Santa María Tecomavaca</t>
  </si>
  <si>
    <t>20432</t>
  </si>
  <si>
    <t>432</t>
  </si>
  <si>
    <t>Santa María Temaxcalapa</t>
  </si>
  <si>
    <t>20433</t>
  </si>
  <si>
    <t>433</t>
  </si>
  <si>
    <t>Santa María Temaxcaltepec</t>
  </si>
  <si>
    <t>20434</t>
  </si>
  <si>
    <t>434</t>
  </si>
  <si>
    <t>Santa María Teopoxco</t>
  </si>
  <si>
    <t>20435</t>
  </si>
  <si>
    <t>435</t>
  </si>
  <si>
    <t>Santa María Tepantlali</t>
  </si>
  <si>
    <t>20436</t>
  </si>
  <si>
    <t>436</t>
  </si>
  <si>
    <t>Santa María Texcatitlán</t>
  </si>
  <si>
    <t>20437</t>
  </si>
  <si>
    <t>437</t>
  </si>
  <si>
    <t>Santa María Tlahuitoltepec</t>
  </si>
  <si>
    <t>20438</t>
  </si>
  <si>
    <t>438</t>
  </si>
  <si>
    <t>Santa María Tlalixtac</t>
  </si>
  <si>
    <t>20439</t>
  </si>
  <si>
    <t>439</t>
  </si>
  <si>
    <t>Santa María Tonameca</t>
  </si>
  <si>
    <t>20440</t>
  </si>
  <si>
    <t>440</t>
  </si>
  <si>
    <t>Santa María Totolapilla</t>
  </si>
  <si>
    <t>20441</t>
  </si>
  <si>
    <t>441</t>
  </si>
  <si>
    <t>Santa María Xadani</t>
  </si>
  <si>
    <t>20442</t>
  </si>
  <si>
    <t>442</t>
  </si>
  <si>
    <t>Santa María Yalina</t>
  </si>
  <si>
    <t>20443</t>
  </si>
  <si>
    <t>443</t>
  </si>
  <si>
    <t>Santa María Yavesía</t>
  </si>
  <si>
    <t>20444</t>
  </si>
  <si>
    <t>444</t>
  </si>
  <si>
    <t>Santa María Yolotepec</t>
  </si>
  <si>
    <t>20445</t>
  </si>
  <si>
    <t>445</t>
  </si>
  <si>
    <t>Santa María Yosoyúa</t>
  </si>
  <si>
    <t>20446</t>
  </si>
  <si>
    <t>446</t>
  </si>
  <si>
    <t>Santa María Yucuhiti</t>
  </si>
  <si>
    <t>20447</t>
  </si>
  <si>
    <t>447</t>
  </si>
  <si>
    <t>Santa María Zacatepec</t>
  </si>
  <si>
    <t>20448</t>
  </si>
  <si>
    <t>448</t>
  </si>
  <si>
    <t>Santa María Zaniza</t>
  </si>
  <si>
    <t>20449</t>
  </si>
  <si>
    <t>449</t>
  </si>
  <si>
    <t>Santa María Zoquitlán</t>
  </si>
  <si>
    <t>20450</t>
  </si>
  <si>
    <t>450</t>
  </si>
  <si>
    <t>Santiago Amoltepec</t>
  </si>
  <si>
    <t>20451</t>
  </si>
  <si>
    <t>451</t>
  </si>
  <si>
    <t>Santiago Apoala</t>
  </si>
  <si>
    <t>20452</t>
  </si>
  <si>
    <t>452</t>
  </si>
  <si>
    <t>Santiago Apóstol</t>
  </si>
  <si>
    <t>20453</t>
  </si>
  <si>
    <t>453</t>
  </si>
  <si>
    <t>Santiago Astata</t>
  </si>
  <si>
    <t>20454</t>
  </si>
  <si>
    <t>454</t>
  </si>
  <si>
    <t>Santiago Atitlán</t>
  </si>
  <si>
    <t>20455</t>
  </si>
  <si>
    <t>455</t>
  </si>
  <si>
    <t>Santiago Ayuquililla</t>
  </si>
  <si>
    <t>20456</t>
  </si>
  <si>
    <t>456</t>
  </si>
  <si>
    <t>Santiago Cacaloxtepec</t>
  </si>
  <si>
    <t>20457</t>
  </si>
  <si>
    <t>457</t>
  </si>
  <si>
    <t>Santiago Camotlán</t>
  </si>
  <si>
    <t>20458</t>
  </si>
  <si>
    <t>458</t>
  </si>
  <si>
    <t>Santiago Comaltepec</t>
  </si>
  <si>
    <t>20459</t>
  </si>
  <si>
    <t>459</t>
  </si>
  <si>
    <t>Santiago Chazumba</t>
  </si>
  <si>
    <t>20460</t>
  </si>
  <si>
    <t>460</t>
  </si>
  <si>
    <t>Santiago Choápam</t>
  </si>
  <si>
    <t>20461</t>
  </si>
  <si>
    <t>461</t>
  </si>
  <si>
    <t>Santiago del Río</t>
  </si>
  <si>
    <t>20462</t>
  </si>
  <si>
    <t>462</t>
  </si>
  <si>
    <t>Santiago Huajolotitlán</t>
  </si>
  <si>
    <t>20463</t>
  </si>
  <si>
    <t>463</t>
  </si>
  <si>
    <t>Santiago Huauclilla</t>
  </si>
  <si>
    <t>20464</t>
  </si>
  <si>
    <t>464</t>
  </si>
  <si>
    <t>Santiago Ihuitlán Plumas</t>
  </si>
  <si>
    <t>20465</t>
  </si>
  <si>
    <t>465</t>
  </si>
  <si>
    <t>Santiago Ixcuintepec</t>
  </si>
  <si>
    <t>20466</t>
  </si>
  <si>
    <t>466</t>
  </si>
  <si>
    <t>Santiago Ixtayutla</t>
  </si>
  <si>
    <t>20467</t>
  </si>
  <si>
    <t>467</t>
  </si>
  <si>
    <t>Santiago Jamiltepec</t>
  </si>
  <si>
    <t>20468</t>
  </si>
  <si>
    <t>468</t>
  </si>
  <si>
    <t>Santiago Jocotepec</t>
  </si>
  <si>
    <t>20469</t>
  </si>
  <si>
    <t>469</t>
  </si>
  <si>
    <t>Santiago Juxtlahuaca</t>
  </si>
  <si>
    <t>20470</t>
  </si>
  <si>
    <t>470</t>
  </si>
  <si>
    <t>Santiago Lachiguiri</t>
  </si>
  <si>
    <t>20471</t>
  </si>
  <si>
    <t>471</t>
  </si>
  <si>
    <t>Santiago Lalopa</t>
  </si>
  <si>
    <t>20472</t>
  </si>
  <si>
    <t>472</t>
  </si>
  <si>
    <t>Santiago Laollaga</t>
  </si>
  <si>
    <t>20473</t>
  </si>
  <si>
    <t>473</t>
  </si>
  <si>
    <t>Santiago Laxopa</t>
  </si>
  <si>
    <t>20474</t>
  </si>
  <si>
    <t>474</t>
  </si>
  <si>
    <t>Santiago Llano Grande</t>
  </si>
  <si>
    <t>20475</t>
  </si>
  <si>
    <t>475</t>
  </si>
  <si>
    <t>Santiago Matatlán</t>
  </si>
  <si>
    <t>20476</t>
  </si>
  <si>
    <t>476</t>
  </si>
  <si>
    <t>Santiago Miltepec</t>
  </si>
  <si>
    <t>20477</t>
  </si>
  <si>
    <t>477</t>
  </si>
  <si>
    <t>Santiago Minas</t>
  </si>
  <si>
    <t>20478</t>
  </si>
  <si>
    <t>478</t>
  </si>
  <si>
    <t>Santiago Nacaltepec</t>
  </si>
  <si>
    <t>20479</t>
  </si>
  <si>
    <t>479</t>
  </si>
  <si>
    <t>Santiago Nejapilla</t>
  </si>
  <si>
    <t>20480</t>
  </si>
  <si>
    <t>480</t>
  </si>
  <si>
    <t>Santiago Nundiche</t>
  </si>
  <si>
    <t>20481</t>
  </si>
  <si>
    <t>481</t>
  </si>
  <si>
    <t>Santiago Nuyoó</t>
  </si>
  <si>
    <t>20482</t>
  </si>
  <si>
    <t>482</t>
  </si>
  <si>
    <t>Santiago Pinotepa Nacional</t>
  </si>
  <si>
    <t>20483</t>
  </si>
  <si>
    <t>483</t>
  </si>
  <si>
    <t>Santiago Suchilquitongo</t>
  </si>
  <si>
    <t>20484</t>
  </si>
  <si>
    <t>484</t>
  </si>
  <si>
    <t>Santiago Tamazola</t>
  </si>
  <si>
    <t>20485</t>
  </si>
  <si>
    <t>485</t>
  </si>
  <si>
    <t>Santiago Tapextla</t>
  </si>
  <si>
    <t>20486</t>
  </si>
  <si>
    <t>486</t>
  </si>
  <si>
    <t>Villa Tejúpam de la Unión</t>
  </si>
  <si>
    <t>20487</t>
  </si>
  <si>
    <t>487</t>
  </si>
  <si>
    <t>Santiago Tenango</t>
  </si>
  <si>
    <t>20488</t>
  </si>
  <si>
    <t>488</t>
  </si>
  <si>
    <t>Santiago Tepetlapa</t>
  </si>
  <si>
    <t>20489</t>
  </si>
  <si>
    <t>489</t>
  </si>
  <si>
    <t>Santiago Tetepec</t>
  </si>
  <si>
    <t>20490</t>
  </si>
  <si>
    <t>490</t>
  </si>
  <si>
    <t>Santiago Texcalcingo</t>
  </si>
  <si>
    <t>20491</t>
  </si>
  <si>
    <t>491</t>
  </si>
  <si>
    <t>Santiago Textitlán</t>
  </si>
  <si>
    <t>20492</t>
  </si>
  <si>
    <t>492</t>
  </si>
  <si>
    <t>Santiago Tilantongo</t>
  </si>
  <si>
    <t>20493</t>
  </si>
  <si>
    <t>493</t>
  </si>
  <si>
    <t>Santiago Tillo</t>
  </si>
  <si>
    <t>20494</t>
  </si>
  <si>
    <t>494</t>
  </si>
  <si>
    <t>Santiago Tlazoyaltepec</t>
  </si>
  <si>
    <t>20495</t>
  </si>
  <si>
    <t>495</t>
  </si>
  <si>
    <t>Santiago Xanica</t>
  </si>
  <si>
    <t>20496</t>
  </si>
  <si>
    <t>496</t>
  </si>
  <si>
    <t>Santiago Xiacuí</t>
  </si>
  <si>
    <t>20497</t>
  </si>
  <si>
    <t>497</t>
  </si>
  <si>
    <t>Santiago Yaitepec</t>
  </si>
  <si>
    <t>20498</t>
  </si>
  <si>
    <t>498</t>
  </si>
  <si>
    <t>Santiago Yaveo</t>
  </si>
  <si>
    <t>20499</t>
  </si>
  <si>
    <t>499</t>
  </si>
  <si>
    <t>Santiago Yolomécatl</t>
  </si>
  <si>
    <t>20500</t>
  </si>
  <si>
    <t>500</t>
  </si>
  <si>
    <t>Santiago Yosondúa</t>
  </si>
  <si>
    <t>20501</t>
  </si>
  <si>
    <t>501</t>
  </si>
  <si>
    <t>Santiago Yucuyachi</t>
  </si>
  <si>
    <t>20502</t>
  </si>
  <si>
    <t>502</t>
  </si>
  <si>
    <t>Santiago Zacatepec</t>
  </si>
  <si>
    <t>20503</t>
  </si>
  <si>
    <t>503</t>
  </si>
  <si>
    <t>Santiago Zoochila</t>
  </si>
  <si>
    <t>20504</t>
  </si>
  <si>
    <t>504</t>
  </si>
  <si>
    <t>Nuevo Zoquiápam</t>
  </si>
  <si>
    <t>20505</t>
  </si>
  <si>
    <t>505</t>
  </si>
  <si>
    <t>Santo Domingo Ingenio</t>
  </si>
  <si>
    <t>20506</t>
  </si>
  <si>
    <t>506</t>
  </si>
  <si>
    <t>Santo Domingo Albarradas</t>
  </si>
  <si>
    <t>20507</t>
  </si>
  <si>
    <t>507</t>
  </si>
  <si>
    <t>Santo Domingo Armenta</t>
  </si>
  <si>
    <t>20508</t>
  </si>
  <si>
    <t>508</t>
  </si>
  <si>
    <t>Santo Domingo Chihuitán</t>
  </si>
  <si>
    <t>20509</t>
  </si>
  <si>
    <t>509</t>
  </si>
  <si>
    <t>Santo Domingo de Morelos</t>
  </si>
  <si>
    <t>20510</t>
  </si>
  <si>
    <t>510</t>
  </si>
  <si>
    <t>Santo Domingo Ixcatlán</t>
  </si>
  <si>
    <t>20511</t>
  </si>
  <si>
    <t>511</t>
  </si>
  <si>
    <t>Santo Domingo Nuxaá</t>
  </si>
  <si>
    <t>20512</t>
  </si>
  <si>
    <t>512</t>
  </si>
  <si>
    <t>Santo Domingo Ozolotepec</t>
  </si>
  <si>
    <t>20513</t>
  </si>
  <si>
    <t>513</t>
  </si>
  <si>
    <t>Santo Domingo Petapa</t>
  </si>
  <si>
    <t>20514</t>
  </si>
  <si>
    <t>514</t>
  </si>
  <si>
    <t>Santo Domingo Roayaga</t>
  </si>
  <si>
    <t>20515</t>
  </si>
  <si>
    <t>515</t>
  </si>
  <si>
    <t>Santo Domingo Tehuantepec</t>
  </si>
  <si>
    <t>20516</t>
  </si>
  <si>
    <t>516</t>
  </si>
  <si>
    <t>Santo Domingo Teojomulco</t>
  </si>
  <si>
    <t>20517</t>
  </si>
  <si>
    <t>517</t>
  </si>
  <si>
    <t>Santo Domingo Tepuxtepec</t>
  </si>
  <si>
    <t>20518</t>
  </si>
  <si>
    <t>518</t>
  </si>
  <si>
    <t>Santo Domingo Tlatayápam</t>
  </si>
  <si>
    <t>20519</t>
  </si>
  <si>
    <t>519</t>
  </si>
  <si>
    <t>Santo Domingo Tomaltepec</t>
  </si>
  <si>
    <t>20520</t>
  </si>
  <si>
    <t>520</t>
  </si>
  <si>
    <t>Santo Domingo Tonalá</t>
  </si>
  <si>
    <t>20521</t>
  </si>
  <si>
    <t>521</t>
  </si>
  <si>
    <t>Santo Domingo Tonaltepec</t>
  </si>
  <si>
    <t>20522</t>
  </si>
  <si>
    <t>522</t>
  </si>
  <si>
    <t>Santo Domingo Xagacía</t>
  </si>
  <si>
    <t>20523</t>
  </si>
  <si>
    <t>523</t>
  </si>
  <si>
    <t>Santo Domingo Yanhuitlán</t>
  </si>
  <si>
    <t>20524</t>
  </si>
  <si>
    <t>524</t>
  </si>
  <si>
    <t>Santo Domingo Yodohino</t>
  </si>
  <si>
    <t>20525</t>
  </si>
  <si>
    <t>525</t>
  </si>
  <si>
    <t>Santo Domingo Zanatepec</t>
  </si>
  <si>
    <t>20526</t>
  </si>
  <si>
    <t>526</t>
  </si>
  <si>
    <t>Santos Reyes Nopala</t>
  </si>
  <si>
    <t>20527</t>
  </si>
  <si>
    <t>527</t>
  </si>
  <si>
    <t>Santos Reyes Pápalo</t>
  </si>
  <si>
    <t>20528</t>
  </si>
  <si>
    <t>528</t>
  </si>
  <si>
    <t>Santos Reyes Tepejillo</t>
  </si>
  <si>
    <t>20529</t>
  </si>
  <si>
    <t>529</t>
  </si>
  <si>
    <t>Santos Reyes Yucuná</t>
  </si>
  <si>
    <t>20530</t>
  </si>
  <si>
    <t>530</t>
  </si>
  <si>
    <t>Santo Tomás Jalieza</t>
  </si>
  <si>
    <t>20531</t>
  </si>
  <si>
    <t>531</t>
  </si>
  <si>
    <t>Santo Tomás Mazaltepec</t>
  </si>
  <si>
    <t>20532</t>
  </si>
  <si>
    <t>532</t>
  </si>
  <si>
    <t>Santo Tomás Ocotepec</t>
  </si>
  <si>
    <t>20533</t>
  </si>
  <si>
    <t>533</t>
  </si>
  <si>
    <t>Santo Tomás Tamazulapan</t>
  </si>
  <si>
    <t>20534</t>
  </si>
  <si>
    <t>534</t>
  </si>
  <si>
    <t>San Vicente Coatlán</t>
  </si>
  <si>
    <t>20535</t>
  </si>
  <si>
    <t>535</t>
  </si>
  <si>
    <t>San Vicente Lachixío</t>
  </si>
  <si>
    <t>20536</t>
  </si>
  <si>
    <t>536</t>
  </si>
  <si>
    <t>San Vicente Nuñú</t>
  </si>
  <si>
    <t>20537</t>
  </si>
  <si>
    <t>537</t>
  </si>
  <si>
    <t>Silacayoápam</t>
  </si>
  <si>
    <t>20538</t>
  </si>
  <si>
    <t>538</t>
  </si>
  <si>
    <t>Sitio de Xitlapehua</t>
  </si>
  <si>
    <t>20539</t>
  </si>
  <si>
    <t>539</t>
  </si>
  <si>
    <t>Soledad Etla</t>
  </si>
  <si>
    <t>20540</t>
  </si>
  <si>
    <t>540</t>
  </si>
  <si>
    <t>Villa de Tamazulápam del Progreso</t>
  </si>
  <si>
    <t>20541</t>
  </si>
  <si>
    <t>541</t>
  </si>
  <si>
    <t>Tanetze de Zaragoza</t>
  </si>
  <si>
    <t>20542</t>
  </si>
  <si>
    <t>542</t>
  </si>
  <si>
    <t>Taniche</t>
  </si>
  <si>
    <t>20543</t>
  </si>
  <si>
    <t>543</t>
  </si>
  <si>
    <t>Tataltepec de Valdés</t>
  </si>
  <si>
    <t>20544</t>
  </si>
  <si>
    <t>544</t>
  </si>
  <si>
    <t>Teococuilco de Marcos Pérez</t>
  </si>
  <si>
    <t>20545</t>
  </si>
  <si>
    <t>545</t>
  </si>
  <si>
    <t>Teotitlán de Flores Magón</t>
  </si>
  <si>
    <t>20546</t>
  </si>
  <si>
    <t>546</t>
  </si>
  <si>
    <t>Teotitlán del Valle</t>
  </si>
  <si>
    <t>20547</t>
  </si>
  <si>
    <t>547</t>
  </si>
  <si>
    <t>Teotongo</t>
  </si>
  <si>
    <t>20548</t>
  </si>
  <si>
    <t>548</t>
  </si>
  <si>
    <t>Tepelmeme Villa de Morelos</t>
  </si>
  <si>
    <t>20549</t>
  </si>
  <si>
    <t>549</t>
  </si>
  <si>
    <t>Heroica Villa Tezoatlán de Segura y Luna, Cuna de la Independencia de Oaxaca</t>
  </si>
  <si>
    <t>20550</t>
  </si>
  <si>
    <t>550</t>
  </si>
  <si>
    <t>San Jerónimo Tlacochahuaya</t>
  </si>
  <si>
    <t>20551</t>
  </si>
  <si>
    <t>551</t>
  </si>
  <si>
    <t>Tlacolula de Matamoros</t>
  </si>
  <si>
    <t>20552</t>
  </si>
  <si>
    <t>552</t>
  </si>
  <si>
    <t>Tlacotepec Plumas</t>
  </si>
  <si>
    <t>20553</t>
  </si>
  <si>
    <t>553</t>
  </si>
  <si>
    <t>Tlalixtac de Cabrera</t>
  </si>
  <si>
    <t>20554</t>
  </si>
  <si>
    <t>554</t>
  </si>
  <si>
    <t>Totontepec Villa de Morelos</t>
  </si>
  <si>
    <t>20555</t>
  </si>
  <si>
    <t>555</t>
  </si>
  <si>
    <t>Trinidad Zaachila</t>
  </si>
  <si>
    <t>20556</t>
  </si>
  <si>
    <t>556</t>
  </si>
  <si>
    <t>La Trinidad Vista Hermosa</t>
  </si>
  <si>
    <t>20557</t>
  </si>
  <si>
    <t>557</t>
  </si>
  <si>
    <t>Unión Hidalgo</t>
  </si>
  <si>
    <t>20558</t>
  </si>
  <si>
    <t>558</t>
  </si>
  <si>
    <t>Valerio Trujano</t>
  </si>
  <si>
    <t>20559</t>
  </si>
  <si>
    <t>559</t>
  </si>
  <si>
    <t>San Juan Bautista Valle Nacional</t>
  </si>
  <si>
    <t>20560</t>
  </si>
  <si>
    <t>560</t>
  </si>
  <si>
    <t>Villa Díaz Ordaz</t>
  </si>
  <si>
    <t>20561</t>
  </si>
  <si>
    <t>561</t>
  </si>
  <si>
    <t>Yaxe</t>
  </si>
  <si>
    <t>20562</t>
  </si>
  <si>
    <t>562</t>
  </si>
  <si>
    <t>Magdalena Yodocono de Porfirio Díaz</t>
  </si>
  <si>
    <t>20563</t>
  </si>
  <si>
    <t>563</t>
  </si>
  <si>
    <t>Yogana</t>
  </si>
  <si>
    <t>20564</t>
  </si>
  <si>
    <t>564</t>
  </si>
  <si>
    <t>Yutanduchi de Guerrero</t>
  </si>
  <si>
    <t>20565</t>
  </si>
  <si>
    <t>565</t>
  </si>
  <si>
    <t>Villa de Zaachila</t>
  </si>
  <si>
    <t>20566</t>
  </si>
  <si>
    <t>566</t>
  </si>
  <si>
    <t>San Mateo Yucutindoo</t>
  </si>
  <si>
    <t>20567</t>
  </si>
  <si>
    <t>567</t>
  </si>
  <si>
    <t>Zapotitlán Lagunas</t>
  </si>
  <si>
    <t>20568</t>
  </si>
  <si>
    <t>568</t>
  </si>
  <si>
    <t>Zapotitlán Palmas</t>
  </si>
  <si>
    <t>20569</t>
  </si>
  <si>
    <t>569</t>
  </si>
  <si>
    <t>Santa Inés de Zaragoza</t>
  </si>
  <si>
    <t>20570</t>
  </si>
  <si>
    <t>570</t>
  </si>
  <si>
    <t>Zimatlán de Álvarez</t>
  </si>
  <si>
    <t>21001</t>
  </si>
  <si>
    <t>Acajete</t>
  </si>
  <si>
    <t>21002</t>
  </si>
  <si>
    <t>Acateno</t>
  </si>
  <si>
    <t>21003</t>
  </si>
  <si>
    <t>21004</t>
  </si>
  <si>
    <t>Acatzingo</t>
  </si>
  <si>
    <t>21005</t>
  </si>
  <si>
    <t>Acteopan</t>
  </si>
  <si>
    <t>21006</t>
  </si>
  <si>
    <t>21007</t>
  </si>
  <si>
    <t>Ahuatlán</t>
  </si>
  <si>
    <t>21008</t>
  </si>
  <si>
    <t>Ahuazotepec</t>
  </si>
  <si>
    <t>21009</t>
  </si>
  <si>
    <t>Ahuehuetitla</t>
  </si>
  <si>
    <t>21010</t>
  </si>
  <si>
    <t>Ajalpan</t>
  </si>
  <si>
    <t>21011</t>
  </si>
  <si>
    <t>Albino Zertuche</t>
  </si>
  <si>
    <t>21012</t>
  </si>
  <si>
    <t>Aljojuca</t>
  </si>
  <si>
    <t>21013</t>
  </si>
  <si>
    <t>Altepexi</t>
  </si>
  <si>
    <t>21014</t>
  </si>
  <si>
    <t>Amixtlán</t>
  </si>
  <si>
    <t>21015</t>
  </si>
  <si>
    <t>Amozoc</t>
  </si>
  <si>
    <t>21016</t>
  </si>
  <si>
    <t>Aquixtla</t>
  </si>
  <si>
    <t>21017</t>
  </si>
  <si>
    <t>Atempan</t>
  </si>
  <si>
    <t>21018</t>
  </si>
  <si>
    <t>Atexcal</t>
  </si>
  <si>
    <t>21019</t>
  </si>
  <si>
    <t>Atlixco</t>
  </si>
  <si>
    <t>21020</t>
  </si>
  <si>
    <t>Atoyatempan</t>
  </si>
  <si>
    <t>21021</t>
  </si>
  <si>
    <t>Atzala</t>
  </si>
  <si>
    <t>21022</t>
  </si>
  <si>
    <t>Atzitzihuacán</t>
  </si>
  <si>
    <t>21023</t>
  </si>
  <si>
    <t>Atzitzintla</t>
  </si>
  <si>
    <t>21024</t>
  </si>
  <si>
    <t>Axutla</t>
  </si>
  <si>
    <t>21025</t>
  </si>
  <si>
    <t>Ayotoxco de Guerrero</t>
  </si>
  <si>
    <t>21026</t>
  </si>
  <si>
    <t>Calpan</t>
  </si>
  <si>
    <t>21027</t>
  </si>
  <si>
    <t>Caltepec</t>
  </si>
  <si>
    <t>21028</t>
  </si>
  <si>
    <t>Camocuautla</t>
  </si>
  <si>
    <t>21029</t>
  </si>
  <si>
    <t>Caxhuacan</t>
  </si>
  <si>
    <t>21030</t>
  </si>
  <si>
    <t>Coatepec</t>
  </si>
  <si>
    <t>21031</t>
  </si>
  <si>
    <t>Coatzingo</t>
  </si>
  <si>
    <t>21032</t>
  </si>
  <si>
    <t>Cohetzala</t>
  </si>
  <si>
    <t>21033</t>
  </si>
  <si>
    <t>Cohuecan</t>
  </si>
  <si>
    <t>21034</t>
  </si>
  <si>
    <t>Coronango</t>
  </si>
  <si>
    <t>21035</t>
  </si>
  <si>
    <t>Coxcatlán</t>
  </si>
  <si>
    <t>21036</t>
  </si>
  <si>
    <t>Coyomeapan</t>
  </si>
  <si>
    <t>21037</t>
  </si>
  <si>
    <t>21038</t>
  </si>
  <si>
    <t>Cuapiaxtla de Madero</t>
  </si>
  <si>
    <t>21039</t>
  </si>
  <si>
    <t>Cuautempan</t>
  </si>
  <si>
    <t>21040</t>
  </si>
  <si>
    <t>Cuautinchán</t>
  </si>
  <si>
    <t>21041</t>
  </si>
  <si>
    <t>Cuautlancingo</t>
  </si>
  <si>
    <t>21042</t>
  </si>
  <si>
    <t>Cuayuca de Andrade</t>
  </si>
  <si>
    <t>21043</t>
  </si>
  <si>
    <t>Cuetzalan del Progreso</t>
  </si>
  <si>
    <t>21044</t>
  </si>
  <si>
    <t>Cuyoaco</t>
  </si>
  <si>
    <t>21045</t>
  </si>
  <si>
    <t>Chalchicomula de Sesma</t>
  </si>
  <si>
    <t>21046</t>
  </si>
  <si>
    <t>Chapulco</t>
  </si>
  <si>
    <t>21047</t>
  </si>
  <si>
    <t>21048</t>
  </si>
  <si>
    <t>Chiautzingo</t>
  </si>
  <si>
    <t>21049</t>
  </si>
  <si>
    <t>Chiconcuautla</t>
  </si>
  <si>
    <t>21050</t>
  </si>
  <si>
    <t>Chichiquila</t>
  </si>
  <si>
    <t>21051</t>
  </si>
  <si>
    <t>Chietla</t>
  </si>
  <si>
    <t>21052</t>
  </si>
  <si>
    <t>Chigmecatitlán</t>
  </si>
  <si>
    <t>21053</t>
  </si>
  <si>
    <t>Chignahuapan</t>
  </si>
  <si>
    <t>21054</t>
  </si>
  <si>
    <t>Chignautla</t>
  </si>
  <si>
    <t>21055</t>
  </si>
  <si>
    <t>Chila</t>
  </si>
  <si>
    <t>21056</t>
  </si>
  <si>
    <t>Chila de la Sal</t>
  </si>
  <si>
    <t>21057</t>
  </si>
  <si>
    <t>Honey</t>
  </si>
  <si>
    <t>21058</t>
  </si>
  <si>
    <t>Chilchotla</t>
  </si>
  <si>
    <t>21059</t>
  </si>
  <si>
    <t>Chinantla</t>
  </si>
  <si>
    <t>21060</t>
  </si>
  <si>
    <t>Domingo Arenas</t>
  </si>
  <si>
    <t>21061</t>
  </si>
  <si>
    <t>21062</t>
  </si>
  <si>
    <t>Epatlán</t>
  </si>
  <si>
    <t>21063</t>
  </si>
  <si>
    <t>Esperanza</t>
  </si>
  <si>
    <t>21064</t>
  </si>
  <si>
    <t>Francisco Z. Mena</t>
  </si>
  <si>
    <t>21065</t>
  </si>
  <si>
    <t>General Felipe Ángeles</t>
  </si>
  <si>
    <t>21066</t>
  </si>
  <si>
    <t>21067</t>
  </si>
  <si>
    <t>21068</t>
  </si>
  <si>
    <t>Hermenegildo Galeana</t>
  </si>
  <si>
    <t>21069</t>
  </si>
  <si>
    <t>Huaquechula</t>
  </si>
  <si>
    <t>21070</t>
  </si>
  <si>
    <t>Huatlatlauca</t>
  </si>
  <si>
    <t>21071</t>
  </si>
  <si>
    <t>Huauchinango</t>
  </si>
  <si>
    <t>21072</t>
  </si>
  <si>
    <t>21073</t>
  </si>
  <si>
    <t>Huehuetlán el Chico</t>
  </si>
  <si>
    <t>21074</t>
  </si>
  <si>
    <t>Huejotzingo</t>
  </si>
  <si>
    <t>21075</t>
  </si>
  <si>
    <t>Hueyapan</t>
  </si>
  <si>
    <t>21076</t>
  </si>
  <si>
    <t>Hueytamalco</t>
  </si>
  <si>
    <t>21077</t>
  </si>
  <si>
    <t>Hueytlalpan</t>
  </si>
  <si>
    <t>21078</t>
  </si>
  <si>
    <t>Huitzilan de Serdán</t>
  </si>
  <si>
    <t>21079</t>
  </si>
  <si>
    <t>Huitziltepec</t>
  </si>
  <si>
    <t>21080</t>
  </si>
  <si>
    <t>Atlequizayan</t>
  </si>
  <si>
    <t>21081</t>
  </si>
  <si>
    <t>Ixcamilpa de Guerrero</t>
  </si>
  <si>
    <t>21082</t>
  </si>
  <si>
    <t>Ixcaquixtla</t>
  </si>
  <si>
    <t>21083</t>
  </si>
  <si>
    <t>Ixtacamaxtitlán</t>
  </si>
  <si>
    <t>21084</t>
  </si>
  <si>
    <t>Ixtepec</t>
  </si>
  <si>
    <t>21085</t>
  </si>
  <si>
    <t>Izúcar de Matamoros</t>
  </si>
  <si>
    <t>21086</t>
  </si>
  <si>
    <t>Jalpan</t>
  </si>
  <si>
    <t>21087</t>
  </si>
  <si>
    <t>Jolalpan</t>
  </si>
  <si>
    <t>21088</t>
  </si>
  <si>
    <t>Jonotla</t>
  </si>
  <si>
    <t>21089</t>
  </si>
  <si>
    <t>Jopala</t>
  </si>
  <si>
    <t>21090</t>
  </si>
  <si>
    <t>Juan C. Bonilla</t>
  </si>
  <si>
    <t>21091</t>
  </si>
  <si>
    <t>Juan Galindo</t>
  </si>
  <si>
    <t>21092</t>
  </si>
  <si>
    <t>Juan N. Méndez</t>
  </si>
  <si>
    <t>21093</t>
  </si>
  <si>
    <t>Lafragua</t>
  </si>
  <si>
    <t>21094</t>
  </si>
  <si>
    <t>Libres</t>
  </si>
  <si>
    <t>21095</t>
  </si>
  <si>
    <t>La Magdalena Tlatlauquitepec</t>
  </si>
  <si>
    <t>21096</t>
  </si>
  <si>
    <t>Mazapiltepec de Juárez</t>
  </si>
  <si>
    <t>21097</t>
  </si>
  <si>
    <t>Mixtla</t>
  </si>
  <si>
    <t>21098</t>
  </si>
  <si>
    <t>Molcaxac</t>
  </si>
  <si>
    <t>21099</t>
  </si>
  <si>
    <t>Cañada Morelos</t>
  </si>
  <si>
    <t>21100</t>
  </si>
  <si>
    <t>Naupan</t>
  </si>
  <si>
    <t>21101</t>
  </si>
  <si>
    <t>Nauzontla</t>
  </si>
  <si>
    <t>21102</t>
  </si>
  <si>
    <t>Nealtican</t>
  </si>
  <si>
    <t>21103</t>
  </si>
  <si>
    <t>Nicolás Bravo</t>
  </si>
  <si>
    <t>21104</t>
  </si>
  <si>
    <t>Nopalucan</t>
  </si>
  <si>
    <t>21105</t>
  </si>
  <si>
    <t>21106</t>
  </si>
  <si>
    <t>Ocoyucan</t>
  </si>
  <si>
    <t>21107</t>
  </si>
  <si>
    <t>Olintla</t>
  </si>
  <si>
    <t>21108</t>
  </si>
  <si>
    <t>Oriental</t>
  </si>
  <si>
    <t>21109</t>
  </si>
  <si>
    <t>Pahuatlán</t>
  </si>
  <si>
    <t>21110</t>
  </si>
  <si>
    <t>Palmar de Bravo</t>
  </si>
  <si>
    <t>21111</t>
  </si>
  <si>
    <t>21112</t>
  </si>
  <si>
    <t>Petlalcingo</t>
  </si>
  <si>
    <t>21113</t>
  </si>
  <si>
    <t>Piaxtla</t>
  </si>
  <si>
    <t>21114</t>
  </si>
  <si>
    <t>21115</t>
  </si>
  <si>
    <t>Quecholac</t>
  </si>
  <si>
    <t>21116</t>
  </si>
  <si>
    <t>Quimixtlán</t>
  </si>
  <si>
    <t>21117</t>
  </si>
  <si>
    <t>Rafael Lara Grajales</t>
  </si>
  <si>
    <t>21118</t>
  </si>
  <si>
    <t>Los Reyes de Juárez</t>
  </si>
  <si>
    <t>21119</t>
  </si>
  <si>
    <t>San Andrés Cholula</t>
  </si>
  <si>
    <t>21120</t>
  </si>
  <si>
    <t>San Antonio Cañada</t>
  </si>
  <si>
    <t>21121</t>
  </si>
  <si>
    <t>San Diego la Mesa Tochimiltzingo</t>
  </si>
  <si>
    <t>21122</t>
  </si>
  <si>
    <t>San Felipe Teotlalcingo</t>
  </si>
  <si>
    <t>21123</t>
  </si>
  <si>
    <t>San Felipe Tepatlán</t>
  </si>
  <si>
    <t>21124</t>
  </si>
  <si>
    <t>San Gabriel Chilac</t>
  </si>
  <si>
    <t>21125</t>
  </si>
  <si>
    <t>San Gregorio Atzompa</t>
  </si>
  <si>
    <t>21126</t>
  </si>
  <si>
    <t>San Jerónimo Tecuanipan</t>
  </si>
  <si>
    <t>21127</t>
  </si>
  <si>
    <t>San Jerónimo Xayacatlán</t>
  </si>
  <si>
    <t>21128</t>
  </si>
  <si>
    <t>San José Chiapa</t>
  </si>
  <si>
    <t>21129</t>
  </si>
  <si>
    <t>San José Miahuatlán</t>
  </si>
  <si>
    <t>21130</t>
  </si>
  <si>
    <t>San Juan Atenco</t>
  </si>
  <si>
    <t>21131</t>
  </si>
  <si>
    <t>San Juan Atzompa</t>
  </si>
  <si>
    <t>21132</t>
  </si>
  <si>
    <t>San Martín Texmelucan</t>
  </si>
  <si>
    <t>21133</t>
  </si>
  <si>
    <t>San Martín Totoltepec</t>
  </si>
  <si>
    <t>21134</t>
  </si>
  <si>
    <t>San Matías Tlalancaleca</t>
  </si>
  <si>
    <t>21135</t>
  </si>
  <si>
    <t>San Miguel Ixitlán</t>
  </si>
  <si>
    <t>21136</t>
  </si>
  <si>
    <t>San Miguel Xoxtla</t>
  </si>
  <si>
    <t>21137</t>
  </si>
  <si>
    <t>San Nicolás Buenos Aires</t>
  </si>
  <si>
    <t>21138</t>
  </si>
  <si>
    <t>San Nicolás de los Ranchos</t>
  </si>
  <si>
    <t>21139</t>
  </si>
  <si>
    <t>San Pablo Anicano</t>
  </si>
  <si>
    <t>21140</t>
  </si>
  <si>
    <t>San Pedro Cholula</t>
  </si>
  <si>
    <t>21141</t>
  </si>
  <si>
    <t>San Pedro Yeloixtlahuaca</t>
  </si>
  <si>
    <t>21142</t>
  </si>
  <si>
    <t>San Salvador el Seco</t>
  </si>
  <si>
    <t>21143</t>
  </si>
  <si>
    <t>San Salvador el Verde</t>
  </si>
  <si>
    <t>21144</t>
  </si>
  <si>
    <t>San Salvador Huixcolotla</t>
  </si>
  <si>
    <t>21145</t>
  </si>
  <si>
    <t>San Sebastián Tlacotepec</t>
  </si>
  <si>
    <t>21146</t>
  </si>
  <si>
    <t>Santa Catarina Tlaltempan</t>
  </si>
  <si>
    <t>21147</t>
  </si>
  <si>
    <t>Santa Inés Ahuatempan</t>
  </si>
  <si>
    <t>21148</t>
  </si>
  <si>
    <t>Santa Isabel Cholula</t>
  </si>
  <si>
    <t>21149</t>
  </si>
  <si>
    <t>Santiago Miahuatlán</t>
  </si>
  <si>
    <t>21150</t>
  </si>
  <si>
    <t>Huehuetlán el Grande</t>
  </si>
  <si>
    <t>21151</t>
  </si>
  <si>
    <t>Santo Tomás Hueyotlipan</t>
  </si>
  <si>
    <t>21152</t>
  </si>
  <si>
    <t>Soltepec</t>
  </si>
  <si>
    <t>21153</t>
  </si>
  <si>
    <t>Tecali de Herrera</t>
  </si>
  <si>
    <t>21154</t>
  </si>
  <si>
    <t>Tecamachalco</t>
  </si>
  <si>
    <t>21155</t>
  </si>
  <si>
    <t>Tecomatlán</t>
  </si>
  <si>
    <t>21156</t>
  </si>
  <si>
    <t>Tehuacán</t>
  </si>
  <si>
    <t>21157</t>
  </si>
  <si>
    <t>Tehuitzingo</t>
  </si>
  <si>
    <t>21158</t>
  </si>
  <si>
    <t>Tenampulco</t>
  </si>
  <si>
    <t>21159</t>
  </si>
  <si>
    <t>Teopantlán</t>
  </si>
  <si>
    <t>21160</t>
  </si>
  <si>
    <t>Teotlalco</t>
  </si>
  <si>
    <t>21161</t>
  </si>
  <si>
    <t>Tepanco de López</t>
  </si>
  <si>
    <t>21162</t>
  </si>
  <si>
    <t>Tepango de Rodríguez</t>
  </si>
  <si>
    <t>21163</t>
  </si>
  <si>
    <t>Tepatlaxco de Hidalgo</t>
  </si>
  <si>
    <t>21164</t>
  </si>
  <si>
    <t>Tepeaca</t>
  </si>
  <si>
    <t>21165</t>
  </si>
  <si>
    <t>Tepemaxalco</t>
  </si>
  <si>
    <t>21166</t>
  </si>
  <si>
    <t>Tepeojuma</t>
  </si>
  <si>
    <t>21167</t>
  </si>
  <si>
    <t>Tepetzintla</t>
  </si>
  <si>
    <t>21168</t>
  </si>
  <si>
    <t>Tepexco</t>
  </si>
  <si>
    <t>21169</t>
  </si>
  <si>
    <t>Tepexi de Rodríguez</t>
  </si>
  <si>
    <t>21170</t>
  </si>
  <si>
    <t>Tepeyahualco</t>
  </si>
  <si>
    <t>21171</t>
  </si>
  <si>
    <t>Tepeyahualco de Cuauhtémoc</t>
  </si>
  <si>
    <t>21172</t>
  </si>
  <si>
    <t>Tetela de Ocampo</t>
  </si>
  <si>
    <t>21173</t>
  </si>
  <si>
    <t>Teteles de Avila Castillo</t>
  </si>
  <si>
    <t>21174</t>
  </si>
  <si>
    <t>Teziutlán</t>
  </si>
  <si>
    <t>21175</t>
  </si>
  <si>
    <t>Tianguismanalco</t>
  </si>
  <si>
    <t>21176</t>
  </si>
  <si>
    <t>Tilapa</t>
  </si>
  <si>
    <t>21177</t>
  </si>
  <si>
    <t>Tlacotepec de Benito Juárez</t>
  </si>
  <si>
    <t>21178</t>
  </si>
  <si>
    <t>Tlacuilotepec</t>
  </si>
  <si>
    <t>21179</t>
  </si>
  <si>
    <t>Tlachichuca</t>
  </si>
  <si>
    <t>21180</t>
  </si>
  <si>
    <t>Tlahuapan</t>
  </si>
  <si>
    <t>21181</t>
  </si>
  <si>
    <t>Tlaltenango</t>
  </si>
  <si>
    <t>21182</t>
  </si>
  <si>
    <t>Tlanepantla</t>
  </si>
  <si>
    <t>21183</t>
  </si>
  <si>
    <t>Tlaola</t>
  </si>
  <si>
    <t>21184</t>
  </si>
  <si>
    <t>Tlapacoya</t>
  </si>
  <si>
    <t>21185</t>
  </si>
  <si>
    <t>Tlapanalá</t>
  </si>
  <si>
    <t>21186</t>
  </si>
  <si>
    <t>Tlatlauquitepec</t>
  </si>
  <si>
    <t>21187</t>
  </si>
  <si>
    <t>Tlaxco</t>
  </si>
  <si>
    <t>21188</t>
  </si>
  <si>
    <t>Tochimilco</t>
  </si>
  <si>
    <t>21189</t>
  </si>
  <si>
    <t>Tochtepec</t>
  </si>
  <si>
    <t>21190</t>
  </si>
  <si>
    <t>Totoltepec de Guerrero</t>
  </si>
  <si>
    <t>21191</t>
  </si>
  <si>
    <t>Tulcingo</t>
  </si>
  <si>
    <t>21192</t>
  </si>
  <si>
    <t>Tuzamapan de Galeana</t>
  </si>
  <si>
    <t>21193</t>
  </si>
  <si>
    <t>Tzicatlacoyan</t>
  </si>
  <si>
    <t>21194</t>
  </si>
  <si>
    <t>21195</t>
  </si>
  <si>
    <t>21196</t>
  </si>
  <si>
    <t>Xayacatlán de Bravo</t>
  </si>
  <si>
    <t>21197</t>
  </si>
  <si>
    <t>Xicotepec</t>
  </si>
  <si>
    <t>21198</t>
  </si>
  <si>
    <t>Xicotlán</t>
  </si>
  <si>
    <t>21199</t>
  </si>
  <si>
    <t>Xiutetelco</t>
  </si>
  <si>
    <t>21200</t>
  </si>
  <si>
    <t>Xochiapulco</t>
  </si>
  <si>
    <t>21201</t>
  </si>
  <si>
    <t>Xochiltepec</t>
  </si>
  <si>
    <t>21202</t>
  </si>
  <si>
    <t>Xochitlán de Vicente Suárez</t>
  </si>
  <si>
    <t>21203</t>
  </si>
  <si>
    <t>Xochitlán Todos Santos</t>
  </si>
  <si>
    <t>21204</t>
  </si>
  <si>
    <t>Yaonáhuac</t>
  </si>
  <si>
    <t>21205</t>
  </si>
  <si>
    <t>Yehualtepec</t>
  </si>
  <si>
    <t>21206</t>
  </si>
  <si>
    <t>Zacapala</t>
  </si>
  <si>
    <t>21207</t>
  </si>
  <si>
    <t>Zacapoaxtla</t>
  </si>
  <si>
    <t>21208</t>
  </si>
  <si>
    <t>Zacatlán</t>
  </si>
  <si>
    <t>21209</t>
  </si>
  <si>
    <t>Zapotitlán</t>
  </si>
  <si>
    <t>21210</t>
  </si>
  <si>
    <t>Zapotitlán de Méndez</t>
  </si>
  <si>
    <t>21211</t>
  </si>
  <si>
    <t>21212</t>
  </si>
  <si>
    <t>Zautla</t>
  </si>
  <si>
    <t>21213</t>
  </si>
  <si>
    <t>Zihuateutla</t>
  </si>
  <si>
    <t>21214</t>
  </si>
  <si>
    <t>Zinacatepec</t>
  </si>
  <si>
    <t>21215</t>
  </si>
  <si>
    <t>Zongozotla</t>
  </si>
  <si>
    <t>21216</t>
  </si>
  <si>
    <t>Zoquiapan</t>
  </si>
  <si>
    <t>21217</t>
  </si>
  <si>
    <t>Zoquitlán</t>
  </si>
  <si>
    <t>22001</t>
  </si>
  <si>
    <t>Amealco de Bonfil</t>
  </si>
  <si>
    <t>22002</t>
  </si>
  <si>
    <t>Pinal de Amoles</t>
  </si>
  <si>
    <t>22003</t>
  </si>
  <si>
    <t>Arroyo Seco</t>
  </si>
  <si>
    <t>22004</t>
  </si>
  <si>
    <t>Cadereyta de Montes</t>
  </si>
  <si>
    <t>22005</t>
  </si>
  <si>
    <t>Colón</t>
  </si>
  <si>
    <t>22006</t>
  </si>
  <si>
    <t>Corregidora</t>
  </si>
  <si>
    <t>22007</t>
  </si>
  <si>
    <t>Ezequiel Montes</t>
  </si>
  <si>
    <t>22008</t>
  </si>
  <si>
    <t>Huimilpan</t>
  </si>
  <si>
    <t>22009</t>
  </si>
  <si>
    <t>Jalpan de Serra</t>
  </si>
  <si>
    <t>22010</t>
  </si>
  <si>
    <t>Landa de Matamoros</t>
  </si>
  <si>
    <t>22011</t>
  </si>
  <si>
    <t>El Marqués</t>
  </si>
  <si>
    <t>22012</t>
  </si>
  <si>
    <t>Pedro Escobedo</t>
  </si>
  <si>
    <t>22013</t>
  </si>
  <si>
    <t>Peñamiller</t>
  </si>
  <si>
    <t>22014</t>
  </si>
  <si>
    <t>22015</t>
  </si>
  <si>
    <t>San Joaquín</t>
  </si>
  <si>
    <t>22016</t>
  </si>
  <si>
    <t>22017</t>
  </si>
  <si>
    <t>Tequisquiapan</t>
  </si>
  <si>
    <t>22018</t>
  </si>
  <si>
    <t>23001</t>
  </si>
  <si>
    <t>Cozumel</t>
  </si>
  <si>
    <t>23002</t>
  </si>
  <si>
    <t>Felipe Carrillo Puerto</t>
  </si>
  <si>
    <t>23003</t>
  </si>
  <si>
    <t>Isla Mujeres</t>
  </si>
  <si>
    <t>23004</t>
  </si>
  <si>
    <t>Othón P. Blanco</t>
  </si>
  <si>
    <t>23005</t>
  </si>
  <si>
    <t>23006</t>
  </si>
  <si>
    <t>José María Morelos</t>
  </si>
  <si>
    <t>23007</t>
  </si>
  <si>
    <t>23008</t>
  </si>
  <si>
    <t>Solidaridad</t>
  </si>
  <si>
    <t>23009</t>
  </si>
  <si>
    <t>Tulum</t>
  </si>
  <si>
    <t>23010</t>
  </si>
  <si>
    <t>Bacalar</t>
  </si>
  <si>
    <t>23011</t>
  </si>
  <si>
    <t>Puerto Morelos</t>
  </si>
  <si>
    <t>24001</t>
  </si>
  <si>
    <t>Ahualulco</t>
  </si>
  <si>
    <t>24002</t>
  </si>
  <si>
    <t>Alaquines</t>
  </si>
  <si>
    <t>24003</t>
  </si>
  <si>
    <t>Aquismón</t>
  </si>
  <si>
    <t>24004</t>
  </si>
  <si>
    <t>Armadillo de los Infante</t>
  </si>
  <si>
    <t>24005</t>
  </si>
  <si>
    <t>Cárdenas</t>
  </si>
  <si>
    <t>24006</t>
  </si>
  <si>
    <t>Catorce</t>
  </si>
  <si>
    <t>24007</t>
  </si>
  <si>
    <t>Cedral</t>
  </si>
  <si>
    <t>24008</t>
  </si>
  <si>
    <t>Cerritos</t>
  </si>
  <si>
    <t>24009</t>
  </si>
  <si>
    <t>Cerro de San Pedro</t>
  </si>
  <si>
    <t>24010</t>
  </si>
  <si>
    <t>Ciudad del Maíz</t>
  </si>
  <si>
    <t>24011</t>
  </si>
  <si>
    <t>Ciudad Fernández</t>
  </si>
  <si>
    <t>24012</t>
  </si>
  <si>
    <t>Tancanhuitz</t>
  </si>
  <si>
    <t>24013</t>
  </si>
  <si>
    <t>Ciudad Valles</t>
  </si>
  <si>
    <t>24014</t>
  </si>
  <si>
    <t>24015</t>
  </si>
  <si>
    <t>Charcas</t>
  </si>
  <si>
    <t>24016</t>
  </si>
  <si>
    <t>Ebano</t>
  </si>
  <si>
    <t>24017</t>
  </si>
  <si>
    <t>Guadalcázar</t>
  </si>
  <si>
    <t>24018</t>
  </si>
  <si>
    <t>Huehuetlán</t>
  </si>
  <si>
    <t>24019</t>
  </si>
  <si>
    <t>24020</t>
  </si>
  <si>
    <t>Matehuala</t>
  </si>
  <si>
    <t>24021</t>
  </si>
  <si>
    <t>Mexquitic de Carmona</t>
  </si>
  <si>
    <t>24022</t>
  </si>
  <si>
    <t>Moctezuma</t>
  </si>
  <si>
    <t>24023</t>
  </si>
  <si>
    <t>24024</t>
  </si>
  <si>
    <t>Rioverde</t>
  </si>
  <si>
    <t>24025</t>
  </si>
  <si>
    <t>Salinas</t>
  </si>
  <si>
    <t>24026</t>
  </si>
  <si>
    <t>San Antonio</t>
  </si>
  <si>
    <t>24027</t>
  </si>
  <si>
    <t>San Ciro de Acosta</t>
  </si>
  <si>
    <t>24028</t>
  </si>
  <si>
    <t>24029</t>
  </si>
  <si>
    <t>San Martín Chalchicuautla</t>
  </si>
  <si>
    <t>24030</t>
  </si>
  <si>
    <t>San Nicolás Tolentino</t>
  </si>
  <si>
    <t>24031</t>
  </si>
  <si>
    <t>24032</t>
  </si>
  <si>
    <t>Santa María del Río</t>
  </si>
  <si>
    <t>24033</t>
  </si>
  <si>
    <t>Santo Domingo</t>
  </si>
  <si>
    <t>24034</t>
  </si>
  <si>
    <t>San Vicente Tancuayalab</t>
  </si>
  <si>
    <t>24035</t>
  </si>
  <si>
    <t>Soledad de Graciano Sánchez</t>
  </si>
  <si>
    <t>24036</t>
  </si>
  <si>
    <t>Tamasopo</t>
  </si>
  <si>
    <t>24037</t>
  </si>
  <si>
    <t>Tamazunchale</t>
  </si>
  <si>
    <t>24038</t>
  </si>
  <si>
    <t>Tampacán</t>
  </si>
  <si>
    <t>24039</t>
  </si>
  <si>
    <t>Tampamolón Corona</t>
  </si>
  <si>
    <t>24040</t>
  </si>
  <si>
    <t>Tamuín</t>
  </si>
  <si>
    <t>24041</t>
  </si>
  <si>
    <t>Tanlajás</t>
  </si>
  <si>
    <t>24042</t>
  </si>
  <si>
    <t>Tanquián de Escobedo</t>
  </si>
  <si>
    <t>24043</t>
  </si>
  <si>
    <t>Tierra Nueva</t>
  </si>
  <si>
    <t>24044</t>
  </si>
  <si>
    <t>Vanegas</t>
  </si>
  <si>
    <t>24045</t>
  </si>
  <si>
    <t>Venado</t>
  </si>
  <si>
    <t>24046</t>
  </si>
  <si>
    <t>Villa de Arriaga</t>
  </si>
  <si>
    <t>24047</t>
  </si>
  <si>
    <t>Villa de Guadalupe</t>
  </si>
  <si>
    <t>24048</t>
  </si>
  <si>
    <t>Villa de la Paz</t>
  </si>
  <si>
    <t>24049</t>
  </si>
  <si>
    <t>Villa de Ramos</t>
  </si>
  <si>
    <t>24050</t>
  </si>
  <si>
    <t>Villa de Reyes</t>
  </si>
  <si>
    <t>24051</t>
  </si>
  <si>
    <t>24052</t>
  </si>
  <si>
    <t>Villa Juárez</t>
  </si>
  <si>
    <t>24053</t>
  </si>
  <si>
    <t>Axtla de Terrazas</t>
  </si>
  <si>
    <t>24054</t>
  </si>
  <si>
    <t>Xilitla</t>
  </si>
  <si>
    <t>24055</t>
  </si>
  <si>
    <t>24056</t>
  </si>
  <si>
    <t>Villa de Arista</t>
  </si>
  <si>
    <t>24057</t>
  </si>
  <si>
    <t>Matlapa</t>
  </si>
  <si>
    <t>24058</t>
  </si>
  <si>
    <t>El Naranjo</t>
  </si>
  <si>
    <t>25001</t>
  </si>
  <si>
    <t>Ahome</t>
  </si>
  <si>
    <t>25002</t>
  </si>
  <si>
    <t>Angostura</t>
  </si>
  <si>
    <t>25003</t>
  </si>
  <si>
    <t>Badiraguato</t>
  </si>
  <si>
    <t>25004</t>
  </si>
  <si>
    <t>Concordia</t>
  </si>
  <si>
    <t>25005</t>
  </si>
  <si>
    <t>Cosalá</t>
  </si>
  <si>
    <t>25006</t>
  </si>
  <si>
    <t>Culiacán</t>
  </si>
  <si>
    <t>25007</t>
  </si>
  <si>
    <t>Choix</t>
  </si>
  <si>
    <t>25008</t>
  </si>
  <si>
    <t>Elota</t>
  </si>
  <si>
    <t>25009</t>
  </si>
  <si>
    <t>Escuinapa</t>
  </si>
  <si>
    <t>25010</t>
  </si>
  <si>
    <t>El Fuerte</t>
  </si>
  <si>
    <t>25011</t>
  </si>
  <si>
    <t>Guasave</t>
  </si>
  <si>
    <t>25012</t>
  </si>
  <si>
    <t>Mazatlán</t>
  </si>
  <si>
    <t>25013</t>
  </si>
  <si>
    <t>Mocorito</t>
  </si>
  <si>
    <t>25014</t>
  </si>
  <si>
    <t>25015</t>
  </si>
  <si>
    <t>Salvador Alvarado</t>
  </si>
  <si>
    <t>25016</t>
  </si>
  <si>
    <t>San Ignacio</t>
  </si>
  <si>
    <t>25017</t>
  </si>
  <si>
    <t>25018</t>
  </si>
  <si>
    <t>Navolato</t>
  </si>
  <si>
    <t>26001</t>
  </si>
  <si>
    <t>Aconchi</t>
  </si>
  <si>
    <t>26002</t>
  </si>
  <si>
    <t>Agua Prieta</t>
  </si>
  <si>
    <t>26003</t>
  </si>
  <si>
    <t>Alamos</t>
  </si>
  <si>
    <t>26004</t>
  </si>
  <si>
    <t>Altar</t>
  </si>
  <si>
    <t>26005</t>
  </si>
  <si>
    <t>Arivechi</t>
  </si>
  <si>
    <t>26006</t>
  </si>
  <si>
    <t>Arizpe</t>
  </si>
  <si>
    <t>26007</t>
  </si>
  <si>
    <t>Atil</t>
  </si>
  <si>
    <t>26008</t>
  </si>
  <si>
    <t>Bacadéhuachi</t>
  </si>
  <si>
    <t>26009</t>
  </si>
  <si>
    <t>Bacanora</t>
  </si>
  <si>
    <t>26010</t>
  </si>
  <si>
    <t>Bacerac</t>
  </si>
  <si>
    <t>26011</t>
  </si>
  <si>
    <t>Bacoachi</t>
  </si>
  <si>
    <t>26012</t>
  </si>
  <si>
    <t>Bácum</t>
  </si>
  <si>
    <t>26013</t>
  </si>
  <si>
    <t>Banámichi</t>
  </si>
  <si>
    <t>26014</t>
  </si>
  <si>
    <t>Baviácora</t>
  </si>
  <si>
    <t>26015</t>
  </si>
  <si>
    <t>Bavispe</t>
  </si>
  <si>
    <t>26016</t>
  </si>
  <si>
    <t>Benjamín Hill</t>
  </si>
  <si>
    <t>26017</t>
  </si>
  <si>
    <t>Caborca</t>
  </si>
  <si>
    <t>26018</t>
  </si>
  <si>
    <t>Cajeme</t>
  </si>
  <si>
    <t>26019</t>
  </si>
  <si>
    <t>Cananea</t>
  </si>
  <si>
    <t>26020</t>
  </si>
  <si>
    <t>Carbó</t>
  </si>
  <si>
    <t>26021</t>
  </si>
  <si>
    <t>La Colorada</t>
  </si>
  <si>
    <t>26022</t>
  </si>
  <si>
    <t>Cucurpe</t>
  </si>
  <si>
    <t>26023</t>
  </si>
  <si>
    <t>Cumpas</t>
  </si>
  <si>
    <t>26024</t>
  </si>
  <si>
    <t>Divisaderos</t>
  </si>
  <si>
    <t>26025</t>
  </si>
  <si>
    <t>Empalme</t>
  </si>
  <si>
    <t>26026</t>
  </si>
  <si>
    <t>Etchojoa</t>
  </si>
  <si>
    <t>26027</t>
  </si>
  <si>
    <t>Fronteras</t>
  </si>
  <si>
    <t>26028</t>
  </si>
  <si>
    <t>Granados</t>
  </si>
  <si>
    <t>26029</t>
  </si>
  <si>
    <t>Guaymas</t>
  </si>
  <si>
    <t>26030</t>
  </si>
  <si>
    <t>Hermosillo</t>
  </si>
  <si>
    <t>26031</t>
  </si>
  <si>
    <t>Huachinera</t>
  </si>
  <si>
    <t>26032</t>
  </si>
  <si>
    <t>Huásabas</t>
  </si>
  <si>
    <t>26033</t>
  </si>
  <si>
    <t>Huatabampo</t>
  </si>
  <si>
    <t>26034</t>
  </si>
  <si>
    <t>Huépac</t>
  </si>
  <si>
    <t>26035</t>
  </si>
  <si>
    <t>Imuris</t>
  </si>
  <si>
    <t>26036</t>
  </si>
  <si>
    <t>26037</t>
  </si>
  <si>
    <t>26038</t>
  </si>
  <si>
    <t>26039</t>
  </si>
  <si>
    <t>Naco</t>
  </si>
  <si>
    <t>26040</t>
  </si>
  <si>
    <t>Nácori Chico</t>
  </si>
  <si>
    <t>26041</t>
  </si>
  <si>
    <t>Nacozari de García</t>
  </si>
  <si>
    <t>26042</t>
  </si>
  <si>
    <t>Navojoa</t>
  </si>
  <si>
    <t>26043</t>
  </si>
  <si>
    <t>Nogales</t>
  </si>
  <si>
    <t>26044</t>
  </si>
  <si>
    <t>Onavas</t>
  </si>
  <si>
    <t>26045</t>
  </si>
  <si>
    <t>Opodepe</t>
  </si>
  <si>
    <t>26046</t>
  </si>
  <si>
    <t>Oquitoa</t>
  </si>
  <si>
    <t>26047</t>
  </si>
  <si>
    <t>Pitiquito</t>
  </si>
  <si>
    <t>26048</t>
  </si>
  <si>
    <t>Puerto Peñasco</t>
  </si>
  <si>
    <t>26049</t>
  </si>
  <si>
    <t>Quiriego</t>
  </si>
  <si>
    <t>26050</t>
  </si>
  <si>
    <t>26051</t>
  </si>
  <si>
    <t>26052</t>
  </si>
  <si>
    <t>Sahuaripa</t>
  </si>
  <si>
    <t>26053</t>
  </si>
  <si>
    <t>San Felipe de Jesús</t>
  </si>
  <si>
    <t>26054</t>
  </si>
  <si>
    <t>San Javier</t>
  </si>
  <si>
    <t>26055</t>
  </si>
  <si>
    <t>San Luis Río Colorado</t>
  </si>
  <si>
    <t>26056</t>
  </si>
  <si>
    <t>San Miguel de Horcasitas</t>
  </si>
  <si>
    <t>26057</t>
  </si>
  <si>
    <t>San Pedro de la Cueva</t>
  </si>
  <si>
    <t>26058</t>
  </si>
  <si>
    <t>26059</t>
  </si>
  <si>
    <t>Santa Cruz</t>
  </si>
  <si>
    <t>26060</t>
  </si>
  <si>
    <t>Sáric</t>
  </si>
  <si>
    <t>26061</t>
  </si>
  <si>
    <t>Soyopa</t>
  </si>
  <si>
    <t>26062</t>
  </si>
  <si>
    <t>Suaqui Grande</t>
  </si>
  <si>
    <t>26063</t>
  </si>
  <si>
    <t>Tepache</t>
  </si>
  <si>
    <t>26064</t>
  </si>
  <si>
    <t>Trincheras</t>
  </si>
  <si>
    <t>26065</t>
  </si>
  <si>
    <t>Tubutama</t>
  </si>
  <si>
    <t>26066</t>
  </si>
  <si>
    <t>Ures</t>
  </si>
  <si>
    <t>26067</t>
  </si>
  <si>
    <t>26068</t>
  </si>
  <si>
    <t>Villa Pesqueira</t>
  </si>
  <si>
    <t>26069</t>
  </si>
  <si>
    <t>Yécora</t>
  </si>
  <si>
    <t>26070</t>
  </si>
  <si>
    <t>General Plutarco Elías Calles</t>
  </si>
  <si>
    <t>26071</t>
  </si>
  <si>
    <t>26072</t>
  </si>
  <si>
    <t>San Ignacio Río Muerto</t>
  </si>
  <si>
    <t>27001</t>
  </si>
  <si>
    <t>Balancán</t>
  </si>
  <si>
    <t>27002</t>
  </si>
  <si>
    <t>27003</t>
  </si>
  <si>
    <t>Centla</t>
  </si>
  <si>
    <t>27004</t>
  </si>
  <si>
    <t>Centro</t>
  </si>
  <si>
    <t>27005</t>
  </si>
  <si>
    <t>Comalcalco</t>
  </si>
  <si>
    <t>27006</t>
  </si>
  <si>
    <t>Cunduacán</t>
  </si>
  <si>
    <t>27007</t>
  </si>
  <si>
    <t>27008</t>
  </si>
  <si>
    <t>Huimanguillo</t>
  </si>
  <si>
    <t>27009</t>
  </si>
  <si>
    <t>Jalapa</t>
  </si>
  <si>
    <t>27010</t>
  </si>
  <si>
    <t>Jalpa de Méndez</t>
  </si>
  <si>
    <t>27011</t>
  </si>
  <si>
    <t>Jonuta</t>
  </si>
  <si>
    <t>27012</t>
  </si>
  <si>
    <t>Macuspana</t>
  </si>
  <si>
    <t>27013</t>
  </si>
  <si>
    <t>Nacajuca</t>
  </si>
  <si>
    <t>27014</t>
  </si>
  <si>
    <t>Paraíso</t>
  </si>
  <si>
    <t>27015</t>
  </si>
  <si>
    <t>Tacotalpa</t>
  </si>
  <si>
    <t>27016</t>
  </si>
  <si>
    <t>Teapa</t>
  </si>
  <si>
    <t>27017</t>
  </si>
  <si>
    <t>Tenosique</t>
  </si>
  <si>
    <t>28001</t>
  </si>
  <si>
    <t>28002</t>
  </si>
  <si>
    <t>28003</t>
  </si>
  <si>
    <t>Altamira</t>
  </si>
  <si>
    <t>28004</t>
  </si>
  <si>
    <t>Antiguo Morelos</t>
  </si>
  <si>
    <t>28005</t>
  </si>
  <si>
    <t>Burgos</t>
  </si>
  <si>
    <t>28006</t>
  </si>
  <si>
    <t>28007</t>
  </si>
  <si>
    <t>28008</t>
  </si>
  <si>
    <t>Casas</t>
  </si>
  <si>
    <t>28009</t>
  </si>
  <si>
    <t>Ciudad Madero</t>
  </si>
  <si>
    <t>28010</t>
  </si>
  <si>
    <t>Cruillas</t>
  </si>
  <si>
    <t>28011</t>
  </si>
  <si>
    <t>28012</t>
  </si>
  <si>
    <t>González</t>
  </si>
  <si>
    <t>28013</t>
  </si>
  <si>
    <t>Güémez</t>
  </si>
  <si>
    <t>28014</t>
  </si>
  <si>
    <t>28015</t>
  </si>
  <si>
    <t>Gustavo Díaz Ordaz</t>
  </si>
  <si>
    <t>28016</t>
  </si>
  <si>
    <t>28017</t>
  </si>
  <si>
    <t>Jaumave</t>
  </si>
  <si>
    <t>28018</t>
  </si>
  <si>
    <t>28019</t>
  </si>
  <si>
    <t>Llera</t>
  </si>
  <si>
    <t>28020</t>
  </si>
  <si>
    <t>Mainero</t>
  </si>
  <si>
    <t>28021</t>
  </si>
  <si>
    <t>El Mante</t>
  </si>
  <si>
    <t>28022</t>
  </si>
  <si>
    <t>28023</t>
  </si>
  <si>
    <t>Méndez</t>
  </si>
  <si>
    <t>28024</t>
  </si>
  <si>
    <t>Mier</t>
  </si>
  <si>
    <t>28025</t>
  </si>
  <si>
    <t>Miguel Alemán</t>
  </si>
  <si>
    <t>28026</t>
  </si>
  <si>
    <t>Miquihuana</t>
  </si>
  <si>
    <t>28027</t>
  </si>
  <si>
    <t>Nuevo Laredo</t>
  </si>
  <si>
    <t>28028</t>
  </si>
  <si>
    <t>Nuevo Morelos</t>
  </si>
  <si>
    <t>28029</t>
  </si>
  <si>
    <t>28030</t>
  </si>
  <si>
    <t>Padilla</t>
  </si>
  <si>
    <t>28031</t>
  </si>
  <si>
    <t>Palmillas</t>
  </si>
  <si>
    <t>28032</t>
  </si>
  <si>
    <t>Reynosa</t>
  </si>
  <si>
    <t>28033</t>
  </si>
  <si>
    <t>Río Bravo</t>
  </si>
  <si>
    <t>28034</t>
  </si>
  <si>
    <t>San Carlos</t>
  </si>
  <si>
    <t>28035</t>
  </si>
  <si>
    <t>28036</t>
  </si>
  <si>
    <t>28037</t>
  </si>
  <si>
    <t>Soto la Marina</t>
  </si>
  <si>
    <t>28038</t>
  </si>
  <si>
    <t>Tampico</t>
  </si>
  <si>
    <t>28039</t>
  </si>
  <si>
    <t>Tula</t>
  </si>
  <si>
    <t>28040</t>
  </si>
  <si>
    <t>Valle Hermoso</t>
  </si>
  <si>
    <t>28041</t>
  </si>
  <si>
    <t>28042</t>
  </si>
  <si>
    <t>28043</t>
  </si>
  <si>
    <t>Xicoténcatl</t>
  </si>
  <si>
    <t>29001</t>
  </si>
  <si>
    <t>Amaxac de Guerrero</t>
  </si>
  <si>
    <t>29002</t>
  </si>
  <si>
    <t>Apetatitlán de Antonio Carvajal</t>
  </si>
  <si>
    <t>29003</t>
  </si>
  <si>
    <t>Atlangatepec</t>
  </si>
  <si>
    <t>29004</t>
  </si>
  <si>
    <t>Atltzayanca</t>
  </si>
  <si>
    <t>29005</t>
  </si>
  <si>
    <t>Apizaco</t>
  </si>
  <si>
    <t>29006</t>
  </si>
  <si>
    <t>Calpulalpan</t>
  </si>
  <si>
    <t>29007</t>
  </si>
  <si>
    <t>El Carmen Tequexquitla</t>
  </si>
  <si>
    <t>29008</t>
  </si>
  <si>
    <t>Cuapiaxtla</t>
  </si>
  <si>
    <t>29009</t>
  </si>
  <si>
    <t>Cuaxomulco</t>
  </si>
  <si>
    <t>29010</t>
  </si>
  <si>
    <t>Chiautempan</t>
  </si>
  <si>
    <t>29011</t>
  </si>
  <si>
    <t>Muñoz de Domingo Arenas</t>
  </si>
  <si>
    <t>29012</t>
  </si>
  <si>
    <t>Españita</t>
  </si>
  <si>
    <t>29013</t>
  </si>
  <si>
    <t>Huamantla</t>
  </si>
  <si>
    <t>29014</t>
  </si>
  <si>
    <t>Hueyotlipan</t>
  </si>
  <si>
    <t>29015</t>
  </si>
  <si>
    <t>Ixtacuixtla de Mariano Matamoros</t>
  </si>
  <si>
    <t>29016</t>
  </si>
  <si>
    <t>Ixtenco</t>
  </si>
  <si>
    <t>29017</t>
  </si>
  <si>
    <t>Mazatecochco de José María Morelos</t>
  </si>
  <si>
    <t>29018</t>
  </si>
  <si>
    <t>Contla de Juan Cuamatzi</t>
  </si>
  <si>
    <t>29019</t>
  </si>
  <si>
    <t>Tepetitla de Lardizábal</t>
  </si>
  <si>
    <t>29020</t>
  </si>
  <si>
    <t>Sanctórum de Lázaro Cárdenas</t>
  </si>
  <si>
    <t>29021</t>
  </si>
  <si>
    <t>Nanacamilpa de Mariano Arista</t>
  </si>
  <si>
    <t>29022</t>
  </si>
  <si>
    <t>Acuamanala de Miguel Hidalgo</t>
  </si>
  <si>
    <t>29023</t>
  </si>
  <si>
    <t>Natívitas</t>
  </si>
  <si>
    <t>29024</t>
  </si>
  <si>
    <t>Panotla</t>
  </si>
  <si>
    <t>29025</t>
  </si>
  <si>
    <t>San Pablo del Monte</t>
  </si>
  <si>
    <t>29026</t>
  </si>
  <si>
    <t>Santa Cruz Tlaxcala</t>
  </si>
  <si>
    <t>29027</t>
  </si>
  <si>
    <t>29028</t>
  </si>
  <si>
    <t>Teolocholco</t>
  </si>
  <si>
    <t>29029</t>
  </si>
  <si>
    <t>Tepeyanco</t>
  </si>
  <si>
    <t>29030</t>
  </si>
  <si>
    <t>Terrenate</t>
  </si>
  <si>
    <t>29031</t>
  </si>
  <si>
    <t>Tetla de la Solidaridad</t>
  </si>
  <si>
    <t>29032</t>
  </si>
  <si>
    <t>Tetlatlahuca</t>
  </si>
  <si>
    <t>29033</t>
  </si>
  <si>
    <t>29034</t>
  </si>
  <si>
    <t>29035</t>
  </si>
  <si>
    <t>Tocatlán</t>
  </si>
  <si>
    <t>29036</t>
  </si>
  <si>
    <t>Totolac</t>
  </si>
  <si>
    <t>29037</t>
  </si>
  <si>
    <t>Ziltlaltépec de Trinidad Sánchez Santos</t>
  </si>
  <si>
    <t>29038</t>
  </si>
  <si>
    <t>Tzompantepec</t>
  </si>
  <si>
    <t>29039</t>
  </si>
  <si>
    <t>Xaloztoc</t>
  </si>
  <si>
    <t>29040</t>
  </si>
  <si>
    <t>Xaltocan</t>
  </si>
  <si>
    <t>29041</t>
  </si>
  <si>
    <t>Papalotla de Xicohténcatl</t>
  </si>
  <si>
    <t>29042</t>
  </si>
  <si>
    <t>Xicohtzinco</t>
  </si>
  <si>
    <t>29043</t>
  </si>
  <si>
    <t>Yauhquemehcan</t>
  </si>
  <si>
    <t>29044</t>
  </si>
  <si>
    <t>Zacatelco</t>
  </si>
  <si>
    <t>29045</t>
  </si>
  <si>
    <t>29046</t>
  </si>
  <si>
    <t>29047</t>
  </si>
  <si>
    <t>29048</t>
  </si>
  <si>
    <t>La Magdalena Tlaltelulco</t>
  </si>
  <si>
    <t>29049</t>
  </si>
  <si>
    <t>San Damián Texóloc</t>
  </si>
  <si>
    <t>29050</t>
  </si>
  <si>
    <t>San Francisco Tetlanohcan</t>
  </si>
  <si>
    <t>29051</t>
  </si>
  <si>
    <t>San Jerónimo Zacualpan</t>
  </si>
  <si>
    <t>29052</t>
  </si>
  <si>
    <t>San José Teacalco</t>
  </si>
  <si>
    <t>29053</t>
  </si>
  <si>
    <t>San Juan Huactzinco</t>
  </si>
  <si>
    <t>29054</t>
  </si>
  <si>
    <t>San Lorenzo Axocomanitla</t>
  </si>
  <si>
    <t>29055</t>
  </si>
  <si>
    <t>San Lucas Tecopilco</t>
  </si>
  <si>
    <t>29056</t>
  </si>
  <si>
    <t>Santa Ana Nopalucan</t>
  </si>
  <si>
    <t>29057</t>
  </si>
  <si>
    <t>Santa Apolonia Teacalco</t>
  </si>
  <si>
    <t>29058</t>
  </si>
  <si>
    <t>Santa Catarina Ayometla</t>
  </si>
  <si>
    <t>29059</t>
  </si>
  <si>
    <t>Santa Cruz Quilehtla</t>
  </si>
  <si>
    <t>29060</t>
  </si>
  <si>
    <t>Santa Isabel Xiloxoxtla</t>
  </si>
  <si>
    <t>30001</t>
  </si>
  <si>
    <t>30002</t>
  </si>
  <si>
    <t>30003</t>
  </si>
  <si>
    <t>Acayucan</t>
  </si>
  <si>
    <t>30004</t>
  </si>
  <si>
    <t>30005</t>
  </si>
  <si>
    <t>Acula</t>
  </si>
  <si>
    <t>30006</t>
  </si>
  <si>
    <t>Acultzingo</t>
  </si>
  <si>
    <t>30007</t>
  </si>
  <si>
    <t>Camarón de Tejeda</t>
  </si>
  <si>
    <t>30008</t>
  </si>
  <si>
    <t>Alpatláhuac</t>
  </si>
  <si>
    <t>30009</t>
  </si>
  <si>
    <t>Alto Lucero de Gutiérrez Barrios</t>
  </si>
  <si>
    <t>30010</t>
  </si>
  <si>
    <t>Altotonga</t>
  </si>
  <si>
    <t>30011</t>
  </si>
  <si>
    <t>Alvarado</t>
  </si>
  <si>
    <t>30012</t>
  </si>
  <si>
    <t>Amatitlán</t>
  </si>
  <si>
    <t>30013</t>
  </si>
  <si>
    <t>Naranjos Amatlán</t>
  </si>
  <si>
    <t>30014</t>
  </si>
  <si>
    <t>Amatlán de los Reyes</t>
  </si>
  <si>
    <t>30015</t>
  </si>
  <si>
    <t>Angel R. Cabada</t>
  </si>
  <si>
    <t>30016</t>
  </si>
  <si>
    <t>La Antigua</t>
  </si>
  <si>
    <t>30017</t>
  </si>
  <si>
    <t>Apazapan</t>
  </si>
  <si>
    <t>30018</t>
  </si>
  <si>
    <t>30019</t>
  </si>
  <si>
    <t>Astacinga</t>
  </si>
  <si>
    <t>30020</t>
  </si>
  <si>
    <t>Atlahuilco</t>
  </si>
  <si>
    <t>30021</t>
  </si>
  <si>
    <t>30022</t>
  </si>
  <si>
    <t>Atzacan</t>
  </si>
  <si>
    <t>30023</t>
  </si>
  <si>
    <t>Atzalan</t>
  </si>
  <si>
    <t>30024</t>
  </si>
  <si>
    <t>Tlaltetela</t>
  </si>
  <si>
    <t>30025</t>
  </si>
  <si>
    <t>Ayahualulco</t>
  </si>
  <si>
    <t>30026</t>
  </si>
  <si>
    <t>Banderilla</t>
  </si>
  <si>
    <t>30027</t>
  </si>
  <si>
    <t>30028</t>
  </si>
  <si>
    <t>Boca del Río</t>
  </si>
  <si>
    <t>30029</t>
  </si>
  <si>
    <t>Calcahualco</t>
  </si>
  <si>
    <t>30030</t>
  </si>
  <si>
    <t>Camerino Z. Mendoza</t>
  </si>
  <si>
    <t>30031</t>
  </si>
  <si>
    <t>Carrillo Puerto</t>
  </si>
  <si>
    <t>30032</t>
  </si>
  <si>
    <t>Catemaco</t>
  </si>
  <si>
    <t>30033</t>
  </si>
  <si>
    <t>Cazones de Herrera</t>
  </si>
  <si>
    <t>30034</t>
  </si>
  <si>
    <t>Cerro Azul</t>
  </si>
  <si>
    <t>30035</t>
  </si>
  <si>
    <t>Citlaltépetl</t>
  </si>
  <si>
    <t>30036</t>
  </si>
  <si>
    <t>Coacoatzintla</t>
  </si>
  <si>
    <t>30037</t>
  </si>
  <si>
    <t>Coahuitlán</t>
  </si>
  <si>
    <t>30038</t>
  </si>
  <si>
    <t>30039</t>
  </si>
  <si>
    <t>Coatzacoalcos</t>
  </si>
  <si>
    <t>30040</t>
  </si>
  <si>
    <t>Coatzintla</t>
  </si>
  <si>
    <t>30041</t>
  </si>
  <si>
    <t>Coetzala</t>
  </si>
  <si>
    <t>30042</t>
  </si>
  <si>
    <t>Colipa</t>
  </si>
  <si>
    <t>30043</t>
  </si>
  <si>
    <t>Comapa</t>
  </si>
  <si>
    <t>30044</t>
  </si>
  <si>
    <t>Córdoba</t>
  </si>
  <si>
    <t>30045</t>
  </si>
  <si>
    <t>Cosamaloapan de Carpio</t>
  </si>
  <si>
    <t>30046</t>
  </si>
  <si>
    <t>Cosautlán de Carvajal</t>
  </si>
  <si>
    <t>30047</t>
  </si>
  <si>
    <t>Coscomatepec</t>
  </si>
  <si>
    <t>30048</t>
  </si>
  <si>
    <t>Cosoleacaque</t>
  </si>
  <si>
    <t>30049</t>
  </si>
  <si>
    <t>Cotaxtla</t>
  </si>
  <si>
    <t>30050</t>
  </si>
  <si>
    <t>Coxquihui</t>
  </si>
  <si>
    <t>30051</t>
  </si>
  <si>
    <t>Coyutla</t>
  </si>
  <si>
    <t>30052</t>
  </si>
  <si>
    <t>Cuichapa</t>
  </si>
  <si>
    <t>30053</t>
  </si>
  <si>
    <t>Cuitláhuac</t>
  </si>
  <si>
    <t>30054</t>
  </si>
  <si>
    <t>Chacaltianguis</t>
  </si>
  <si>
    <t>30055</t>
  </si>
  <si>
    <t>Chalma</t>
  </si>
  <si>
    <t>30056</t>
  </si>
  <si>
    <t>Chiconamel</t>
  </si>
  <si>
    <t>30057</t>
  </si>
  <si>
    <t>Chiconquiaco</t>
  </si>
  <si>
    <t>30058</t>
  </si>
  <si>
    <t>Chicontepec</t>
  </si>
  <si>
    <t>30059</t>
  </si>
  <si>
    <t>Chinameca</t>
  </si>
  <si>
    <t>30060</t>
  </si>
  <si>
    <t>Chinampa de Gorostiza</t>
  </si>
  <si>
    <t>30061</t>
  </si>
  <si>
    <t>Las Choapas</t>
  </si>
  <si>
    <t>30062</t>
  </si>
  <si>
    <t>Chocamán</t>
  </si>
  <si>
    <t>30063</t>
  </si>
  <si>
    <t>Chontla</t>
  </si>
  <si>
    <t>30064</t>
  </si>
  <si>
    <t>Chumatlán</t>
  </si>
  <si>
    <t>30065</t>
  </si>
  <si>
    <t>30066</t>
  </si>
  <si>
    <t>Espinal</t>
  </si>
  <si>
    <t>30067</t>
  </si>
  <si>
    <t>Filomeno Mata</t>
  </si>
  <si>
    <t>30068</t>
  </si>
  <si>
    <t>Fortín</t>
  </si>
  <si>
    <t>30069</t>
  </si>
  <si>
    <t>Gutiérrez Zamora</t>
  </si>
  <si>
    <t>30070</t>
  </si>
  <si>
    <t>Hidalgotitlán</t>
  </si>
  <si>
    <t>30071</t>
  </si>
  <si>
    <t>Huatusco</t>
  </si>
  <si>
    <t>30072</t>
  </si>
  <si>
    <t>Huayacocotla</t>
  </si>
  <si>
    <t>30073</t>
  </si>
  <si>
    <t>Hueyapan de Ocampo</t>
  </si>
  <si>
    <t>30074</t>
  </si>
  <si>
    <t>Huiloapan de Cuauhtémoc</t>
  </si>
  <si>
    <t>30075</t>
  </si>
  <si>
    <t>Ignacio de la Llave</t>
  </si>
  <si>
    <t>30076</t>
  </si>
  <si>
    <t>Ilamatlán</t>
  </si>
  <si>
    <t>30077</t>
  </si>
  <si>
    <t>Isla</t>
  </si>
  <si>
    <t>30078</t>
  </si>
  <si>
    <t>Ixcatepec</t>
  </si>
  <si>
    <t>30079</t>
  </si>
  <si>
    <t>Ixhuacán de los Reyes</t>
  </si>
  <si>
    <t>30080</t>
  </si>
  <si>
    <t>Ixhuatlán del Café</t>
  </si>
  <si>
    <t>30081</t>
  </si>
  <si>
    <t>Ixhuatlancillo</t>
  </si>
  <si>
    <t>30082</t>
  </si>
  <si>
    <t>Ixhuatlán del Sureste</t>
  </si>
  <si>
    <t>30083</t>
  </si>
  <si>
    <t>Ixhuatlán de Madero</t>
  </si>
  <si>
    <t>30084</t>
  </si>
  <si>
    <t>Ixmatlahuacan</t>
  </si>
  <si>
    <t>30085</t>
  </si>
  <si>
    <t>Ixtaczoquitlán</t>
  </si>
  <si>
    <t>30086</t>
  </si>
  <si>
    <t>Jalacingo</t>
  </si>
  <si>
    <t>30087</t>
  </si>
  <si>
    <t>Xalapa</t>
  </si>
  <si>
    <t>30088</t>
  </si>
  <si>
    <t>Jalcomulco</t>
  </si>
  <si>
    <t>30089</t>
  </si>
  <si>
    <t>Jáltipan</t>
  </si>
  <si>
    <t>30090</t>
  </si>
  <si>
    <t>Jamapa</t>
  </si>
  <si>
    <t>30091</t>
  </si>
  <si>
    <t>Jesús Carranza</t>
  </si>
  <si>
    <t>30092</t>
  </si>
  <si>
    <t>Xico</t>
  </si>
  <si>
    <t>30093</t>
  </si>
  <si>
    <t>30094</t>
  </si>
  <si>
    <t>Juan Rodríguez Clara</t>
  </si>
  <si>
    <t>30095</t>
  </si>
  <si>
    <t>Juchique de Ferrer</t>
  </si>
  <si>
    <t>30096</t>
  </si>
  <si>
    <t>Landero y Coss</t>
  </si>
  <si>
    <t>30097</t>
  </si>
  <si>
    <t>Lerdo de Tejada</t>
  </si>
  <si>
    <t>30098</t>
  </si>
  <si>
    <t>30099</t>
  </si>
  <si>
    <t>Maltrata</t>
  </si>
  <si>
    <t>30100</t>
  </si>
  <si>
    <t>Manlio Fabio Altamirano</t>
  </si>
  <si>
    <t>30101</t>
  </si>
  <si>
    <t>Mariano Escobedo</t>
  </si>
  <si>
    <t>30102</t>
  </si>
  <si>
    <t>Martínez de la Torre</t>
  </si>
  <si>
    <t>30103</t>
  </si>
  <si>
    <t>Mecatlán</t>
  </si>
  <si>
    <t>30104</t>
  </si>
  <si>
    <t>Mecayapan</t>
  </si>
  <si>
    <t>30105</t>
  </si>
  <si>
    <t>Medellín de Bravo</t>
  </si>
  <si>
    <t>30106</t>
  </si>
  <si>
    <t>Miahuatlán</t>
  </si>
  <si>
    <t>30107</t>
  </si>
  <si>
    <t>Las Minas</t>
  </si>
  <si>
    <t>30108</t>
  </si>
  <si>
    <t>30109</t>
  </si>
  <si>
    <t>Misantla</t>
  </si>
  <si>
    <t>30110</t>
  </si>
  <si>
    <t>Mixtla de Altamirano</t>
  </si>
  <si>
    <t>30111</t>
  </si>
  <si>
    <t>Moloacán</t>
  </si>
  <si>
    <t>30112</t>
  </si>
  <si>
    <t>Naolinco</t>
  </si>
  <si>
    <t>30113</t>
  </si>
  <si>
    <t>Naranjal</t>
  </si>
  <si>
    <t>30114</t>
  </si>
  <si>
    <t>Nautla</t>
  </si>
  <si>
    <t>30115</t>
  </si>
  <si>
    <t>30116</t>
  </si>
  <si>
    <t>Oluta</t>
  </si>
  <si>
    <t>30117</t>
  </si>
  <si>
    <t>Omealca</t>
  </si>
  <si>
    <t>30118</t>
  </si>
  <si>
    <t>Orizaba</t>
  </si>
  <si>
    <t>30119</t>
  </si>
  <si>
    <t>Otatitlán</t>
  </si>
  <si>
    <t>30120</t>
  </si>
  <si>
    <t>Oteapan</t>
  </si>
  <si>
    <t>30121</t>
  </si>
  <si>
    <t>Ozuluama de Mascareñas</t>
  </si>
  <si>
    <t>30122</t>
  </si>
  <si>
    <t>Pajapan</t>
  </si>
  <si>
    <t>30123</t>
  </si>
  <si>
    <t>Pánuco</t>
  </si>
  <si>
    <t>30124</t>
  </si>
  <si>
    <t>Papantla</t>
  </si>
  <si>
    <t>30125</t>
  </si>
  <si>
    <t>Paso del Macho</t>
  </si>
  <si>
    <t>30126</t>
  </si>
  <si>
    <t>Paso de Ovejas</t>
  </si>
  <si>
    <t>30127</t>
  </si>
  <si>
    <t>La Perla</t>
  </si>
  <si>
    <t>30128</t>
  </si>
  <si>
    <t>Perote</t>
  </si>
  <si>
    <t>30129</t>
  </si>
  <si>
    <t>Platón Sánchez</t>
  </si>
  <si>
    <t>30130</t>
  </si>
  <si>
    <t>Playa Vicente</t>
  </si>
  <si>
    <t>30131</t>
  </si>
  <si>
    <t>Poza Rica de Hidalgo</t>
  </si>
  <si>
    <t>30132</t>
  </si>
  <si>
    <t>Las Vigas de Ramírez</t>
  </si>
  <si>
    <t>30133</t>
  </si>
  <si>
    <t>Pueblo Viejo</t>
  </si>
  <si>
    <t>30134</t>
  </si>
  <si>
    <t>Puente Nacional</t>
  </si>
  <si>
    <t>30135</t>
  </si>
  <si>
    <t>Rafael Delgado</t>
  </si>
  <si>
    <t>30136</t>
  </si>
  <si>
    <t>Rafael Lucio</t>
  </si>
  <si>
    <t>30137</t>
  </si>
  <si>
    <t>30138</t>
  </si>
  <si>
    <t>Río Blanco</t>
  </si>
  <si>
    <t>30139</t>
  </si>
  <si>
    <t>Saltabarranca</t>
  </si>
  <si>
    <t>30140</t>
  </si>
  <si>
    <t>San Andrés Tenejapan</t>
  </si>
  <si>
    <t>30141</t>
  </si>
  <si>
    <t>San Andrés Tuxtla</t>
  </si>
  <si>
    <t>30142</t>
  </si>
  <si>
    <t>San Juan Evangelista</t>
  </si>
  <si>
    <t>30143</t>
  </si>
  <si>
    <t>Santiago Tuxtla</t>
  </si>
  <si>
    <t>30144</t>
  </si>
  <si>
    <t>Sayula de Alemán</t>
  </si>
  <si>
    <t>30145</t>
  </si>
  <si>
    <t>Soconusco</t>
  </si>
  <si>
    <t>30146</t>
  </si>
  <si>
    <t>Sochiapa</t>
  </si>
  <si>
    <t>30147</t>
  </si>
  <si>
    <t>Soledad Atzompa</t>
  </si>
  <si>
    <t>30148</t>
  </si>
  <si>
    <t>Soledad de Doblado</t>
  </si>
  <si>
    <t>30149</t>
  </si>
  <si>
    <t>Soteapan</t>
  </si>
  <si>
    <t>30150</t>
  </si>
  <si>
    <t>Tamalín</t>
  </si>
  <si>
    <t>30151</t>
  </si>
  <si>
    <t>Tamiahua</t>
  </si>
  <si>
    <t>30152</t>
  </si>
  <si>
    <t>Tampico Alto</t>
  </si>
  <si>
    <t>30153</t>
  </si>
  <si>
    <t>Tancoco</t>
  </si>
  <si>
    <t>30154</t>
  </si>
  <si>
    <t>Tantima</t>
  </si>
  <si>
    <t>30155</t>
  </si>
  <si>
    <t>Tantoyuca</t>
  </si>
  <si>
    <t>30156</t>
  </si>
  <si>
    <t>Tatatila</t>
  </si>
  <si>
    <t>30157</t>
  </si>
  <si>
    <t>Castillo de Teayo</t>
  </si>
  <si>
    <t>30158</t>
  </si>
  <si>
    <t>Tecolutla</t>
  </si>
  <si>
    <t>30159</t>
  </si>
  <si>
    <t>Tehuipango</t>
  </si>
  <si>
    <t>30160</t>
  </si>
  <si>
    <t>Álamo Temapache</t>
  </si>
  <si>
    <t>30161</t>
  </si>
  <si>
    <t>Tempoal</t>
  </si>
  <si>
    <t>30162</t>
  </si>
  <si>
    <t>Tenampa</t>
  </si>
  <si>
    <t>30163</t>
  </si>
  <si>
    <t>Tenochtitlán</t>
  </si>
  <si>
    <t>30164</t>
  </si>
  <si>
    <t>Teocelo</t>
  </si>
  <si>
    <t>30165</t>
  </si>
  <si>
    <t>Tepatlaxco</t>
  </si>
  <si>
    <t>30166</t>
  </si>
  <si>
    <t>Tepetlán</t>
  </si>
  <si>
    <t>30167</t>
  </si>
  <si>
    <t>30168</t>
  </si>
  <si>
    <t>30169</t>
  </si>
  <si>
    <t>José Azueta</t>
  </si>
  <si>
    <t>30170</t>
  </si>
  <si>
    <t>Texcatepec</t>
  </si>
  <si>
    <t>30171</t>
  </si>
  <si>
    <t>Texhuacán</t>
  </si>
  <si>
    <t>30172</t>
  </si>
  <si>
    <t>Texistepec</t>
  </si>
  <si>
    <t>30173</t>
  </si>
  <si>
    <t>Tezonapa</t>
  </si>
  <si>
    <t>30174</t>
  </si>
  <si>
    <t>30175</t>
  </si>
  <si>
    <t>Tihuatlán</t>
  </si>
  <si>
    <t>30176</t>
  </si>
  <si>
    <t>Tlacojalpan</t>
  </si>
  <si>
    <t>30177</t>
  </si>
  <si>
    <t>Tlacolulan</t>
  </si>
  <si>
    <t>30178</t>
  </si>
  <si>
    <t>Tlacotalpan</t>
  </si>
  <si>
    <t>30179</t>
  </si>
  <si>
    <t>Tlacotepec de Mejía</t>
  </si>
  <si>
    <t>30180</t>
  </si>
  <si>
    <t>Tlachichilco</t>
  </si>
  <si>
    <t>30181</t>
  </si>
  <si>
    <t>Tlalixcoyan</t>
  </si>
  <si>
    <t>30182</t>
  </si>
  <si>
    <t>Tlalnelhuayocan</t>
  </si>
  <si>
    <t>30183</t>
  </si>
  <si>
    <t>Tlapacoyan</t>
  </si>
  <si>
    <t>30184</t>
  </si>
  <si>
    <t>Tlaquilpa</t>
  </si>
  <si>
    <t>30185</t>
  </si>
  <si>
    <t>Tlilapan</t>
  </si>
  <si>
    <t>30186</t>
  </si>
  <si>
    <t>30187</t>
  </si>
  <si>
    <t>Tonayán</t>
  </si>
  <si>
    <t>30188</t>
  </si>
  <si>
    <t>Totutla</t>
  </si>
  <si>
    <t>30189</t>
  </si>
  <si>
    <t>30190</t>
  </si>
  <si>
    <t>Tuxtilla</t>
  </si>
  <si>
    <t>30191</t>
  </si>
  <si>
    <t>Ursulo Galván</t>
  </si>
  <si>
    <t>30192</t>
  </si>
  <si>
    <t>Vega de Alatorre</t>
  </si>
  <si>
    <t>30193</t>
  </si>
  <si>
    <t>Veracruz</t>
  </si>
  <si>
    <t>30194</t>
  </si>
  <si>
    <t>Villa Aldama</t>
  </si>
  <si>
    <t>30195</t>
  </si>
  <si>
    <t>Xoxocotla</t>
  </si>
  <si>
    <t>30196</t>
  </si>
  <si>
    <t>Yanga</t>
  </si>
  <si>
    <t>30197</t>
  </si>
  <si>
    <t>Yecuatla</t>
  </si>
  <si>
    <t>30198</t>
  </si>
  <si>
    <t>30199</t>
  </si>
  <si>
    <t>30200</t>
  </si>
  <si>
    <t>Zentla</t>
  </si>
  <si>
    <t>30201</t>
  </si>
  <si>
    <t>Zongolica</t>
  </si>
  <si>
    <t>30202</t>
  </si>
  <si>
    <t>Zontecomatlán de López y Fuentes</t>
  </si>
  <si>
    <t>30203</t>
  </si>
  <si>
    <t>Zozocolco de Hidalgo</t>
  </si>
  <si>
    <t>30204</t>
  </si>
  <si>
    <t>Agua Dulce</t>
  </si>
  <si>
    <t>30205</t>
  </si>
  <si>
    <t>El Higo</t>
  </si>
  <si>
    <t>30206</t>
  </si>
  <si>
    <t>Nanchital de Lázaro Cárdenas del Río</t>
  </si>
  <si>
    <t>30207</t>
  </si>
  <si>
    <t>Tres Valles</t>
  </si>
  <si>
    <t>30208</t>
  </si>
  <si>
    <t>Carlos A. Carrillo</t>
  </si>
  <si>
    <t>30209</t>
  </si>
  <si>
    <t>Tatahuicapan de Juárez</t>
  </si>
  <si>
    <t>30210</t>
  </si>
  <si>
    <t>Uxpanapa</t>
  </si>
  <si>
    <t>30211</t>
  </si>
  <si>
    <t>San Rafael</t>
  </si>
  <si>
    <t>30212</t>
  </si>
  <si>
    <t>Santiago Sochiapan</t>
  </si>
  <si>
    <t>31001</t>
  </si>
  <si>
    <t>Abalá</t>
  </si>
  <si>
    <t>31002</t>
  </si>
  <si>
    <t>Acanceh</t>
  </si>
  <si>
    <t>31003</t>
  </si>
  <si>
    <t>Akil</t>
  </si>
  <si>
    <t>31004</t>
  </si>
  <si>
    <t>Baca</t>
  </si>
  <si>
    <t>31005</t>
  </si>
  <si>
    <t>Bokobá</t>
  </si>
  <si>
    <t>31006</t>
  </si>
  <si>
    <t>Buctzotz</t>
  </si>
  <si>
    <t>31007</t>
  </si>
  <si>
    <t>Cacalchén</t>
  </si>
  <si>
    <t>31008</t>
  </si>
  <si>
    <t>Calotmul</t>
  </si>
  <si>
    <t>31009</t>
  </si>
  <si>
    <t>Cansahcab</t>
  </si>
  <si>
    <t>31010</t>
  </si>
  <si>
    <t>Cantamayec</t>
  </si>
  <si>
    <t>31011</t>
  </si>
  <si>
    <t>Celestún</t>
  </si>
  <si>
    <t>31012</t>
  </si>
  <si>
    <t>Cenotillo</t>
  </si>
  <si>
    <t>31013</t>
  </si>
  <si>
    <t>Conkal</t>
  </si>
  <si>
    <t>31014</t>
  </si>
  <si>
    <t>Cuncunul</t>
  </si>
  <si>
    <t>31015</t>
  </si>
  <si>
    <t>Cuzamá</t>
  </si>
  <si>
    <t>31016</t>
  </si>
  <si>
    <t>Chacsinkín</t>
  </si>
  <si>
    <t>31017</t>
  </si>
  <si>
    <t>Chankom</t>
  </si>
  <si>
    <t>31018</t>
  </si>
  <si>
    <t>Chapab</t>
  </si>
  <si>
    <t>31019</t>
  </si>
  <si>
    <t>Chemax</t>
  </si>
  <si>
    <t>31020</t>
  </si>
  <si>
    <t>Chicxulub Pueblo</t>
  </si>
  <si>
    <t>31021</t>
  </si>
  <si>
    <t>Chichimilá</t>
  </si>
  <si>
    <t>31022</t>
  </si>
  <si>
    <t>Chikindzonot</t>
  </si>
  <si>
    <t>31023</t>
  </si>
  <si>
    <t>Chocholá</t>
  </si>
  <si>
    <t>31024</t>
  </si>
  <si>
    <t>Chumayel</t>
  </si>
  <si>
    <t>31025</t>
  </si>
  <si>
    <t>Dzán</t>
  </si>
  <si>
    <t>31026</t>
  </si>
  <si>
    <t>Dzemul</t>
  </si>
  <si>
    <t>31027</t>
  </si>
  <si>
    <t>Dzidzantún</t>
  </si>
  <si>
    <t>31028</t>
  </si>
  <si>
    <t>Dzilam de Bravo</t>
  </si>
  <si>
    <t>31029</t>
  </si>
  <si>
    <t>Dzilam González</t>
  </si>
  <si>
    <t>31030</t>
  </si>
  <si>
    <t>Dzitás</t>
  </si>
  <si>
    <t>31031</t>
  </si>
  <si>
    <t>Dzoncauich</t>
  </si>
  <si>
    <t>31032</t>
  </si>
  <si>
    <t>Espita</t>
  </si>
  <si>
    <t>31033</t>
  </si>
  <si>
    <t>Halachó</t>
  </si>
  <si>
    <t>31034</t>
  </si>
  <si>
    <t>Hocabá</t>
  </si>
  <si>
    <t>31035</t>
  </si>
  <si>
    <t>Hoctún</t>
  </si>
  <si>
    <t>31036</t>
  </si>
  <si>
    <t>Homún</t>
  </si>
  <si>
    <t>31037</t>
  </si>
  <si>
    <t>Huhí</t>
  </si>
  <si>
    <t>31038</t>
  </si>
  <si>
    <t>Hunucmá</t>
  </si>
  <si>
    <t>31039</t>
  </si>
  <si>
    <t>Ixil</t>
  </si>
  <si>
    <t>31040</t>
  </si>
  <si>
    <t>Izamal</t>
  </si>
  <si>
    <t>31041</t>
  </si>
  <si>
    <t>Kanasín</t>
  </si>
  <si>
    <t>31042</t>
  </si>
  <si>
    <t>Kantunil</t>
  </si>
  <si>
    <t>31043</t>
  </si>
  <si>
    <t>Kaua</t>
  </si>
  <si>
    <t>31044</t>
  </si>
  <si>
    <t>Kinchil</t>
  </si>
  <si>
    <t>31045</t>
  </si>
  <si>
    <t>Kopomá</t>
  </si>
  <si>
    <t>31046</t>
  </si>
  <si>
    <t>Mama</t>
  </si>
  <si>
    <t>31047</t>
  </si>
  <si>
    <t>Maní</t>
  </si>
  <si>
    <t>31048</t>
  </si>
  <si>
    <t>Maxcanú</t>
  </si>
  <si>
    <t>31049</t>
  </si>
  <si>
    <t>Mayapán</t>
  </si>
  <si>
    <t>31050</t>
  </si>
  <si>
    <t>Mérida</t>
  </si>
  <si>
    <t>31051</t>
  </si>
  <si>
    <t>Mocochá</t>
  </si>
  <si>
    <t>31052</t>
  </si>
  <si>
    <t>Motul</t>
  </si>
  <si>
    <t>31053</t>
  </si>
  <si>
    <t>Muna</t>
  </si>
  <si>
    <t>31054</t>
  </si>
  <si>
    <t>Muxupip</t>
  </si>
  <si>
    <t>31055</t>
  </si>
  <si>
    <t>Opichén</t>
  </si>
  <si>
    <t>31056</t>
  </si>
  <si>
    <t>Oxkutzcab</t>
  </si>
  <si>
    <t>31057</t>
  </si>
  <si>
    <t>Panabá</t>
  </si>
  <si>
    <t>31058</t>
  </si>
  <si>
    <t>Peto</t>
  </si>
  <si>
    <t>31059</t>
  </si>
  <si>
    <t>31060</t>
  </si>
  <si>
    <t>31061</t>
  </si>
  <si>
    <t>Río Lagartos</t>
  </si>
  <si>
    <t>31062</t>
  </si>
  <si>
    <t>Sacalum</t>
  </si>
  <si>
    <t>31063</t>
  </si>
  <si>
    <t>Samahil</t>
  </si>
  <si>
    <t>31064</t>
  </si>
  <si>
    <t>Sanahcat</t>
  </si>
  <si>
    <t>31065</t>
  </si>
  <si>
    <t>31066</t>
  </si>
  <si>
    <t>Santa Elena</t>
  </si>
  <si>
    <t>31067</t>
  </si>
  <si>
    <t>Seyé</t>
  </si>
  <si>
    <t>31068</t>
  </si>
  <si>
    <t>Sinanché</t>
  </si>
  <si>
    <t>31069</t>
  </si>
  <si>
    <t>Sotuta</t>
  </si>
  <si>
    <t>31070</t>
  </si>
  <si>
    <t>Sucilá</t>
  </si>
  <si>
    <t>31071</t>
  </si>
  <si>
    <t>Sudzal</t>
  </si>
  <si>
    <t>31072</t>
  </si>
  <si>
    <t>Suma</t>
  </si>
  <si>
    <t>31073</t>
  </si>
  <si>
    <t>Tahdziú</t>
  </si>
  <si>
    <t>31074</t>
  </si>
  <si>
    <t>Tahmek</t>
  </si>
  <si>
    <t>31075</t>
  </si>
  <si>
    <t>Teabo</t>
  </si>
  <si>
    <t>31076</t>
  </si>
  <si>
    <t>Tecoh</t>
  </si>
  <si>
    <t>31077</t>
  </si>
  <si>
    <t>Tekal de Venegas</t>
  </si>
  <si>
    <t>31078</t>
  </si>
  <si>
    <t>Tekantó</t>
  </si>
  <si>
    <t>31079</t>
  </si>
  <si>
    <t>Tekax</t>
  </si>
  <si>
    <t>31080</t>
  </si>
  <si>
    <t>Tekit</t>
  </si>
  <si>
    <t>31081</t>
  </si>
  <si>
    <t>Tekom</t>
  </si>
  <si>
    <t>31082</t>
  </si>
  <si>
    <t>Telchac Pueblo</t>
  </si>
  <si>
    <t>31083</t>
  </si>
  <si>
    <t>Telchac Puerto</t>
  </si>
  <si>
    <t>31084</t>
  </si>
  <si>
    <t>Temax</t>
  </si>
  <si>
    <t>31085</t>
  </si>
  <si>
    <t>Temozón</t>
  </si>
  <si>
    <t>31086</t>
  </si>
  <si>
    <t>Tepakán</t>
  </si>
  <si>
    <t>31087</t>
  </si>
  <si>
    <t>Tetiz</t>
  </si>
  <si>
    <t>31088</t>
  </si>
  <si>
    <t>Teya</t>
  </si>
  <si>
    <t>31089</t>
  </si>
  <si>
    <t>Ticul</t>
  </si>
  <si>
    <t>31090</t>
  </si>
  <si>
    <t>Timucuy</t>
  </si>
  <si>
    <t>31091</t>
  </si>
  <si>
    <t>Tinum</t>
  </si>
  <si>
    <t>31092</t>
  </si>
  <si>
    <t>Tixcacalcupul</t>
  </si>
  <si>
    <t>31093</t>
  </si>
  <si>
    <t>Tixkokob</t>
  </si>
  <si>
    <t>31094</t>
  </si>
  <si>
    <t>Tixmehuac</t>
  </si>
  <si>
    <t>31095</t>
  </si>
  <si>
    <t>Tixpéhual</t>
  </si>
  <si>
    <t>31096</t>
  </si>
  <si>
    <t>Tizimín</t>
  </si>
  <si>
    <t>31097</t>
  </si>
  <si>
    <t>Tunkás</t>
  </si>
  <si>
    <t>31098</t>
  </si>
  <si>
    <t>Tzucacab</t>
  </si>
  <si>
    <t>31099</t>
  </si>
  <si>
    <t>Uayma</t>
  </si>
  <si>
    <t>31100</t>
  </si>
  <si>
    <t>Ucú</t>
  </si>
  <si>
    <t>31101</t>
  </si>
  <si>
    <t>Umán</t>
  </si>
  <si>
    <t>31102</t>
  </si>
  <si>
    <t>Valladolid</t>
  </si>
  <si>
    <t>31103</t>
  </si>
  <si>
    <t>Xocchel</t>
  </si>
  <si>
    <t>31104</t>
  </si>
  <si>
    <t>Yaxcabá</t>
  </si>
  <si>
    <t>31105</t>
  </si>
  <si>
    <t>Yaxkukul</t>
  </si>
  <si>
    <t>31106</t>
  </si>
  <si>
    <t>Yobaín</t>
  </si>
  <si>
    <t>32001</t>
  </si>
  <si>
    <t>Apozol</t>
  </si>
  <si>
    <t>32002</t>
  </si>
  <si>
    <t>Apulco</t>
  </si>
  <si>
    <t>32003</t>
  </si>
  <si>
    <t>Atolinga</t>
  </si>
  <si>
    <t>32004</t>
  </si>
  <si>
    <t>32005</t>
  </si>
  <si>
    <t>Calera</t>
  </si>
  <si>
    <t>32006</t>
  </si>
  <si>
    <t>Cañitas de Felipe Pescador</t>
  </si>
  <si>
    <t>32007</t>
  </si>
  <si>
    <t>Concepción del Oro</t>
  </si>
  <si>
    <t>32008</t>
  </si>
  <si>
    <t>32009</t>
  </si>
  <si>
    <t>Chalchihuites</t>
  </si>
  <si>
    <t>32010</t>
  </si>
  <si>
    <t>Fresnillo</t>
  </si>
  <si>
    <t>32011</t>
  </si>
  <si>
    <t>Trinidad García de la Cadena</t>
  </si>
  <si>
    <t>32012</t>
  </si>
  <si>
    <t>Genaro Codina</t>
  </si>
  <si>
    <t>32013</t>
  </si>
  <si>
    <t>General Enrique Estrada</t>
  </si>
  <si>
    <t>32014</t>
  </si>
  <si>
    <t>General Francisco R. Murguía</t>
  </si>
  <si>
    <t>32015</t>
  </si>
  <si>
    <t>El Plateado de Joaquín Amaro</t>
  </si>
  <si>
    <t>32016</t>
  </si>
  <si>
    <t>General Pánfilo Natera</t>
  </si>
  <si>
    <t>32017</t>
  </si>
  <si>
    <t>32018</t>
  </si>
  <si>
    <t>Huanusco</t>
  </si>
  <si>
    <t>32019</t>
  </si>
  <si>
    <t>Jalpa</t>
  </si>
  <si>
    <t>32020</t>
  </si>
  <si>
    <t>Jerez</t>
  </si>
  <si>
    <t>32021</t>
  </si>
  <si>
    <t>Jiménez del Teul</t>
  </si>
  <si>
    <t>32022</t>
  </si>
  <si>
    <t>Juan Aldama</t>
  </si>
  <si>
    <t>32023</t>
  </si>
  <si>
    <t>Juchipila</t>
  </si>
  <si>
    <t>32024</t>
  </si>
  <si>
    <t>32025</t>
  </si>
  <si>
    <t>Luis Moya</t>
  </si>
  <si>
    <t>32026</t>
  </si>
  <si>
    <t>Mazapil</t>
  </si>
  <si>
    <t>32027</t>
  </si>
  <si>
    <t>32028</t>
  </si>
  <si>
    <t>Mezquital del Oro</t>
  </si>
  <si>
    <t>32029</t>
  </si>
  <si>
    <t>Miguel Auza</t>
  </si>
  <si>
    <t>32030</t>
  </si>
  <si>
    <t>Momax</t>
  </si>
  <si>
    <t>32031</t>
  </si>
  <si>
    <t>Monte Escobedo</t>
  </si>
  <si>
    <t>32032</t>
  </si>
  <si>
    <t>32033</t>
  </si>
  <si>
    <t>Moyahua de Estrada</t>
  </si>
  <si>
    <t>32034</t>
  </si>
  <si>
    <t>Nochistlán de Mejía</t>
  </si>
  <si>
    <t>32035</t>
  </si>
  <si>
    <t>Noria de Ángeles</t>
  </si>
  <si>
    <t>32036</t>
  </si>
  <si>
    <t>Ojocaliente</t>
  </si>
  <si>
    <t>32037</t>
  </si>
  <si>
    <t>32038</t>
  </si>
  <si>
    <t>Pinos</t>
  </si>
  <si>
    <t>32039</t>
  </si>
  <si>
    <t>Río Grande</t>
  </si>
  <si>
    <t>32040</t>
  </si>
  <si>
    <t>Sain Alto</t>
  </si>
  <si>
    <t>32041</t>
  </si>
  <si>
    <t>El Salvador</t>
  </si>
  <si>
    <t>32042</t>
  </si>
  <si>
    <t>Sombrerete</t>
  </si>
  <si>
    <t>32043</t>
  </si>
  <si>
    <t>Susticacán</t>
  </si>
  <si>
    <t>32044</t>
  </si>
  <si>
    <t>32045</t>
  </si>
  <si>
    <t>Tepechitlán</t>
  </si>
  <si>
    <t>32046</t>
  </si>
  <si>
    <t>Tepetongo</t>
  </si>
  <si>
    <t>32047</t>
  </si>
  <si>
    <t>Teúl de González Ortega</t>
  </si>
  <si>
    <t>32048</t>
  </si>
  <si>
    <t>Tlaltenango de Sánchez Román</t>
  </si>
  <si>
    <t>32049</t>
  </si>
  <si>
    <t>Valparaíso</t>
  </si>
  <si>
    <t>32050</t>
  </si>
  <si>
    <t>Vetagrande</t>
  </si>
  <si>
    <t>32051</t>
  </si>
  <si>
    <t>Villa de Cos</t>
  </si>
  <si>
    <t>32052</t>
  </si>
  <si>
    <t>Villa García</t>
  </si>
  <si>
    <t>32053</t>
  </si>
  <si>
    <t>Villa González Ortega</t>
  </si>
  <si>
    <t>32054</t>
  </si>
  <si>
    <t>32055</t>
  </si>
  <si>
    <t>Villanueva</t>
  </si>
  <si>
    <t>32056</t>
  </si>
  <si>
    <t>32057</t>
  </si>
  <si>
    <t>Trancoso</t>
  </si>
  <si>
    <t>32058</t>
  </si>
  <si>
    <t>Santa María de la Paz</t>
  </si>
  <si>
    <t>CATALOGOS</t>
  </si>
  <si>
    <t>Total de registros</t>
  </si>
  <si>
    <t>comp gen</t>
  </si>
  <si>
    <t>Referencia entidad</t>
  </si>
  <si>
    <t>registros a realizar</t>
  </si>
  <si>
    <t>""</t>
  </si>
  <si>
    <t>comp</t>
  </si>
  <si>
    <t>blancos</t>
  </si>
  <si>
    <t>TOTAL</t>
  </si>
  <si>
    <t>ANTERIOR</t>
  </si>
  <si>
    <t>SUMA POR COLUMNA</t>
  </si>
  <si>
    <t>COMP</t>
  </si>
  <si>
    <t>Las cantidades registradas en los numerales 1), 2) por cada uno de los tipos de espacios, de acuerdo con los datos que se solicitan en la tabla, debe ser igual o menor a la cantidad registrada como respuesta en la pregunta 3.</t>
  </si>
  <si>
    <t>SUMA</t>
  </si>
  <si>
    <t>OK?</t>
  </si>
  <si>
    <t>HOMBRES</t>
  </si>
  <si>
    <t>MUJERES</t>
  </si>
  <si>
    <t>ok?</t>
  </si>
  <si>
    <t>suma</t>
  </si>
  <si>
    <t>compus</t>
  </si>
  <si>
    <t>impresoras</t>
  </si>
  <si>
    <t>OK X ?</t>
  </si>
  <si>
    <t>total</t>
  </si>
  <si>
    <t>personales</t>
  </si>
  <si>
    <t>portatiles</t>
  </si>
  <si>
    <t>asesorias</t>
  </si>
  <si>
    <t>representacion</t>
  </si>
  <si>
    <t>subtotales</t>
  </si>
  <si>
    <t>consumados</t>
  </si>
  <si>
    <t>tentativas</t>
  </si>
  <si>
    <t>averiguaciones</t>
  </si>
  <si>
    <t>carpetas abiertas</t>
  </si>
  <si>
    <t>p29</t>
  </si>
  <si>
    <t>p31</t>
  </si>
  <si>
    <t>carpetas</t>
  </si>
  <si>
    <t>NA</t>
  </si>
  <si>
    <t>SECUESTRO</t>
  </si>
  <si>
    <t>subt aver</t>
  </si>
  <si>
    <t>consum aver</t>
  </si>
  <si>
    <t>tent aver</t>
  </si>
  <si>
    <t>subt carp</t>
  </si>
  <si>
    <t>cons carp</t>
  </si>
  <si>
    <t>tent carp</t>
  </si>
  <si>
    <t>narcoticos</t>
  </si>
  <si>
    <t>admon</t>
  </si>
  <si>
    <t>medio ambiente</t>
  </si>
  <si>
    <r>
      <t>A efecto de llevar a cabo la revisión y validación del presente cuestionario, una vez que se haya completado, debe ser enviado en versión preliminar, a más tardar el 4</t>
    </r>
    <r>
      <rPr>
        <sz val="10"/>
        <color rgb="FFFF0000"/>
        <rFont val="Arial"/>
        <family val="2"/>
      </rPr>
      <t xml:space="preserve"> </t>
    </r>
    <r>
      <rPr>
        <sz val="10"/>
        <rFont val="Arial"/>
        <family val="2"/>
      </rPr>
      <t>de Mayo</t>
    </r>
    <r>
      <rPr>
        <sz val="10"/>
        <color rgb="FFFF0000"/>
        <rFont val="Arial"/>
        <family val="2"/>
      </rPr>
      <t xml:space="preserve"> </t>
    </r>
    <r>
      <rPr>
        <sz val="10"/>
        <rFont val="Arial"/>
        <family val="2"/>
      </rPr>
      <t>de 2017, a la dirección electrónica del Jefe de Departamento de Estadísticas de Gobierno, Seguridad Pública y Justicia (JDEGSPJ) en la Coordinación Estatal del INEGI, que es la siguiente:</t>
    </r>
  </si>
  <si>
    <t>La versión definitiva del cuestionario en su versión electrónica, debe ser la misma que se entrega en versión física, de conformidad con las instrucciones correspondientes, y se enviará a más tardar el 11 de Mayo de 2017 a la siguiente dirección electrónica:</t>
  </si>
  <si>
    <t>La versión definitiva del cuestionario en su versión electrónica, debe imprimirse para recabar firmas y sellos de los servidores públicos que se registraron en la portada, y una vez realizado lo anterior, deberá  entregarse en original a más tardar el 12 de Mayo de 2017, al JDEGSPJ en la Coordinación Estatal del INEGI.</t>
  </si>
</sst>
</file>

<file path=xl/styles.xml><?xml version="1.0" encoding="utf-8"?>
<styleSheet xmlns="http://schemas.openxmlformats.org/spreadsheetml/2006/main">
  <numFmts count="3">
    <numFmt numFmtId="43" formatCode="_-* #,##0.00_-;\-* #,##0.00_-;_-* &quot;-&quot;??_-;_-@_-"/>
    <numFmt numFmtId="164" formatCode="0.00000"/>
    <numFmt numFmtId="165" formatCode="#,##0.00000"/>
  </numFmts>
  <fonts count="75">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5"/>
      <name val="Arial"/>
      <family val="2"/>
    </font>
    <font>
      <sz val="9"/>
      <name val="Arial"/>
      <family val="2"/>
    </font>
    <font>
      <sz val="11"/>
      <name val="Arial"/>
      <family val="2"/>
    </font>
    <font>
      <sz val="10"/>
      <name val="Arial"/>
      <family val="2"/>
    </font>
    <font>
      <b/>
      <sz val="11"/>
      <name val="Arial"/>
      <family val="2"/>
    </font>
    <font>
      <b/>
      <sz val="12"/>
      <name val="Arial"/>
      <family val="2"/>
    </font>
    <font>
      <b/>
      <sz val="10"/>
      <name val="Arial"/>
      <family val="2"/>
    </font>
    <font>
      <b/>
      <sz val="13"/>
      <name val="Arial"/>
      <family val="2"/>
    </font>
    <font>
      <sz val="10"/>
      <color indexed="8"/>
      <name val="Arial"/>
      <family val="2"/>
    </font>
    <font>
      <sz val="11"/>
      <color indexed="8"/>
      <name val="Arial"/>
      <family val="2"/>
    </font>
    <font>
      <b/>
      <sz val="11"/>
      <color indexed="8"/>
      <name val="Arial"/>
      <family val="2"/>
    </font>
    <font>
      <b/>
      <sz val="15"/>
      <color theme="1"/>
      <name val="Arial"/>
      <family val="2"/>
    </font>
    <font>
      <b/>
      <sz val="15"/>
      <color indexed="8"/>
      <name val="Arial"/>
      <family val="2"/>
    </font>
    <font>
      <b/>
      <sz val="9"/>
      <name val="Arial"/>
      <family val="2"/>
    </font>
    <font>
      <b/>
      <sz val="9"/>
      <color theme="1"/>
      <name val="Arial"/>
      <family val="2"/>
    </font>
    <font>
      <i/>
      <sz val="8"/>
      <color theme="1"/>
      <name val="Arial"/>
      <family val="2"/>
    </font>
    <font>
      <sz val="9"/>
      <color theme="1"/>
      <name val="Arial"/>
      <family val="2"/>
    </font>
    <font>
      <sz val="9"/>
      <color indexed="8"/>
      <name val="Arial"/>
      <family val="2"/>
    </font>
    <font>
      <sz val="11"/>
      <color indexed="8"/>
      <name val="Calibri"/>
      <family val="2"/>
    </font>
    <font>
      <b/>
      <sz val="10"/>
      <color indexed="8"/>
      <name val="Arial"/>
      <family val="2"/>
    </font>
    <font>
      <sz val="10"/>
      <color theme="1"/>
      <name val="Arial"/>
      <family val="2"/>
    </font>
    <font>
      <b/>
      <sz val="11"/>
      <color theme="1"/>
      <name val="Arial"/>
      <family val="2"/>
    </font>
    <font>
      <sz val="11"/>
      <color theme="1"/>
      <name val="Arial"/>
      <family val="2"/>
    </font>
    <font>
      <sz val="8"/>
      <color theme="1"/>
      <name val="Arial"/>
      <family val="2"/>
    </font>
    <font>
      <b/>
      <sz val="10"/>
      <color theme="1"/>
      <name val="Arial"/>
      <family val="2"/>
    </font>
    <font>
      <b/>
      <sz val="8"/>
      <color theme="1"/>
      <name val="Arial"/>
      <family val="2"/>
    </font>
    <font>
      <i/>
      <sz val="9"/>
      <color theme="1"/>
      <name val="Arial"/>
      <family val="2"/>
    </font>
    <font>
      <b/>
      <i/>
      <sz val="8"/>
      <color theme="1"/>
      <name val="Arial"/>
      <family val="2"/>
    </font>
    <font>
      <b/>
      <sz val="12"/>
      <color theme="1"/>
      <name val="Symbol"/>
      <family val="1"/>
      <charset val="2"/>
    </font>
    <font>
      <b/>
      <sz val="11"/>
      <color theme="1"/>
      <name val="Symbol"/>
      <family val="1"/>
      <charset val="2"/>
    </font>
    <font>
      <i/>
      <sz val="7"/>
      <color theme="1"/>
      <name val="Arial"/>
      <family val="2"/>
    </font>
    <font>
      <b/>
      <sz val="9"/>
      <color theme="1"/>
      <name val="Symbol"/>
      <family val="1"/>
      <charset val="2"/>
    </font>
    <font>
      <b/>
      <sz val="12"/>
      <color theme="1"/>
      <name val="Arial"/>
      <family val="2"/>
    </font>
    <font>
      <b/>
      <sz val="14"/>
      <name val="Arial"/>
      <family val="2"/>
    </font>
    <font>
      <sz val="12"/>
      <color theme="1"/>
      <name val="Arial"/>
      <family val="2"/>
    </font>
    <font>
      <u/>
      <sz val="11"/>
      <color theme="10"/>
      <name val="Calibri"/>
      <family val="2"/>
      <scheme val="minor"/>
    </font>
    <font>
      <b/>
      <sz val="9"/>
      <color rgb="FFFF0000"/>
      <name val="Arial"/>
      <family val="2"/>
    </font>
    <font>
      <b/>
      <sz val="9"/>
      <color rgb="FF0070C0"/>
      <name val="Arial"/>
      <family val="2"/>
    </font>
    <font>
      <b/>
      <sz val="9"/>
      <color indexed="10"/>
      <name val="Arial"/>
      <family val="2"/>
    </font>
    <font>
      <b/>
      <sz val="10"/>
      <color rgb="FFFF0000"/>
      <name val="Arial"/>
      <family val="2"/>
    </font>
    <font>
      <b/>
      <sz val="10"/>
      <color rgb="FF0070C0"/>
      <name val="Arial"/>
      <family val="2"/>
    </font>
    <font>
      <b/>
      <sz val="9"/>
      <color theme="5" tint="-0.249977111117893"/>
      <name val="Arial"/>
      <family val="2"/>
    </font>
    <font>
      <i/>
      <sz val="8"/>
      <name val="Arial"/>
      <family val="2"/>
    </font>
    <font>
      <b/>
      <sz val="10"/>
      <color indexed="10"/>
      <name val="Arial"/>
      <family val="2"/>
    </font>
    <font>
      <b/>
      <u/>
      <sz val="14"/>
      <color theme="10"/>
      <name val="Arial"/>
      <family val="2"/>
    </font>
    <font>
      <u/>
      <sz val="9"/>
      <color theme="1"/>
      <name val="Arial"/>
      <family val="2"/>
    </font>
    <font>
      <i/>
      <sz val="9"/>
      <name val="Arial"/>
      <family val="2"/>
    </font>
    <font>
      <sz val="11"/>
      <name val="Calibri"/>
      <family val="2"/>
    </font>
    <font>
      <b/>
      <u/>
      <sz val="12"/>
      <color theme="10"/>
      <name val="Arial"/>
      <family val="2"/>
    </font>
    <font>
      <b/>
      <sz val="12"/>
      <color indexed="8"/>
      <name val="Arial"/>
      <family val="2"/>
    </font>
    <font>
      <b/>
      <i/>
      <u/>
      <sz val="10"/>
      <color indexed="8"/>
      <name val="Arial"/>
      <family val="2"/>
    </font>
    <font>
      <b/>
      <i/>
      <sz val="10"/>
      <color indexed="8"/>
      <name val="Arial"/>
      <family val="2"/>
    </font>
    <font>
      <sz val="12"/>
      <name val="Arial"/>
      <family val="2"/>
    </font>
    <font>
      <sz val="10"/>
      <color rgb="FFC00000"/>
      <name val="Arial"/>
      <family val="2"/>
    </font>
    <font>
      <b/>
      <sz val="11"/>
      <color rgb="FFC00000"/>
      <name val="Arial"/>
      <family val="2"/>
    </font>
    <font>
      <sz val="11"/>
      <color rgb="FFC00000"/>
      <name val="Arial"/>
      <family val="2"/>
    </font>
    <font>
      <sz val="10"/>
      <color rgb="FFFF0000"/>
      <name val="Arial"/>
      <family val="2"/>
    </font>
    <font>
      <i/>
      <sz val="12"/>
      <name val="Arial"/>
      <family val="2"/>
    </font>
    <font>
      <u/>
      <sz val="12"/>
      <color theme="10"/>
      <name val="Calibri"/>
      <family val="2"/>
      <scheme val="minor"/>
    </font>
    <font>
      <b/>
      <i/>
      <sz val="9"/>
      <name val="Arial"/>
      <family val="2"/>
    </font>
    <font>
      <b/>
      <i/>
      <sz val="8"/>
      <name val="Arial"/>
      <family val="2"/>
    </font>
    <font>
      <b/>
      <sz val="8"/>
      <name val="Arial"/>
      <family val="2"/>
    </font>
    <font>
      <sz val="8"/>
      <name val="Arial"/>
      <family val="2"/>
    </font>
    <font>
      <i/>
      <sz val="7"/>
      <name val="Arial"/>
      <family val="2"/>
    </font>
    <font>
      <b/>
      <sz val="11"/>
      <name val="Symbol"/>
      <family val="1"/>
      <charset val="2"/>
    </font>
    <font>
      <i/>
      <u/>
      <sz val="8"/>
      <name val="Arial"/>
      <family val="2"/>
    </font>
    <font>
      <b/>
      <sz val="8"/>
      <name val="Symbol"/>
      <family val="1"/>
      <charset val="2"/>
    </font>
    <font>
      <b/>
      <sz val="16"/>
      <name val="Arial"/>
      <family val="2"/>
    </font>
    <font>
      <sz val="11"/>
      <color theme="1"/>
      <name val="Calibri"/>
      <family val="2"/>
    </font>
    <font>
      <b/>
      <u/>
      <sz val="12"/>
      <color theme="1"/>
      <name val="Arial"/>
      <family val="2"/>
    </font>
    <font>
      <i/>
      <sz val="8"/>
      <color rgb="FF0070C0"/>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rgb="FF000000"/>
      </patternFill>
    </fill>
    <fill>
      <patternFill patternType="solid">
        <fgColor theme="0" tint="-0.34998626667073579"/>
        <bgColor indexed="64"/>
      </patternFill>
    </fill>
    <fill>
      <patternFill patternType="solid">
        <fgColor theme="1" tint="0.499984740745262"/>
        <bgColor indexed="64"/>
      </patternFill>
    </fill>
    <fill>
      <patternFill patternType="solid">
        <fgColor indexed="55"/>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3" tint="0.39997558519241921"/>
        <bgColor indexed="64"/>
      </patternFill>
    </fill>
    <fill>
      <patternFill patternType="mediumGray">
        <bgColor theme="0"/>
      </patternFill>
    </fill>
    <fill>
      <patternFill patternType="solid">
        <fgColor theme="2" tint="-0.249977111117893"/>
        <bgColor indexed="64"/>
      </patternFill>
    </fill>
    <fill>
      <patternFill patternType="solid">
        <fgColor theme="3" tint="0.59999389629810485"/>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theme="1" tint="0.499984740745262"/>
      </top>
      <bottom/>
      <diagonal/>
    </border>
    <border>
      <left/>
      <right/>
      <top style="medium">
        <color theme="1" tint="0.499984740745262"/>
      </top>
      <bottom/>
      <diagonal/>
    </border>
    <border>
      <left/>
      <right style="thin">
        <color indexed="64"/>
      </right>
      <top style="medium">
        <color theme="1" tint="0.499984740745262"/>
      </top>
      <bottom/>
      <diagonal/>
    </border>
    <border>
      <left/>
      <right/>
      <top/>
      <bottom style="medium">
        <color theme="1" tint="0.499984740745262"/>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theme="1" tint="0.499984740745262"/>
      </bottom>
      <diagonal/>
    </border>
    <border>
      <left style="thin">
        <color indexed="64"/>
      </left>
      <right/>
      <top style="medium">
        <color theme="0" tint="-0.499984740745262"/>
      </top>
      <bottom/>
      <diagonal/>
    </border>
    <border>
      <left/>
      <right/>
      <top style="medium">
        <color theme="0" tint="-0.499984740745262"/>
      </top>
      <bottom/>
      <diagonal/>
    </border>
    <border>
      <left/>
      <right style="thin">
        <color indexed="64"/>
      </right>
      <top style="medium">
        <color theme="0" tint="-0.499984740745262"/>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bottom style="medium">
        <color theme="1" tint="0.34998626667073579"/>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9"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0" fontId="3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cellStyleXfs>
  <cellXfs count="1283">
    <xf numFmtId="0" fontId="0" fillId="0" borderId="0" xfId="0"/>
    <xf numFmtId="0" fontId="5" fillId="2" borderId="0" xfId="0" applyFont="1" applyFill="1" applyAlignment="1" applyProtection="1">
      <alignment vertical="top"/>
    </xf>
    <xf numFmtId="0" fontId="5" fillId="2" borderId="0" xfId="0" applyFont="1" applyFill="1" applyAlignment="1" applyProtection="1">
      <alignment vertical="center"/>
    </xf>
    <xf numFmtId="0" fontId="12" fillId="2" borderId="0" xfId="0" applyFont="1" applyFill="1" applyAlignment="1" applyProtection="1">
      <alignment vertical="top"/>
    </xf>
    <xf numFmtId="0" fontId="13" fillId="3" borderId="5" xfId="0" applyFont="1" applyFill="1" applyBorder="1" applyAlignment="1" applyProtection="1">
      <alignment vertical="center"/>
    </xf>
    <xf numFmtId="0" fontId="12" fillId="2" borderId="0" xfId="0" applyFont="1" applyFill="1" applyAlignment="1" applyProtection="1">
      <alignment vertical="center"/>
    </xf>
    <xf numFmtId="0" fontId="0"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0" xfId="0" applyFont="1" applyFill="1" applyBorder="1" applyProtection="1"/>
    <xf numFmtId="0" fontId="7" fillId="3" borderId="0" xfId="0" applyFont="1" applyFill="1" applyBorder="1" applyAlignment="1" applyProtection="1">
      <alignment vertical="top"/>
    </xf>
    <xf numFmtId="0" fontId="14" fillId="3" borderId="5" xfId="0" applyFont="1" applyFill="1" applyBorder="1" applyAlignment="1" applyProtection="1">
      <alignment vertical="center"/>
    </xf>
    <xf numFmtId="0" fontId="12" fillId="3" borderId="0" xfId="0" applyFont="1" applyFill="1" applyBorder="1" applyAlignment="1" applyProtection="1">
      <alignment vertical="center"/>
    </xf>
    <xf numFmtId="0" fontId="0" fillId="3" borderId="0" xfId="0" applyFont="1" applyFill="1" applyProtection="1"/>
    <xf numFmtId="0" fontId="0" fillId="3" borderId="0" xfId="0" applyFont="1" applyFill="1" applyBorder="1" applyProtection="1"/>
    <xf numFmtId="0" fontId="20" fillId="3" borderId="0" xfId="0" applyFont="1" applyFill="1" applyBorder="1" applyAlignment="1" applyProtection="1">
      <alignment horizontal="center" vertical="center"/>
    </xf>
    <xf numFmtId="3" fontId="20" fillId="3" borderId="0" xfId="0" applyNumberFormat="1" applyFont="1" applyFill="1" applyBorder="1" applyAlignment="1" applyProtection="1">
      <alignment vertical="center"/>
    </xf>
    <xf numFmtId="0" fontId="24" fillId="3" borderId="0" xfId="0" applyFont="1" applyFill="1" applyBorder="1" applyAlignment="1">
      <alignment vertical="top"/>
    </xf>
    <xf numFmtId="0" fontId="25" fillId="3" borderId="0" xfId="0" applyFont="1" applyFill="1" applyBorder="1" applyAlignment="1">
      <alignment horizontal="center" vertical="center"/>
    </xf>
    <xf numFmtId="0" fontId="24" fillId="3" borderId="0" xfId="0" applyFont="1" applyFill="1" applyBorder="1" applyAlignment="1">
      <alignment vertical="center"/>
    </xf>
    <xf numFmtId="0" fontId="0" fillId="0" borderId="0" xfId="0" applyFont="1" applyFill="1" applyBorder="1"/>
    <xf numFmtId="0" fontId="0" fillId="0" borderId="0" xfId="0" applyFont="1" applyFill="1"/>
    <xf numFmtId="0" fontId="21" fillId="2" borderId="0" xfId="0" applyFont="1" applyFill="1" applyAlignment="1" applyProtection="1">
      <alignment vertical="top"/>
    </xf>
    <xf numFmtId="0" fontId="21" fillId="2" borderId="0" xfId="0" applyFont="1" applyFill="1" applyBorder="1" applyAlignment="1" applyProtection="1">
      <alignment vertical="center"/>
    </xf>
    <xf numFmtId="0" fontId="0" fillId="3" borderId="0" xfId="0" applyFont="1" applyFill="1" applyAlignment="1" applyProtection="1">
      <alignment vertical="center"/>
    </xf>
    <xf numFmtId="0" fontId="20" fillId="3" borderId="0" xfId="0" applyFont="1" applyFill="1" applyBorder="1" applyAlignment="1" applyProtection="1">
      <alignment vertical="center"/>
    </xf>
    <xf numFmtId="0" fontId="26" fillId="3" borderId="0" xfId="0" applyFont="1" applyFill="1" applyBorder="1" applyAlignment="1" applyProtection="1">
      <alignment vertical="top"/>
    </xf>
    <xf numFmtId="0" fontId="26" fillId="3" borderId="0" xfId="0" applyFont="1" applyFill="1" applyBorder="1" applyAlignment="1" applyProtection="1">
      <alignment vertical="center"/>
    </xf>
    <xf numFmtId="49" fontId="20" fillId="3" borderId="14" xfId="0" applyNumberFormat="1" applyFont="1" applyFill="1" applyBorder="1" applyAlignment="1" applyProtection="1">
      <alignment vertical="center"/>
    </xf>
    <xf numFmtId="0" fontId="18" fillId="3" borderId="0" xfId="0" applyFont="1" applyFill="1" applyBorder="1" applyAlignment="1" applyProtection="1">
      <alignment vertical="center" wrapText="1"/>
    </xf>
    <xf numFmtId="0" fontId="20" fillId="3" borderId="0" xfId="0" applyFont="1" applyFill="1" applyAlignment="1" applyProtection="1">
      <alignment vertical="center"/>
    </xf>
    <xf numFmtId="0" fontId="28" fillId="3" borderId="0" xfId="0" applyFont="1" applyFill="1" applyBorder="1" applyAlignment="1" applyProtection="1">
      <alignment vertical="center"/>
    </xf>
    <xf numFmtId="0" fontId="20" fillId="3" borderId="0" xfId="0" applyFont="1" applyFill="1" applyAlignment="1" applyProtection="1">
      <alignment vertical="top"/>
    </xf>
    <xf numFmtId="0" fontId="26" fillId="3" borderId="0" xfId="0" applyFont="1" applyFill="1" applyAlignment="1" applyProtection="1">
      <alignment vertical="center"/>
    </xf>
    <xf numFmtId="0" fontId="20" fillId="3" borderId="0" xfId="0" applyFont="1" applyFill="1" applyBorder="1" applyAlignment="1" applyProtection="1">
      <alignment vertical="top"/>
    </xf>
    <xf numFmtId="0" fontId="20" fillId="3" borderId="0" xfId="0" applyFont="1" applyFill="1" applyBorder="1" applyProtection="1"/>
    <xf numFmtId="0" fontId="29" fillId="3" borderId="21" xfId="0" applyFont="1" applyFill="1" applyBorder="1" applyAlignment="1" applyProtection="1">
      <alignment horizontal="center" vertical="top"/>
    </xf>
    <xf numFmtId="0" fontId="18" fillId="3" borderId="0" xfId="0" applyFont="1" applyFill="1" applyBorder="1" applyAlignment="1" applyProtection="1">
      <alignment horizontal="right" vertical="top"/>
    </xf>
    <xf numFmtId="0" fontId="18" fillId="3" borderId="0" xfId="0" applyFont="1" applyFill="1" applyAlignment="1" applyProtection="1">
      <alignment horizontal="justify" vertical="center" wrapText="1"/>
    </xf>
    <xf numFmtId="0" fontId="0" fillId="3" borderId="0" xfId="0" applyFont="1" applyFill="1" applyBorder="1" applyAlignment="1" applyProtection="1">
      <alignment vertical="top"/>
    </xf>
    <xf numFmtId="0" fontId="18" fillId="3" borderId="0" xfId="0" applyFont="1" applyFill="1" applyAlignment="1" applyProtection="1">
      <alignment horizontal="left" vertical="center" wrapText="1"/>
    </xf>
    <xf numFmtId="0" fontId="18" fillId="3" borderId="0" xfId="0" applyFont="1" applyFill="1" applyBorder="1" applyAlignment="1" applyProtection="1">
      <alignment vertical="center"/>
    </xf>
    <xf numFmtId="49" fontId="20" fillId="3" borderId="0" xfId="0" applyNumberFormat="1" applyFont="1" applyFill="1" applyBorder="1" applyAlignment="1" applyProtection="1">
      <alignment vertical="center"/>
    </xf>
    <xf numFmtId="49" fontId="20" fillId="3" borderId="14" xfId="0" applyNumberFormat="1" applyFont="1" applyFill="1" applyBorder="1" applyAlignment="1" applyProtection="1">
      <alignment vertical="center" wrapText="1"/>
    </xf>
    <xf numFmtId="0" fontId="33" fillId="3" borderId="15" xfId="0" applyFont="1" applyFill="1" applyBorder="1" applyAlignment="1" applyProtection="1">
      <alignment horizontal="right" vertical="center" wrapText="1"/>
    </xf>
    <xf numFmtId="0" fontId="30" fillId="3" borderId="0" xfId="0" applyFont="1" applyFill="1" applyAlignment="1" applyProtection="1">
      <alignment horizontal="justify" vertical="center" wrapText="1"/>
    </xf>
    <xf numFmtId="3" fontId="20" fillId="3" borderId="15" xfId="0" applyNumberFormat="1" applyFont="1" applyFill="1" applyBorder="1" applyAlignment="1" applyProtection="1">
      <alignment vertical="center"/>
    </xf>
    <xf numFmtId="0" fontId="28" fillId="3" borderId="0" xfId="0" applyFont="1" applyFill="1" applyBorder="1" applyAlignment="1" applyProtection="1"/>
    <xf numFmtId="3" fontId="28" fillId="3" borderId="0" xfId="0" applyNumberFormat="1" applyFont="1" applyFill="1" applyBorder="1" applyAlignment="1" applyProtection="1">
      <alignment vertical="center"/>
    </xf>
    <xf numFmtId="0" fontId="30" fillId="3" borderId="0" xfId="0" applyFont="1" applyFill="1" applyAlignment="1" applyProtection="1">
      <alignment vertical="center"/>
    </xf>
    <xf numFmtId="0" fontId="0" fillId="3" borderId="0" xfId="0" applyFont="1" applyFill="1" applyBorder="1"/>
    <xf numFmtId="0" fontId="20" fillId="3" borderId="0" xfId="0" applyFont="1" applyFill="1" applyProtection="1"/>
    <xf numFmtId="3" fontId="28" fillId="3" borderId="0" xfId="0" applyNumberFormat="1" applyFont="1" applyFill="1" applyBorder="1" applyAlignment="1" applyProtection="1">
      <alignment horizontal="center" vertical="top"/>
    </xf>
    <xf numFmtId="0" fontId="29" fillId="3" borderId="22" xfId="0" applyFont="1" applyFill="1" applyBorder="1" applyAlignment="1" applyProtection="1">
      <alignment horizontal="justify" vertical="center" wrapText="1"/>
    </xf>
    <xf numFmtId="0" fontId="18" fillId="3" borderId="0" xfId="0" applyFont="1" applyFill="1" applyAlignment="1" applyProtection="1">
      <alignment vertical="center"/>
    </xf>
    <xf numFmtId="0" fontId="0" fillId="3" borderId="18" xfId="0" applyFont="1" applyFill="1" applyBorder="1" applyAlignment="1" applyProtection="1">
      <alignment vertical="center"/>
    </xf>
    <xf numFmtId="0" fontId="29" fillId="3" borderId="22" xfId="0" applyFont="1" applyFill="1" applyBorder="1" applyAlignment="1" applyProtection="1">
      <alignment horizontal="left" vertical="center" wrapText="1"/>
    </xf>
    <xf numFmtId="0" fontId="18" fillId="3" borderId="21" xfId="0" applyFont="1" applyFill="1" applyBorder="1" applyAlignment="1" applyProtection="1">
      <alignment vertical="center"/>
    </xf>
    <xf numFmtId="0" fontId="20" fillId="3" borderId="21" xfId="0" applyFont="1" applyFill="1" applyBorder="1" applyAlignment="1" applyProtection="1">
      <alignment vertical="center"/>
    </xf>
    <xf numFmtId="0" fontId="20" fillId="3" borderId="21" xfId="0" applyFont="1" applyFill="1" applyBorder="1" applyAlignment="1" applyProtection="1">
      <alignment vertical="top"/>
    </xf>
    <xf numFmtId="0" fontId="20" fillId="3" borderId="0" xfId="0" applyFont="1" applyFill="1" applyBorder="1" applyAlignment="1" applyProtection="1">
      <alignment horizontal="left" vertical="top"/>
    </xf>
    <xf numFmtId="0" fontId="20" fillId="3" borderId="0" xfId="0" applyFont="1" applyFill="1" applyBorder="1" applyAlignment="1" applyProtection="1">
      <alignment horizontal="left" vertical="center"/>
    </xf>
    <xf numFmtId="0" fontId="20" fillId="3" borderId="0" xfId="0" applyFont="1" applyFill="1" applyAlignment="1" applyProtection="1">
      <alignment horizontal="left" vertical="center"/>
    </xf>
    <xf numFmtId="0" fontId="0" fillId="3" borderId="0" xfId="0" applyFont="1" applyFill="1" applyBorder="1" applyAlignment="1" applyProtection="1">
      <alignment horizontal="center" vertical="center"/>
    </xf>
    <xf numFmtId="0" fontId="18" fillId="3" borderId="18" xfId="0" applyFont="1" applyFill="1" applyBorder="1" applyAlignment="1" applyProtection="1">
      <alignment horizontal="justify" vertical="top" wrapText="1"/>
    </xf>
    <xf numFmtId="0" fontId="20" fillId="3" borderId="18" xfId="0" applyFont="1" applyFill="1" applyBorder="1" applyAlignment="1" applyProtection="1">
      <alignment vertical="center"/>
    </xf>
    <xf numFmtId="49" fontId="28" fillId="3" borderId="0" xfId="0" applyNumberFormat="1" applyFont="1" applyFill="1" applyBorder="1" applyAlignment="1" applyProtection="1">
      <alignment horizontal="center" vertical="center"/>
    </xf>
    <xf numFmtId="49" fontId="20" fillId="3" borderId="14" xfId="0" applyNumberFormat="1" applyFont="1" applyFill="1" applyBorder="1" applyAlignment="1" applyProtection="1">
      <alignment horizontal="left" vertical="center" wrapText="1"/>
    </xf>
    <xf numFmtId="0" fontId="20" fillId="3" borderId="0" xfId="0" applyFont="1" applyFill="1" applyBorder="1" applyAlignment="1" applyProtection="1">
      <alignment vertical="center" wrapText="1"/>
    </xf>
    <xf numFmtId="0" fontId="29" fillId="3" borderId="21" xfId="0" applyFont="1" applyFill="1" applyBorder="1" applyAlignment="1" applyProtection="1">
      <alignment horizontal="justify" vertical="center" wrapText="1"/>
    </xf>
    <xf numFmtId="0" fontId="18" fillId="3" borderId="15" xfId="0" applyFont="1" applyFill="1" applyBorder="1" applyAlignment="1" applyProtection="1">
      <alignment vertical="center"/>
    </xf>
    <xf numFmtId="0" fontId="0" fillId="3" borderId="15" xfId="0" applyFont="1" applyFill="1" applyBorder="1" applyAlignment="1" applyProtection="1">
      <alignment vertical="top"/>
    </xf>
    <xf numFmtId="0" fontId="33" fillId="3" borderId="18" xfId="0" applyFont="1" applyFill="1" applyBorder="1" applyAlignment="1" applyProtection="1">
      <alignment horizontal="right" vertical="center"/>
    </xf>
    <xf numFmtId="0" fontId="33" fillId="3" borderId="0" xfId="0" applyFont="1" applyFill="1" applyBorder="1" applyAlignment="1" applyProtection="1">
      <alignment horizontal="right" vertical="center"/>
    </xf>
    <xf numFmtId="0" fontId="0" fillId="3" borderId="0" xfId="0" applyFont="1" applyFill="1" applyBorder="1" applyAlignment="1" applyProtection="1">
      <alignment horizontal="center" vertical="top"/>
    </xf>
    <xf numFmtId="0" fontId="19" fillId="3" borderId="0" xfId="0" applyFont="1" applyFill="1" applyBorder="1" applyAlignment="1" applyProtection="1">
      <alignment vertical="center" wrapText="1"/>
    </xf>
    <xf numFmtId="49" fontId="20" fillId="3" borderId="0" xfId="0" applyNumberFormat="1" applyFont="1" applyFill="1" applyBorder="1" applyAlignment="1" applyProtection="1">
      <alignment horizontal="center" vertical="center"/>
    </xf>
    <xf numFmtId="0" fontId="30" fillId="3" borderId="0" xfId="0" applyFont="1" applyFill="1" applyBorder="1" applyAlignment="1" applyProtection="1">
      <alignment vertical="center"/>
    </xf>
    <xf numFmtId="0" fontId="30" fillId="3" borderId="0" xfId="0" applyFont="1" applyFill="1" applyBorder="1" applyAlignment="1" applyProtection="1">
      <alignment horizontal="left" vertical="center"/>
    </xf>
    <xf numFmtId="0" fontId="28" fillId="3" borderId="0" xfId="0" applyFont="1" applyFill="1" applyBorder="1" applyAlignment="1" applyProtection="1">
      <alignment horizontal="justify" vertical="top" wrapText="1"/>
    </xf>
    <xf numFmtId="0" fontId="18" fillId="3" borderId="0" xfId="0" applyFont="1" applyFill="1" applyAlignment="1" applyProtection="1">
      <alignment horizontal="center" vertical="center" wrapText="1"/>
    </xf>
    <xf numFmtId="49" fontId="20" fillId="3" borderId="11" xfId="0" applyNumberFormat="1" applyFont="1" applyFill="1" applyBorder="1" applyAlignment="1" applyProtection="1">
      <alignment vertical="center" wrapText="1"/>
    </xf>
    <xf numFmtId="49" fontId="20" fillId="3" borderId="11" xfId="0" applyNumberFormat="1" applyFont="1" applyFill="1" applyBorder="1" applyAlignment="1" applyProtection="1">
      <alignment vertical="top" wrapText="1"/>
    </xf>
    <xf numFmtId="0" fontId="20" fillId="3" borderId="0" xfId="0" applyFont="1" applyFill="1" applyBorder="1" applyAlignment="1" applyProtection="1">
      <alignment horizontal="justify" vertical="top" wrapText="1"/>
    </xf>
    <xf numFmtId="0" fontId="20" fillId="3" borderId="14" xfId="0" applyFont="1" applyFill="1" applyBorder="1" applyAlignment="1" applyProtection="1">
      <alignment vertical="center" textRotation="90" wrapText="1"/>
    </xf>
    <xf numFmtId="0" fontId="20" fillId="3" borderId="11" xfId="0" applyFont="1" applyFill="1" applyBorder="1" applyAlignment="1" applyProtection="1">
      <alignment vertical="center" textRotation="90" wrapText="1"/>
    </xf>
    <xf numFmtId="49" fontId="20" fillId="3" borderId="17" xfId="0" applyNumberFormat="1" applyFont="1" applyFill="1" applyBorder="1" applyAlignment="1" applyProtection="1">
      <alignment horizontal="justify" vertical="center" wrapText="1"/>
    </xf>
    <xf numFmtId="49" fontId="20" fillId="3" borderId="22" xfId="0" applyNumberFormat="1" applyFont="1" applyFill="1" applyBorder="1" applyAlignment="1" applyProtection="1">
      <alignment vertical="top" wrapText="1"/>
    </xf>
    <xf numFmtId="0" fontId="33" fillId="3" borderId="20" xfId="0" applyFont="1" applyFill="1" applyBorder="1" applyAlignment="1" applyProtection="1">
      <alignment horizontal="right" vertical="center" wrapText="1"/>
    </xf>
    <xf numFmtId="0" fontId="33" fillId="3" borderId="18" xfId="0" applyFont="1" applyFill="1" applyBorder="1" applyAlignment="1" applyProtection="1">
      <alignment horizontal="right" vertical="center" wrapText="1"/>
    </xf>
    <xf numFmtId="0" fontId="35" fillId="3" borderId="0" xfId="0" applyFont="1" applyFill="1" applyBorder="1" applyAlignment="1" applyProtection="1">
      <alignment vertical="center" wrapText="1"/>
    </xf>
    <xf numFmtId="0" fontId="35" fillId="3" borderId="0" xfId="0" applyFont="1" applyFill="1" applyBorder="1" applyAlignment="1" applyProtection="1">
      <alignment horizontal="right" vertical="center" wrapText="1"/>
    </xf>
    <xf numFmtId="0" fontId="33" fillId="3" borderId="20" xfId="0" applyFont="1" applyFill="1" applyBorder="1" applyAlignment="1" applyProtection="1">
      <alignment horizontal="right" vertical="center"/>
    </xf>
    <xf numFmtId="0" fontId="29" fillId="3" borderId="0" xfId="0" applyFont="1" applyFill="1" applyBorder="1" applyAlignment="1" applyProtection="1">
      <alignment horizontal="center" vertical="top"/>
    </xf>
    <xf numFmtId="0" fontId="25" fillId="3" borderId="0" xfId="0" applyFont="1" applyFill="1" applyBorder="1" applyAlignment="1">
      <alignment horizontal="left" vertical="center"/>
    </xf>
    <xf numFmtId="0" fontId="25" fillId="3" borderId="0" xfId="0" applyFont="1" applyFill="1" applyBorder="1" applyAlignment="1">
      <alignment vertical="center"/>
    </xf>
    <xf numFmtId="0" fontId="15" fillId="3" borderId="0" xfId="0" applyFont="1" applyFill="1" applyBorder="1" applyAlignment="1">
      <alignment vertical="center"/>
    </xf>
    <xf numFmtId="0" fontId="7" fillId="2" borderId="0" xfId="0" applyFont="1" applyFill="1" applyBorder="1" applyAlignment="1" applyProtection="1">
      <alignment vertical="center"/>
    </xf>
    <xf numFmtId="0" fontId="31" fillId="3" borderId="21" xfId="0" applyFont="1" applyFill="1" applyBorder="1" applyAlignment="1" applyProtection="1">
      <alignment horizontal="left" vertical="center" wrapText="1"/>
    </xf>
    <xf numFmtId="0" fontId="23" fillId="2" borderId="10" xfId="0" applyFont="1" applyFill="1" applyBorder="1" applyAlignment="1" applyProtection="1">
      <alignment horizontal="center" vertical="center" wrapText="1"/>
    </xf>
    <xf numFmtId="0" fontId="0" fillId="3" borderId="0" xfId="0" applyFill="1"/>
    <xf numFmtId="0" fontId="3" fillId="3" borderId="0" xfId="0" applyFont="1" applyFill="1" applyAlignment="1" applyProtection="1">
      <alignment vertical="center"/>
    </xf>
    <xf numFmtId="0" fontId="5" fillId="3" borderId="0" xfId="0" applyFont="1" applyFill="1" applyAlignment="1" applyProtection="1">
      <alignment vertical="center"/>
    </xf>
    <xf numFmtId="0" fontId="27" fillId="3" borderId="14" xfId="0" applyFont="1" applyFill="1" applyBorder="1" applyAlignment="1" applyProtection="1">
      <alignment horizontal="center" vertical="center" textRotation="90" shrinkToFit="1"/>
    </xf>
    <xf numFmtId="0" fontId="20" fillId="3" borderId="11" xfId="0" applyNumberFormat="1" applyFont="1" applyFill="1" applyBorder="1" applyAlignment="1" applyProtection="1">
      <alignment horizontal="center" vertical="center" textRotation="90" wrapText="1"/>
    </xf>
    <xf numFmtId="0" fontId="20" fillId="3" borderId="14" xfId="0" applyNumberFormat="1" applyFont="1" applyFill="1" applyBorder="1" applyAlignment="1" applyProtection="1">
      <alignment horizontal="center" vertical="center" textRotation="90" wrapText="1"/>
    </xf>
    <xf numFmtId="0" fontId="16" fillId="2" borderId="0" xfId="0" applyNumberFormat="1" applyFont="1" applyFill="1" applyAlignment="1" applyProtection="1">
      <alignment horizontal="center" vertical="center" wrapText="1"/>
    </xf>
    <xf numFmtId="0" fontId="18" fillId="3" borderId="0" xfId="0" applyNumberFormat="1" applyFont="1" applyFill="1" applyBorder="1" applyAlignment="1" applyProtection="1">
      <alignment horizontal="center" vertical="center"/>
    </xf>
    <xf numFmtId="0" fontId="20" fillId="3" borderId="0" xfId="0" applyNumberFormat="1" applyFont="1" applyFill="1" applyBorder="1" applyAlignment="1" applyProtection="1">
      <alignment vertical="center"/>
    </xf>
    <xf numFmtId="0" fontId="28" fillId="3" borderId="0" xfId="0" applyNumberFormat="1" applyFont="1" applyFill="1" applyBorder="1" applyAlignment="1" applyProtection="1"/>
    <xf numFmtId="0" fontId="18" fillId="3" borderId="0" xfId="0" applyNumberFormat="1" applyFont="1" applyFill="1" applyAlignment="1" applyProtection="1">
      <alignment horizontal="left" vertical="center" wrapText="1"/>
    </xf>
    <xf numFmtId="0" fontId="18" fillId="3" borderId="0" xfId="0" applyNumberFormat="1" applyFont="1" applyFill="1" applyBorder="1" applyAlignment="1" applyProtection="1">
      <alignment horizontal="left" vertical="center" wrapText="1"/>
    </xf>
    <xf numFmtId="0" fontId="28" fillId="3" borderId="0" xfId="0" applyNumberFormat="1" applyFont="1" applyFill="1" applyBorder="1" applyAlignment="1" applyProtection="1">
      <alignment vertical="center"/>
    </xf>
    <xf numFmtId="0" fontId="32" fillId="3" borderId="0" xfId="0" applyNumberFormat="1" applyFont="1" applyFill="1" applyBorder="1" applyAlignment="1" applyProtection="1">
      <alignment horizontal="right" vertical="center"/>
    </xf>
    <xf numFmtId="0" fontId="19" fillId="3" borderId="0" xfId="0" applyNumberFormat="1" applyFont="1" applyFill="1" applyBorder="1" applyAlignment="1" applyProtection="1">
      <alignment horizontal="justify" vertical="top" wrapText="1"/>
    </xf>
    <xf numFmtId="0" fontId="20" fillId="3" borderId="0" xfId="0" applyNumberFormat="1" applyFont="1" applyFill="1" applyBorder="1" applyAlignment="1" applyProtection="1">
      <alignment vertical="center" wrapText="1"/>
    </xf>
    <xf numFmtId="0" fontId="28" fillId="3" borderId="0" xfId="0" applyNumberFormat="1" applyFont="1" applyFill="1" applyAlignment="1" applyProtection="1">
      <alignment horizontal="center" vertical="center"/>
    </xf>
    <xf numFmtId="0" fontId="20" fillId="3" borderId="11" xfId="0" applyNumberFormat="1" applyFont="1" applyFill="1" applyBorder="1" applyAlignment="1" applyProtection="1">
      <alignment vertical="center" textRotation="90" wrapText="1"/>
    </xf>
    <xf numFmtId="0" fontId="18" fillId="3" borderId="0" xfId="0" applyNumberFormat="1" applyFont="1" applyFill="1" applyBorder="1" applyAlignment="1" applyProtection="1">
      <alignment horizontal="center" vertical="center" wrapText="1"/>
    </xf>
    <xf numFmtId="0" fontId="0" fillId="3" borderId="0" xfId="0" applyNumberFormat="1" applyFont="1" applyFill="1" applyAlignment="1" applyProtection="1">
      <alignment vertical="center"/>
    </xf>
    <xf numFmtId="0" fontId="27" fillId="3" borderId="14" xfId="0" applyNumberFormat="1" applyFont="1" applyFill="1" applyBorder="1" applyAlignment="1" applyProtection="1">
      <alignment horizontal="center" vertical="center" textRotation="90" shrinkToFit="1"/>
    </xf>
    <xf numFmtId="0" fontId="19" fillId="3" borderId="0" xfId="0" applyNumberFormat="1" applyFont="1" applyFill="1" applyAlignment="1" applyProtection="1">
      <alignment horizontal="justify" vertical="top" wrapText="1"/>
    </xf>
    <xf numFmtId="0" fontId="6" fillId="2" borderId="0" xfId="0" applyFont="1" applyFill="1" applyAlignment="1" applyProtection="1">
      <alignment vertical="top"/>
    </xf>
    <xf numFmtId="0" fontId="6" fillId="2" borderId="0" xfId="0" applyFont="1" applyFill="1" applyAlignment="1" applyProtection="1">
      <alignment vertical="center"/>
    </xf>
    <xf numFmtId="0" fontId="6" fillId="2" borderId="0" xfId="0" applyFont="1" applyFill="1" applyBorder="1" applyAlignment="1" applyProtection="1">
      <alignment vertical="center"/>
    </xf>
    <xf numFmtId="0" fontId="12" fillId="2" borderId="0" xfId="0" applyFont="1" applyFill="1" applyBorder="1" applyAlignment="1" applyProtection="1">
      <alignment vertical="center"/>
    </xf>
    <xf numFmtId="0" fontId="6" fillId="2" borderId="16" xfId="0" applyFont="1" applyFill="1" applyBorder="1" applyAlignment="1" applyProtection="1">
      <alignment vertical="center"/>
    </xf>
    <xf numFmtId="0" fontId="7" fillId="2" borderId="0" xfId="0" applyFont="1" applyFill="1" applyAlignment="1" applyProtection="1">
      <alignment vertical="top"/>
    </xf>
    <xf numFmtId="0" fontId="7" fillId="2" borderId="0" xfId="0" applyFont="1" applyFill="1" applyAlignment="1" applyProtection="1">
      <alignment vertical="center"/>
    </xf>
    <xf numFmtId="0" fontId="8" fillId="2" borderId="1" xfId="0" applyFont="1" applyFill="1" applyBorder="1" applyAlignment="1" applyProtection="1">
      <alignment vertical="center"/>
    </xf>
    <xf numFmtId="0" fontId="7" fillId="2" borderId="2" xfId="0" applyFont="1" applyFill="1" applyBorder="1" applyAlignment="1" applyProtection="1">
      <alignment vertical="center"/>
    </xf>
    <xf numFmtId="0" fontId="8" fillId="2" borderId="3" xfId="0" applyFont="1" applyFill="1" applyBorder="1" applyAlignment="1" applyProtection="1">
      <alignment vertical="center"/>
    </xf>
    <xf numFmtId="0" fontId="4" fillId="2" borderId="6" xfId="0" applyFont="1" applyFill="1" applyBorder="1" applyAlignment="1" applyProtection="1">
      <alignment vertical="center"/>
    </xf>
    <xf numFmtId="0" fontId="6" fillId="3" borderId="0" xfId="0" applyFont="1" applyFill="1" applyBorder="1" applyAlignment="1" applyProtection="1">
      <alignment horizontal="justify" vertical="top" wrapText="1"/>
    </xf>
    <xf numFmtId="0" fontId="10" fillId="2" borderId="0" xfId="0" applyFont="1" applyFill="1" applyBorder="1" applyAlignment="1" applyProtection="1">
      <alignment horizontal="left" vertical="top"/>
    </xf>
    <xf numFmtId="0" fontId="0" fillId="3" borderId="0" xfId="0" applyFill="1" applyProtection="1"/>
    <xf numFmtId="0" fontId="4" fillId="3" borderId="0" xfId="0" applyFont="1" applyFill="1" applyAlignment="1" applyProtection="1">
      <alignment horizontal="center" vertical="center" wrapText="1"/>
    </xf>
    <xf numFmtId="0" fontId="5" fillId="3" borderId="14" xfId="0" applyFont="1" applyFill="1" applyBorder="1" applyAlignment="1" applyProtection="1">
      <alignment horizontal="center" vertical="center"/>
      <protection locked="0"/>
    </xf>
    <xf numFmtId="3" fontId="18" fillId="3" borderId="0" xfId="0" applyNumberFormat="1" applyFont="1" applyFill="1" applyBorder="1" applyAlignment="1" applyProtection="1">
      <alignment vertical="center"/>
    </xf>
    <xf numFmtId="3" fontId="24" fillId="3" borderId="0" xfId="0" applyNumberFormat="1" applyFont="1" applyFill="1" applyBorder="1" applyAlignment="1" applyProtection="1">
      <alignment vertical="center"/>
    </xf>
    <xf numFmtId="0" fontId="0" fillId="0" borderId="0" xfId="0" applyProtection="1"/>
    <xf numFmtId="3" fontId="18" fillId="3" borderId="15" xfId="0" applyNumberFormat="1" applyFont="1" applyFill="1" applyBorder="1" applyAlignment="1" applyProtection="1">
      <alignment horizontal="center" vertical="center" shrinkToFit="1"/>
    </xf>
    <xf numFmtId="0" fontId="17" fillId="2" borderId="0" xfId="0" applyFont="1" applyFill="1" applyAlignment="1" applyProtection="1">
      <alignment horizontal="left" vertical="center" wrapText="1"/>
    </xf>
    <xf numFmtId="0" fontId="3" fillId="3" borderId="0" xfId="0" applyFont="1" applyFill="1" applyBorder="1" applyAlignment="1" applyProtection="1">
      <alignment horizontal="center" vertical="center"/>
    </xf>
    <xf numFmtId="0" fontId="3" fillId="3" borderId="0" xfId="0" applyNumberFormat="1" applyFont="1" applyFill="1" applyBorder="1" applyAlignment="1" applyProtection="1">
      <alignment horizontal="center" vertical="center"/>
    </xf>
    <xf numFmtId="3" fontId="27" fillId="3" borderId="0" xfId="3" applyNumberFormat="1" applyFont="1" applyFill="1" applyBorder="1" applyAlignment="1" applyProtection="1">
      <alignment vertical="center" shrinkToFit="1"/>
    </xf>
    <xf numFmtId="0" fontId="23" fillId="2" borderId="10" xfId="0" applyFont="1" applyFill="1" applyBorder="1" applyAlignment="1" applyProtection="1">
      <alignment horizontal="center" vertical="center"/>
    </xf>
    <xf numFmtId="0" fontId="28" fillId="3" borderId="0" xfId="0" applyFont="1" applyFill="1" applyAlignment="1" applyProtection="1">
      <alignment horizontal="center" vertical="center"/>
    </xf>
    <xf numFmtId="0" fontId="40" fillId="3" borderId="0" xfId="0" applyNumberFormat="1" applyFont="1" applyFill="1" applyBorder="1" applyAlignment="1" applyProtection="1">
      <alignment vertical="center" wrapText="1"/>
    </xf>
    <xf numFmtId="0" fontId="3" fillId="3" borderId="0" xfId="0" applyFont="1" applyFill="1" applyProtection="1"/>
    <xf numFmtId="0" fontId="45" fillId="3" borderId="0" xfId="0" applyFont="1" applyFill="1" applyBorder="1" applyAlignment="1" applyProtection="1"/>
    <xf numFmtId="0" fontId="41" fillId="3" borderId="0" xfId="0" applyNumberFormat="1" applyFont="1" applyFill="1" applyBorder="1" applyAlignment="1" applyProtection="1">
      <alignment vertical="center" wrapText="1"/>
    </xf>
    <xf numFmtId="0" fontId="43" fillId="3" borderId="0" xfId="0" applyNumberFormat="1" applyFont="1" applyFill="1" applyBorder="1" applyAlignment="1" applyProtection="1">
      <alignment vertical="center" wrapText="1"/>
    </xf>
    <xf numFmtId="0" fontId="42" fillId="2" borderId="0" xfId="0" applyFont="1" applyFill="1" applyAlignment="1" applyProtection="1">
      <alignment vertical="center"/>
    </xf>
    <xf numFmtId="0" fontId="44" fillId="3" borderId="0" xfId="0" applyNumberFormat="1" applyFont="1" applyFill="1" applyBorder="1" applyAlignment="1" applyProtection="1">
      <alignment vertical="center" wrapText="1"/>
    </xf>
    <xf numFmtId="0" fontId="47" fillId="2" borderId="0" xfId="0" applyFont="1" applyFill="1" applyBorder="1" applyAlignment="1" applyProtection="1">
      <alignment vertical="center"/>
    </xf>
    <xf numFmtId="0" fontId="17" fillId="2" borderId="0" xfId="0" applyFont="1" applyFill="1" applyBorder="1" applyAlignment="1" applyProtection="1">
      <alignment horizontal="center" vertical="top"/>
    </xf>
    <xf numFmtId="0" fontId="19" fillId="3" borderId="18" xfId="0" applyFont="1" applyFill="1" applyBorder="1" applyAlignment="1" applyProtection="1">
      <alignment vertical="center" wrapText="1"/>
    </xf>
    <xf numFmtId="0" fontId="26" fillId="3" borderId="0" xfId="0" applyFont="1" applyFill="1" applyBorder="1" applyAlignment="1" applyProtection="1"/>
    <xf numFmtId="0" fontId="51" fillId="7" borderId="0" xfId="0" applyFont="1" applyFill="1" applyBorder="1" applyAlignment="1" applyProtection="1">
      <alignment horizontal="center" vertical="top"/>
    </xf>
    <xf numFmtId="0" fontId="5" fillId="7" borderId="0" xfId="0" applyFont="1" applyFill="1" applyBorder="1" applyAlignment="1" applyProtection="1">
      <alignment horizontal="center" vertical="top"/>
    </xf>
    <xf numFmtId="0" fontId="0" fillId="0" borderId="0" xfId="0" applyFont="1" applyAlignment="1" applyProtection="1">
      <alignment vertical="center"/>
    </xf>
    <xf numFmtId="49" fontId="0" fillId="0" borderId="0" xfId="0" applyNumberFormat="1" applyAlignment="1" applyProtection="1">
      <alignment vertical="center"/>
    </xf>
    <xf numFmtId="0" fontId="3" fillId="0" borderId="0" xfId="0" applyFont="1" applyAlignment="1" applyProtection="1">
      <alignment vertical="center"/>
    </xf>
    <xf numFmtId="49" fontId="3" fillId="0" borderId="0" xfId="0" applyNumberFormat="1" applyFont="1" applyAlignment="1" applyProtection="1">
      <alignment vertical="center"/>
    </xf>
    <xf numFmtId="0" fontId="5" fillId="3" borderId="0" xfId="0" applyFont="1" applyFill="1" applyBorder="1" applyAlignment="1" applyProtection="1">
      <alignment vertical="center"/>
    </xf>
    <xf numFmtId="0" fontId="31" fillId="3" borderId="21" xfId="0" applyFont="1" applyFill="1" applyBorder="1" applyAlignment="1" applyProtection="1">
      <alignment horizontal="left" vertical="top" wrapText="1"/>
    </xf>
    <xf numFmtId="0" fontId="16" fillId="2" borderId="0" xfId="0" applyFont="1" applyFill="1" applyAlignment="1" applyProtection="1">
      <alignment horizontal="center" vertical="center" wrapText="1"/>
    </xf>
    <xf numFmtId="0" fontId="28" fillId="3" borderId="0" xfId="0" applyFont="1" applyFill="1" applyBorder="1" applyAlignment="1" applyProtection="1">
      <alignment horizontal="center" vertical="center"/>
    </xf>
    <xf numFmtId="3" fontId="20" fillId="3" borderId="14" xfId="0" applyNumberFormat="1" applyFont="1" applyFill="1" applyBorder="1" applyAlignment="1" applyProtection="1">
      <alignment horizontal="center" vertical="center" wrapText="1"/>
      <protection locked="0"/>
    </xf>
    <xf numFmtId="3" fontId="18" fillId="3" borderId="14" xfId="0" applyNumberFormat="1" applyFont="1" applyFill="1" applyBorder="1" applyAlignment="1" applyProtection="1">
      <alignment horizontal="center" vertical="center"/>
    </xf>
    <xf numFmtId="0" fontId="20" fillId="3" borderId="14" xfId="0" applyFont="1" applyFill="1" applyBorder="1" applyAlignment="1" applyProtection="1">
      <alignment horizontal="center" vertical="center" textRotation="90" wrapText="1"/>
    </xf>
    <xf numFmtId="3" fontId="18" fillId="3" borderId="12" xfId="0" applyNumberFormat="1" applyFont="1" applyFill="1" applyBorder="1" applyAlignment="1" applyProtection="1">
      <alignment horizontal="center" vertical="center" shrinkToFit="1"/>
    </xf>
    <xf numFmtId="0" fontId="18" fillId="3" borderId="0" xfId="0" applyFont="1" applyFill="1" applyBorder="1" applyAlignment="1" applyProtection="1">
      <alignment horizontal="left" vertical="center" wrapText="1"/>
    </xf>
    <xf numFmtId="49" fontId="20" fillId="3" borderId="14" xfId="0" applyNumberFormat="1" applyFont="1" applyFill="1" applyBorder="1" applyAlignment="1" applyProtection="1">
      <alignment horizontal="justify" vertical="center" wrapText="1"/>
    </xf>
    <xf numFmtId="0" fontId="16" fillId="2" borderId="0" xfId="0" applyFont="1" applyFill="1" applyAlignment="1" applyProtection="1">
      <alignment horizontal="center" vertical="top" wrapText="1"/>
    </xf>
    <xf numFmtId="0" fontId="20" fillId="3" borderId="11" xfId="0" applyFont="1" applyFill="1" applyBorder="1" applyAlignment="1" applyProtection="1">
      <alignment horizontal="center" vertical="center" textRotation="90" wrapText="1"/>
    </xf>
    <xf numFmtId="0" fontId="0" fillId="9" borderId="0" xfId="0" applyFill="1"/>
    <xf numFmtId="0" fontId="9" fillId="3" borderId="0" xfId="0" applyFont="1" applyFill="1" applyBorder="1" applyAlignment="1" applyProtection="1">
      <alignment horizontal="center" vertical="center"/>
    </xf>
    <xf numFmtId="0" fontId="10" fillId="2" borderId="14" xfId="0" applyFont="1" applyFill="1" applyBorder="1" applyAlignment="1" applyProtection="1">
      <alignment horizontal="center" vertical="center" wrapText="1"/>
    </xf>
    <xf numFmtId="0" fontId="7" fillId="2" borderId="0" xfId="0" applyFont="1" applyFill="1" applyAlignment="1" applyProtection="1">
      <alignment horizontal="center" vertical="center"/>
    </xf>
    <xf numFmtId="0" fontId="6" fillId="3" borderId="0" xfId="0" applyFont="1" applyFill="1" applyAlignment="1" applyProtection="1">
      <alignment vertical="center"/>
    </xf>
    <xf numFmtId="0" fontId="14" fillId="3" borderId="0" xfId="0" applyFont="1" applyFill="1" applyBorder="1" applyAlignment="1" applyProtection="1">
      <alignment vertical="center"/>
    </xf>
    <xf numFmtId="0" fontId="12" fillId="2" borderId="0" xfId="0" applyFont="1" applyFill="1" applyBorder="1" applyAlignment="1" applyProtection="1">
      <alignment horizontal="left"/>
    </xf>
    <xf numFmtId="0" fontId="14" fillId="2" borderId="0" xfId="0" applyFont="1" applyFill="1" applyBorder="1" applyAlignment="1" applyProtection="1">
      <alignment vertical="center"/>
    </xf>
    <xf numFmtId="0" fontId="0" fillId="6" borderId="0" xfId="0" applyFill="1" applyProtection="1"/>
    <xf numFmtId="0" fontId="12" fillId="3" borderId="0" xfId="0" applyFont="1" applyFill="1" applyAlignment="1" applyProtection="1">
      <alignment vertical="top"/>
    </xf>
    <xf numFmtId="0" fontId="14" fillId="3" borderId="1" xfId="0" applyFont="1" applyFill="1" applyBorder="1" applyAlignment="1" applyProtection="1">
      <alignment vertical="center"/>
    </xf>
    <xf numFmtId="0" fontId="12" fillId="3" borderId="2" xfId="0" applyFont="1" applyFill="1" applyBorder="1" applyAlignment="1" applyProtection="1">
      <alignment vertical="center"/>
    </xf>
    <xf numFmtId="0" fontId="12" fillId="3" borderId="2" xfId="0" applyFont="1" applyFill="1" applyBorder="1" applyAlignment="1" applyProtection="1"/>
    <xf numFmtId="0" fontId="14" fillId="3" borderId="3" xfId="0" applyFont="1" applyFill="1" applyBorder="1" applyAlignment="1" applyProtection="1">
      <alignment vertical="center"/>
    </xf>
    <xf numFmtId="0" fontId="12" fillId="3" borderId="0" xfId="0" applyFont="1" applyFill="1" applyAlignment="1" applyProtection="1">
      <alignment vertical="center"/>
    </xf>
    <xf numFmtId="0" fontId="53" fillId="3" borderId="0" xfId="0" applyFont="1" applyFill="1" applyAlignment="1" applyProtection="1">
      <alignment horizontal="center" vertical="top"/>
    </xf>
    <xf numFmtId="0" fontId="14" fillId="3" borderId="6" xfId="0" applyFont="1" applyFill="1" applyBorder="1" applyAlignment="1" applyProtection="1">
      <alignment vertical="center"/>
    </xf>
    <xf numFmtId="0" fontId="12" fillId="3" borderId="15" xfId="0" applyFont="1" applyFill="1" applyBorder="1" applyAlignment="1" applyProtection="1">
      <alignment vertical="center"/>
    </xf>
    <xf numFmtId="0" fontId="13" fillId="3" borderId="6" xfId="0" applyFont="1" applyFill="1" applyBorder="1" applyAlignment="1" applyProtection="1">
      <alignment vertical="center"/>
    </xf>
    <xf numFmtId="0" fontId="12" fillId="3" borderId="0" xfId="0" applyFont="1" applyFill="1" applyBorder="1" applyAlignment="1" applyProtection="1">
      <alignment horizontal="left"/>
    </xf>
    <xf numFmtId="0" fontId="55" fillId="3" borderId="10" xfId="0" applyFont="1" applyFill="1" applyBorder="1" applyAlignment="1" applyProtection="1">
      <alignment horizontal="center" vertical="center"/>
    </xf>
    <xf numFmtId="0" fontId="14" fillId="3" borderId="7" xfId="0" applyFont="1" applyFill="1" applyBorder="1" applyAlignment="1" applyProtection="1">
      <alignment vertical="center"/>
    </xf>
    <xf numFmtId="0" fontId="12" fillId="3" borderId="8" xfId="0" applyFont="1" applyFill="1" applyBorder="1" applyAlignment="1" applyProtection="1">
      <alignment vertical="center"/>
    </xf>
    <xf numFmtId="0" fontId="12" fillId="3" borderId="8" xfId="0" applyFont="1" applyFill="1" applyBorder="1" applyAlignment="1" applyProtection="1"/>
    <xf numFmtId="0" fontId="14" fillId="3" borderId="9" xfId="0" applyFont="1" applyFill="1" applyBorder="1" applyAlignment="1" applyProtection="1">
      <alignment vertical="center"/>
    </xf>
    <xf numFmtId="0" fontId="6" fillId="3" borderId="0" xfId="0" applyFont="1" applyFill="1" applyAlignment="1" applyProtection="1">
      <alignment vertical="top"/>
    </xf>
    <xf numFmtId="0" fontId="6" fillId="3" borderId="1" xfId="0" applyFont="1" applyFill="1" applyBorder="1" applyProtection="1"/>
    <xf numFmtId="0" fontId="6" fillId="3" borderId="2" xfId="0" applyFont="1" applyFill="1" applyBorder="1" applyProtection="1"/>
    <xf numFmtId="0" fontId="6" fillId="3" borderId="2" xfId="0" applyFont="1" applyFill="1" applyBorder="1" applyAlignment="1" applyProtection="1">
      <alignment horizontal="right"/>
    </xf>
    <xf numFmtId="0" fontId="6" fillId="3" borderId="3" xfId="0" applyFont="1" applyFill="1" applyBorder="1" applyProtection="1"/>
    <xf numFmtId="0" fontId="6" fillId="3" borderId="0" xfId="0" applyFont="1" applyFill="1" applyProtection="1"/>
    <xf numFmtId="0" fontId="6" fillId="3" borderId="5" xfId="0" applyFont="1" applyFill="1" applyBorder="1" applyProtection="1"/>
    <xf numFmtId="0" fontId="9" fillId="3"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right"/>
    </xf>
    <xf numFmtId="0" fontId="6" fillId="3" borderId="6" xfId="0" applyFont="1" applyFill="1" applyBorder="1" applyProtection="1"/>
    <xf numFmtId="0" fontId="7" fillId="3" borderId="0" xfId="0" applyFont="1" applyFill="1" applyBorder="1" applyProtection="1"/>
    <xf numFmtId="0" fontId="7" fillId="3" borderId="0" xfId="0" applyFont="1" applyFill="1" applyBorder="1" applyAlignment="1" applyProtection="1">
      <alignment horizontal="center"/>
    </xf>
    <xf numFmtId="0" fontId="7" fillId="3" borderId="0" xfId="0" applyFont="1" applyFill="1" applyAlignment="1" applyProtection="1">
      <alignment vertical="top"/>
    </xf>
    <xf numFmtId="0" fontId="7" fillId="3" borderId="0" xfId="0" applyFont="1" applyFill="1" applyProtection="1"/>
    <xf numFmtId="0" fontId="7" fillId="3" borderId="0" xfId="0" applyFont="1" applyFill="1" applyBorder="1" applyAlignment="1" applyProtection="1">
      <alignment horizontal="left" vertical="top" wrapText="1"/>
    </xf>
    <xf numFmtId="0" fontId="7" fillId="3" borderId="10" xfId="0" applyFont="1" applyFill="1" applyBorder="1" applyProtection="1"/>
    <xf numFmtId="0" fontId="7" fillId="3" borderId="10" xfId="0" applyFont="1" applyFill="1" applyBorder="1" applyAlignment="1" applyProtection="1">
      <alignment horizontal="center"/>
    </xf>
    <xf numFmtId="0" fontId="6" fillId="3" borderId="7" xfId="0" applyFont="1" applyFill="1" applyBorder="1" applyProtection="1"/>
    <xf numFmtId="0" fontId="6" fillId="3" borderId="8" xfId="0" applyFont="1" applyFill="1" applyBorder="1" applyProtection="1"/>
    <xf numFmtId="0" fontId="6" fillId="3" borderId="8" xfId="0" applyFont="1" applyFill="1" applyBorder="1" applyAlignment="1" applyProtection="1">
      <alignment horizontal="right"/>
    </xf>
    <xf numFmtId="0" fontId="6" fillId="3" borderId="9" xfId="0" applyFont="1" applyFill="1" applyBorder="1" applyProtection="1"/>
    <xf numFmtId="0" fontId="6" fillId="6" borderId="0" xfId="0" applyFont="1" applyFill="1" applyProtection="1"/>
    <xf numFmtId="0" fontId="6" fillId="6" borderId="0" xfId="0" applyFont="1" applyFill="1" applyAlignment="1" applyProtection="1">
      <alignment vertical="center"/>
    </xf>
    <xf numFmtId="0" fontId="5" fillId="2" borderId="0" xfId="0" applyFont="1" applyFill="1" applyBorder="1" applyAlignment="1" applyProtection="1">
      <alignment horizontal="right" vertical="center"/>
    </xf>
    <xf numFmtId="0" fontId="26" fillId="6" borderId="0" xfId="0" applyFont="1" applyFill="1" applyBorder="1" applyAlignment="1" applyProtection="1">
      <alignment vertical="center"/>
    </xf>
    <xf numFmtId="0" fontId="26" fillId="3" borderId="0" xfId="0" applyFont="1" applyFill="1" applyBorder="1" applyAlignment="1" applyProtection="1">
      <alignment vertical="center" wrapText="1"/>
    </xf>
    <xf numFmtId="0" fontId="8" fillId="2" borderId="5" xfId="0" applyFont="1" applyFill="1" applyBorder="1" applyAlignment="1" applyProtection="1">
      <alignment vertical="center"/>
    </xf>
    <xf numFmtId="0" fontId="8" fillId="2" borderId="6" xfId="0" applyFont="1" applyFill="1" applyBorder="1" applyAlignment="1" applyProtection="1">
      <alignment vertical="center"/>
    </xf>
    <xf numFmtId="0" fontId="10" fillId="2" borderId="5" xfId="0" applyFont="1" applyFill="1" applyBorder="1" applyAlignment="1" applyProtection="1">
      <alignment vertical="center"/>
    </xf>
    <xf numFmtId="0" fontId="10" fillId="2" borderId="6" xfId="0" applyFont="1" applyFill="1" applyBorder="1" applyAlignment="1" applyProtection="1">
      <alignment vertical="center"/>
    </xf>
    <xf numFmtId="0" fontId="7" fillId="6" borderId="0" xfId="0" applyFont="1" applyFill="1" applyAlignment="1" applyProtection="1">
      <alignment vertical="center"/>
    </xf>
    <xf numFmtId="0" fontId="5" fillId="3" borderId="0" xfId="0" applyFont="1" applyFill="1" applyBorder="1" applyAlignment="1" applyProtection="1">
      <alignment horizontal="right" vertical="center"/>
    </xf>
    <xf numFmtId="0" fontId="7" fillId="2" borderId="5" xfId="0" applyFont="1" applyFill="1" applyBorder="1" applyAlignment="1" applyProtection="1">
      <alignment vertical="center"/>
    </xf>
    <xf numFmtId="0" fontId="5" fillId="3" borderId="0" xfId="0" applyFont="1" applyFill="1" applyBorder="1" applyAlignment="1" applyProtection="1">
      <alignment horizontal="center" vertical="center"/>
    </xf>
    <xf numFmtId="0" fontId="5" fillId="3" borderId="15" xfId="0" applyFont="1" applyFill="1" applyBorder="1" applyAlignment="1" applyProtection="1">
      <alignment vertical="center"/>
    </xf>
    <xf numFmtId="0" fontId="7" fillId="2" borderId="6" xfId="0" applyFont="1" applyFill="1" applyBorder="1" applyAlignment="1" applyProtection="1">
      <alignment vertical="center"/>
    </xf>
    <xf numFmtId="0" fontId="10" fillId="3" borderId="0" xfId="0" applyFont="1" applyFill="1" applyBorder="1" applyAlignment="1" applyProtection="1">
      <alignment vertical="center"/>
    </xf>
    <xf numFmtId="0" fontId="5" fillId="6" borderId="0" xfId="0" applyFont="1" applyFill="1" applyAlignment="1" applyProtection="1">
      <alignment vertical="center"/>
    </xf>
    <xf numFmtId="0" fontId="5" fillId="2" borderId="0" xfId="0" applyFont="1" applyFill="1" applyBorder="1" applyAlignment="1" applyProtection="1">
      <alignment vertical="center"/>
    </xf>
    <xf numFmtId="0" fontId="7" fillId="2" borderId="15"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5" fillId="2" borderId="15"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8" xfId="0" applyFont="1" applyFill="1" applyBorder="1" applyAlignment="1" applyProtection="1">
      <alignment horizontal="right" vertical="center"/>
    </xf>
    <xf numFmtId="0" fontId="5" fillId="2" borderId="9" xfId="0" applyFont="1" applyFill="1" applyBorder="1" applyAlignment="1" applyProtection="1">
      <alignment vertical="center"/>
    </xf>
    <xf numFmtId="0" fontId="6" fillId="2" borderId="16" xfId="0" applyFont="1" applyFill="1" applyBorder="1" applyAlignment="1" applyProtection="1">
      <alignment horizontal="right" vertical="center"/>
    </xf>
    <xf numFmtId="0" fontId="10" fillId="2" borderId="1" xfId="0" applyFont="1" applyFill="1" applyBorder="1" applyAlignment="1" applyProtection="1">
      <alignment vertical="top"/>
    </xf>
    <xf numFmtId="0" fontId="10" fillId="2" borderId="2" xfId="0" applyFont="1" applyFill="1" applyBorder="1" applyAlignment="1" applyProtection="1">
      <alignment vertical="top"/>
    </xf>
    <xf numFmtId="0" fontId="10" fillId="2" borderId="3" xfId="0" applyFont="1" applyFill="1" applyBorder="1" applyAlignment="1" applyProtection="1">
      <alignment vertical="top"/>
    </xf>
    <xf numFmtId="0" fontId="3" fillId="2" borderId="0" xfId="0" applyFont="1" applyFill="1" applyAlignment="1" applyProtection="1">
      <alignment vertical="top"/>
    </xf>
    <xf numFmtId="0" fontId="3" fillId="2" borderId="0" xfId="0" applyFont="1" applyFill="1" applyAlignment="1" applyProtection="1">
      <alignment vertical="center"/>
    </xf>
    <xf numFmtId="49" fontId="0" fillId="3" borderId="0" xfId="0" applyNumberFormat="1" applyFill="1" applyAlignment="1" applyProtection="1">
      <alignment vertical="center"/>
    </xf>
    <xf numFmtId="0" fontId="21" fillId="2" borderId="0" xfId="0" applyFont="1" applyFill="1" applyAlignment="1" applyProtection="1">
      <alignment vertical="center"/>
    </xf>
    <xf numFmtId="0" fontId="8" fillId="5" borderId="1" xfId="0" applyFont="1" applyFill="1" applyBorder="1" applyAlignment="1" applyProtection="1">
      <alignment vertical="center"/>
    </xf>
    <xf numFmtId="0" fontId="7" fillId="5" borderId="2" xfId="0" applyFont="1" applyFill="1" applyBorder="1" applyAlignment="1" applyProtection="1">
      <alignment vertical="center"/>
    </xf>
    <xf numFmtId="0" fontId="6" fillId="5" borderId="2" xfId="0" applyFont="1" applyFill="1" applyBorder="1" applyAlignment="1" applyProtection="1">
      <alignment vertical="center"/>
    </xf>
    <xf numFmtId="0" fontId="7" fillId="5" borderId="3" xfId="0" applyFont="1" applyFill="1" applyBorder="1" applyAlignment="1" applyProtection="1">
      <alignment vertical="center"/>
    </xf>
    <xf numFmtId="0" fontId="7" fillId="2" borderId="4" xfId="0" applyFont="1" applyFill="1" applyBorder="1" applyAlignment="1" applyProtection="1">
      <alignment vertical="center"/>
    </xf>
    <xf numFmtId="0" fontId="26" fillId="4" borderId="0" xfId="0" applyFont="1" applyFill="1" applyProtection="1"/>
    <xf numFmtId="0" fontId="26" fillId="0" borderId="0" xfId="0" applyFont="1" applyFill="1" applyAlignment="1" applyProtection="1">
      <alignment vertical="center"/>
    </xf>
    <xf numFmtId="49" fontId="26" fillId="0" borderId="0" xfId="0" applyNumberFormat="1" applyFont="1" applyFill="1" applyAlignment="1" applyProtection="1">
      <alignment vertical="center"/>
    </xf>
    <xf numFmtId="0" fontId="8" fillId="5" borderId="5" xfId="0" applyFont="1" applyFill="1" applyBorder="1" applyAlignment="1" applyProtection="1">
      <alignment vertical="center"/>
    </xf>
    <xf numFmtId="0" fontId="4" fillId="5" borderId="0" xfId="0" applyFont="1" applyFill="1" applyBorder="1" applyAlignment="1" applyProtection="1">
      <alignment vertical="center"/>
    </xf>
    <xf numFmtId="0" fontId="6" fillId="5" borderId="0" xfId="0" applyFont="1" applyFill="1" applyBorder="1" applyAlignment="1" applyProtection="1">
      <alignment vertical="center"/>
    </xf>
    <xf numFmtId="0" fontId="4" fillId="5" borderId="6" xfId="0" applyFont="1" applyFill="1" applyBorder="1" applyAlignment="1" applyProtection="1">
      <alignment vertical="center"/>
    </xf>
    <xf numFmtId="0" fontId="4" fillId="2" borderId="4" xfId="0" applyFont="1" applyFill="1" applyBorder="1" applyAlignment="1" applyProtection="1">
      <alignment vertical="center"/>
    </xf>
    <xf numFmtId="0" fontId="7" fillId="5" borderId="0" xfId="0" applyFont="1" applyFill="1" applyBorder="1" applyAlignment="1" applyProtection="1">
      <alignment vertical="center"/>
    </xf>
    <xf numFmtId="0" fontId="7" fillId="5" borderId="6" xfId="0" applyFont="1" applyFill="1" applyBorder="1" applyAlignment="1" applyProtection="1">
      <alignment vertical="center"/>
    </xf>
    <xf numFmtId="0" fontId="6" fillId="5" borderId="5" xfId="0" applyFont="1" applyFill="1" applyBorder="1" applyAlignment="1" applyProtection="1">
      <alignment vertical="center"/>
    </xf>
    <xf numFmtId="0" fontId="6" fillId="2" borderId="4" xfId="0" applyFont="1" applyFill="1" applyBorder="1" applyAlignment="1" applyProtection="1">
      <alignment vertical="top" wrapText="1"/>
    </xf>
    <xf numFmtId="0" fontId="6" fillId="5" borderId="7" xfId="0" applyFont="1" applyFill="1" applyBorder="1" applyAlignment="1" applyProtection="1">
      <alignment vertical="center"/>
    </xf>
    <xf numFmtId="0" fontId="6" fillId="5" borderId="8" xfId="0" applyFont="1" applyFill="1" applyBorder="1" applyAlignment="1" applyProtection="1">
      <alignment vertical="center"/>
    </xf>
    <xf numFmtId="0" fontId="6" fillId="5" borderId="9" xfId="0" applyFont="1" applyFill="1" applyBorder="1" applyAlignment="1" applyProtection="1">
      <alignment vertical="center"/>
    </xf>
    <xf numFmtId="0" fontId="6" fillId="2" borderId="4" xfId="0" applyFont="1" applyFill="1" applyBorder="1" applyAlignment="1" applyProtection="1">
      <alignment vertical="center"/>
    </xf>
    <xf numFmtId="0" fontId="26" fillId="5" borderId="7" xfId="0" applyFont="1" applyFill="1" applyBorder="1" applyAlignment="1" applyProtection="1">
      <alignment vertical="center"/>
    </xf>
    <xf numFmtId="0" fontId="6" fillId="2" borderId="5" xfId="0" applyFont="1" applyFill="1" applyBorder="1" applyAlignment="1" applyProtection="1"/>
    <xf numFmtId="0" fontId="4" fillId="2" borderId="5" xfId="0" applyFont="1" applyFill="1" applyBorder="1" applyAlignment="1" applyProtection="1">
      <alignment vertical="center"/>
    </xf>
    <xf numFmtId="0" fontId="4" fillId="2" borderId="0" xfId="0" applyFont="1" applyFill="1" applyBorder="1" applyAlignment="1" applyProtection="1">
      <alignment vertical="center"/>
    </xf>
    <xf numFmtId="0" fontId="7" fillId="2" borderId="0" xfId="0" applyFont="1" applyFill="1" applyAlignment="1" applyProtection="1"/>
    <xf numFmtId="0" fontId="6" fillId="2" borderId="6" xfId="0" applyFont="1" applyFill="1" applyBorder="1" applyAlignment="1" applyProtection="1"/>
    <xf numFmtId="0" fontId="7" fillId="2" borderId="0" xfId="0" applyFont="1" applyFill="1" applyBorder="1" applyAlignment="1" applyProtection="1"/>
    <xf numFmtId="0" fontId="26" fillId="4" borderId="0" xfId="0" applyFont="1" applyFill="1" applyAlignment="1" applyProtection="1"/>
    <xf numFmtId="0" fontId="26" fillId="0" borderId="0" xfId="0" applyFont="1" applyFill="1" applyBorder="1" applyAlignment="1" applyProtection="1"/>
    <xf numFmtId="0" fontId="26" fillId="0" borderId="0" xfId="0" applyFont="1" applyFill="1" applyAlignment="1" applyProtection="1"/>
    <xf numFmtId="49" fontId="26" fillId="0" borderId="0" xfId="0" applyNumberFormat="1" applyFont="1" applyFill="1" applyAlignment="1" applyProtection="1"/>
    <xf numFmtId="0" fontId="8" fillId="2" borderId="5" xfId="0" applyFont="1" applyFill="1" applyBorder="1" applyAlignment="1" applyProtection="1"/>
    <xf numFmtId="0" fontId="8" fillId="2" borderId="6" xfId="0" applyFont="1" applyFill="1" applyBorder="1" applyAlignment="1" applyProtection="1"/>
    <xf numFmtId="0" fontId="7" fillId="3" borderId="0" xfId="0" applyFont="1" applyFill="1" applyAlignment="1" applyProtection="1"/>
    <xf numFmtId="0" fontId="8" fillId="3" borderId="5" xfId="0" applyFont="1" applyFill="1" applyBorder="1" applyAlignment="1" applyProtection="1"/>
    <xf numFmtId="0" fontId="8" fillId="3" borderId="6" xfId="0" applyFont="1" applyFill="1" applyBorder="1" applyAlignment="1" applyProtection="1"/>
    <xf numFmtId="0" fontId="26" fillId="3" borderId="0" xfId="0" applyFont="1" applyFill="1" applyAlignment="1" applyProtection="1"/>
    <xf numFmtId="0" fontId="57" fillId="3" borderId="0" xfId="0" applyFont="1" applyFill="1" applyAlignment="1" applyProtection="1"/>
    <xf numFmtId="0" fontId="58" fillId="3" borderId="5" xfId="0" applyFont="1" applyFill="1" applyBorder="1" applyAlignment="1" applyProtection="1"/>
    <xf numFmtId="0" fontId="58" fillId="3" borderId="6" xfId="0" applyFont="1" applyFill="1" applyBorder="1" applyAlignment="1" applyProtection="1"/>
    <xf numFmtId="0" fontId="59" fillId="3" borderId="0" xfId="0" applyFont="1" applyFill="1" applyAlignment="1" applyProtection="1"/>
    <xf numFmtId="0" fontId="59" fillId="3" borderId="0" xfId="0" applyFont="1" applyFill="1" applyBorder="1" applyAlignment="1" applyProtection="1"/>
    <xf numFmtId="0" fontId="6" fillId="2" borderId="5" xfId="0" applyFont="1" applyFill="1" applyBorder="1" applyAlignment="1" applyProtection="1">
      <alignment vertical="top"/>
    </xf>
    <xf numFmtId="0" fontId="6" fillId="2" borderId="6" xfId="0" applyFont="1" applyFill="1" applyBorder="1" applyAlignment="1" applyProtection="1">
      <alignment vertical="top"/>
    </xf>
    <xf numFmtId="0" fontId="26" fillId="4" borderId="0" xfId="0" applyFont="1" applyFill="1" applyAlignment="1" applyProtection="1">
      <alignment vertical="top"/>
    </xf>
    <xf numFmtId="0" fontId="26" fillId="0" borderId="0" xfId="0" applyFont="1" applyFill="1" applyBorder="1" applyAlignment="1" applyProtection="1">
      <alignment vertical="top"/>
    </xf>
    <xf numFmtId="0" fontId="13" fillId="3" borderId="5" xfId="0" applyFont="1" applyFill="1" applyBorder="1" applyAlignment="1" applyProtection="1">
      <alignment vertical="top"/>
    </xf>
    <xf numFmtId="0" fontId="13" fillId="2" borderId="6" xfId="0" applyFont="1" applyFill="1" applyBorder="1" applyAlignment="1" applyProtection="1">
      <alignment vertical="top"/>
    </xf>
    <xf numFmtId="0" fontId="26" fillId="0" borderId="0" xfId="0" applyFont="1" applyFill="1" applyAlignment="1" applyProtection="1">
      <alignment vertical="top"/>
    </xf>
    <xf numFmtId="0" fontId="6" fillId="2" borderId="7" xfId="0" applyFont="1" applyFill="1" applyBorder="1" applyAlignment="1" applyProtection="1">
      <alignment vertical="top"/>
    </xf>
    <xf numFmtId="0" fontId="6" fillId="3" borderId="8" xfId="0" applyFont="1" applyFill="1" applyBorder="1" applyAlignment="1" applyProtection="1">
      <alignment horizontal="justify" vertical="top" wrapText="1"/>
    </xf>
    <xf numFmtId="0" fontId="6" fillId="2" borderId="9" xfId="0" applyFont="1" applyFill="1" applyBorder="1" applyAlignment="1" applyProtection="1">
      <alignment vertical="top"/>
    </xf>
    <xf numFmtId="0" fontId="8" fillId="2" borderId="1" xfId="0" applyFont="1" applyFill="1" applyBorder="1" applyAlignment="1" applyProtection="1">
      <alignment vertical="top"/>
    </xf>
    <xf numFmtId="0" fontId="7" fillId="2" borderId="2" xfId="0" applyFont="1" applyFill="1" applyBorder="1" applyAlignment="1" applyProtection="1">
      <alignment vertical="top"/>
    </xf>
    <xf numFmtId="0" fontId="8" fillId="2" borderId="3" xfId="0" applyFont="1" applyFill="1" applyBorder="1" applyAlignment="1" applyProtection="1">
      <alignment vertical="top"/>
    </xf>
    <xf numFmtId="0" fontId="8" fillId="2" borderId="5" xfId="0" applyFont="1" applyFill="1" applyBorder="1" applyAlignment="1" applyProtection="1">
      <alignment vertical="top"/>
    </xf>
    <xf numFmtId="0" fontId="4" fillId="2" borderId="0" xfId="0" applyFont="1" applyFill="1" applyBorder="1" applyAlignment="1" applyProtection="1">
      <alignment vertical="top"/>
    </xf>
    <xf numFmtId="0" fontId="4" fillId="2" borderId="6" xfId="0" applyFont="1" applyFill="1" applyBorder="1" applyAlignment="1" applyProtection="1">
      <alignment vertical="top"/>
    </xf>
    <xf numFmtId="0" fontId="8" fillId="3" borderId="5" xfId="0" applyFont="1" applyFill="1" applyBorder="1" applyAlignment="1" applyProtection="1">
      <alignment vertical="top"/>
    </xf>
    <xf numFmtId="0" fontId="8" fillId="2" borderId="6" xfId="0" applyFont="1" applyFill="1" applyBorder="1" applyAlignment="1" applyProtection="1">
      <alignment vertical="top"/>
    </xf>
    <xf numFmtId="0" fontId="6" fillId="3" borderId="5" xfId="0" applyFont="1" applyFill="1" applyBorder="1" applyAlignment="1" applyProtection="1">
      <alignment vertical="top"/>
    </xf>
    <xf numFmtId="0" fontId="6" fillId="3" borderId="7" xfId="0" applyFont="1" applyFill="1" applyBorder="1" applyAlignment="1" applyProtection="1">
      <alignment vertical="top"/>
    </xf>
    <xf numFmtId="0" fontId="6" fillId="3" borderId="8" xfId="0" applyFont="1" applyFill="1" applyBorder="1" applyAlignment="1" applyProtection="1">
      <alignment vertical="top"/>
    </xf>
    <xf numFmtId="0" fontId="6" fillId="3" borderId="8" xfId="0" applyFont="1" applyFill="1" applyBorder="1" applyAlignment="1" applyProtection="1">
      <alignment horizontal="right" vertical="top"/>
    </xf>
    <xf numFmtId="0" fontId="6" fillId="3" borderId="9" xfId="0" applyFont="1" applyFill="1" applyBorder="1" applyAlignment="1" applyProtection="1">
      <alignment vertical="top"/>
    </xf>
    <xf numFmtId="0" fontId="5" fillId="4" borderId="0" xfId="0" applyFont="1" applyFill="1" applyProtection="1"/>
    <xf numFmtId="0" fontId="5" fillId="4" borderId="0" xfId="0" applyFont="1" applyFill="1" applyBorder="1" applyProtection="1"/>
    <xf numFmtId="0" fontId="3" fillId="0" borderId="0" xfId="0" applyFont="1" applyProtection="1"/>
    <xf numFmtId="0" fontId="0" fillId="4" borderId="0" xfId="0" applyFont="1" applyFill="1" applyProtection="1"/>
    <xf numFmtId="0" fontId="3" fillId="4" borderId="0" xfId="0" applyFont="1" applyFill="1" applyAlignment="1" applyProtection="1">
      <alignment vertical="center"/>
    </xf>
    <xf numFmtId="0" fontId="61" fillId="3" borderId="0" xfId="0" applyFont="1" applyFill="1" applyBorder="1" applyAlignment="1" applyProtection="1">
      <alignment horizontal="center" vertical="center"/>
    </xf>
    <xf numFmtId="0" fontId="36" fillId="3" borderId="0" xfId="0" applyFont="1" applyFill="1" applyBorder="1" applyAlignment="1" applyProtection="1"/>
    <xf numFmtId="0" fontId="38" fillId="3" borderId="0" xfId="0" applyFont="1" applyFill="1" applyAlignment="1" applyProtection="1"/>
    <xf numFmtId="0" fontId="38" fillId="3" borderId="0" xfId="0" applyFont="1" applyFill="1" applyBorder="1" applyAlignment="1" applyProtection="1"/>
    <xf numFmtId="0" fontId="39" fillId="3" borderId="0" xfId="5" applyFill="1"/>
    <xf numFmtId="49" fontId="3" fillId="3" borderId="0" xfId="0" applyNumberFormat="1" applyFont="1" applyFill="1" applyAlignment="1" applyProtection="1">
      <alignment vertical="center"/>
    </xf>
    <xf numFmtId="0" fontId="0" fillId="6" borderId="0" xfId="0" applyFont="1" applyFill="1" applyBorder="1" applyAlignment="1" applyProtection="1">
      <alignment vertical="center"/>
    </xf>
    <xf numFmtId="0" fontId="6" fillId="2" borderId="0" xfId="0" applyFont="1" applyFill="1" applyBorder="1" applyAlignment="1" applyProtection="1">
      <alignment horizontal="right" vertical="center"/>
    </xf>
    <xf numFmtId="0" fontId="0" fillId="0" borderId="0" xfId="0" applyFont="1" applyProtection="1"/>
    <xf numFmtId="0" fontId="21" fillId="4" borderId="0" xfId="0" applyFont="1" applyFill="1" applyProtection="1"/>
    <xf numFmtId="0" fontId="0" fillId="0" borderId="0" xfId="0" applyFont="1" applyFill="1" applyProtection="1"/>
    <xf numFmtId="0" fontId="63" fillId="3" borderId="21" xfId="0" applyFont="1" applyFill="1" applyBorder="1" applyAlignment="1" applyProtection="1">
      <alignment vertical="top" wrapText="1"/>
    </xf>
    <xf numFmtId="0" fontId="5" fillId="3" borderId="0" xfId="0" applyFont="1" applyFill="1" applyProtection="1"/>
    <xf numFmtId="0" fontId="29" fillId="3" borderId="0" xfId="0" applyFont="1" applyFill="1" applyBorder="1" applyAlignment="1" applyProtection="1">
      <alignment horizontal="justify" vertical="center" wrapText="1"/>
    </xf>
    <xf numFmtId="0" fontId="0" fillId="3" borderId="0" xfId="0" applyFill="1" applyBorder="1" applyProtection="1"/>
    <xf numFmtId="0" fontId="31" fillId="3" borderId="22" xfId="0" applyFont="1" applyFill="1" applyBorder="1" applyAlignment="1" applyProtection="1">
      <alignment horizontal="justify" vertical="top" wrapTex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vertical="top"/>
    </xf>
    <xf numFmtId="0" fontId="6" fillId="3" borderId="0" xfId="0" applyFont="1" applyFill="1" applyBorder="1" applyAlignment="1" applyProtection="1">
      <alignment vertical="top"/>
    </xf>
    <xf numFmtId="0" fontId="27" fillId="3" borderId="53" xfId="0" applyFont="1" applyFill="1" applyBorder="1" applyAlignment="1" applyProtection="1">
      <alignment horizontal="center" vertical="center" textRotation="90" shrinkToFit="1"/>
    </xf>
    <xf numFmtId="0" fontId="27" fillId="3" borderId="54" xfId="0" applyFont="1" applyFill="1" applyBorder="1" applyAlignment="1" applyProtection="1">
      <alignment horizontal="center" vertical="center" textRotation="90" shrinkToFit="1"/>
    </xf>
    <xf numFmtId="3" fontId="20" fillId="3" borderId="53" xfId="0" applyNumberFormat="1" applyFont="1" applyFill="1" applyBorder="1" applyAlignment="1" applyProtection="1">
      <alignment horizontal="center" vertical="center" wrapText="1"/>
      <protection locked="0"/>
    </xf>
    <xf numFmtId="3" fontId="20" fillId="3" borderId="54" xfId="0" applyNumberFormat="1" applyFont="1" applyFill="1" applyBorder="1" applyAlignment="1" applyProtection="1">
      <alignment horizontal="center" vertical="center" wrapText="1"/>
      <protection locked="0"/>
    </xf>
    <xf numFmtId="3" fontId="18" fillId="3" borderId="43" xfId="0" applyNumberFormat="1"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7" fillId="3" borderId="0" xfId="0" applyFont="1" applyFill="1" applyBorder="1" applyAlignment="1" applyProtection="1">
      <alignment horizontal="justify" vertical="top" wrapText="1"/>
    </xf>
    <xf numFmtId="0" fontId="7" fillId="2" borderId="0" xfId="0" applyFont="1" applyFill="1" applyBorder="1" applyAlignment="1" applyProtection="1">
      <alignment horizontal="justify" vertical="top"/>
    </xf>
    <xf numFmtId="0" fontId="7" fillId="2" borderId="0" xfId="0" applyFont="1" applyFill="1" applyBorder="1" applyAlignment="1" applyProtection="1">
      <alignment horizontal="justify" vertical="top" wrapText="1"/>
    </xf>
    <xf numFmtId="0" fontId="18" fillId="3" borderId="0" xfId="0" applyFont="1" applyFill="1" applyBorder="1" applyAlignment="1" applyProtection="1">
      <alignment horizontal="center" vertical="center" wrapText="1"/>
    </xf>
    <xf numFmtId="0" fontId="19" fillId="3" borderId="0" xfId="0" applyFont="1" applyFill="1" applyAlignment="1" applyProtection="1">
      <alignment horizontal="justify" vertical="top" wrapText="1"/>
    </xf>
    <xf numFmtId="0" fontId="18" fillId="3" borderId="0" xfId="0" applyFont="1" applyFill="1" applyAlignment="1" applyProtection="1">
      <alignment horizontal="justify" vertical="top" wrapText="1"/>
    </xf>
    <xf numFmtId="0" fontId="18" fillId="3" borderId="0" xfId="0" applyFont="1" applyFill="1" applyBorder="1" applyAlignment="1" applyProtection="1">
      <alignment horizontal="center" vertical="center"/>
    </xf>
    <xf numFmtId="0" fontId="19" fillId="3" borderId="0" xfId="0" applyFont="1" applyFill="1" applyBorder="1" applyAlignment="1" applyProtection="1">
      <alignment horizontal="justify" vertical="center" wrapText="1"/>
    </xf>
    <xf numFmtId="0" fontId="19" fillId="3" borderId="0" xfId="0" applyFont="1" applyFill="1" applyBorder="1" applyAlignment="1" applyProtection="1">
      <alignment horizontal="justify" vertical="top" wrapText="1"/>
    </xf>
    <xf numFmtId="0" fontId="46" fillId="3" borderId="0" xfId="0" applyFont="1" applyFill="1" applyBorder="1" applyAlignment="1" applyProtection="1">
      <alignment horizontal="justify" vertical="top" wrapText="1"/>
    </xf>
    <xf numFmtId="0" fontId="17" fillId="3" borderId="0" xfId="0" applyFont="1" applyFill="1" applyAlignment="1" applyProtection="1">
      <alignment horizontal="justify" vertical="top" wrapText="1"/>
    </xf>
    <xf numFmtId="0" fontId="41" fillId="3" borderId="0" xfId="0" applyNumberFormat="1" applyFont="1" applyFill="1" applyBorder="1" applyAlignment="1" applyProtection="1">
      <alignment horizontal="center" vertical="center" wrapText="1"/>
    </xf>
    <xf numFmtId="0" fontId="17" fillId="3" borderId="0" xfId="0" applyFont="1" applyFill="1" applyBorder="1" applyAlignment="1" applyProtection="1">
      <alignment horizontal="center" vertical="top"/>
    </xf>
    <xf numFmtId="0" fontId="5" fillId="2" borderId="0" xfId="0" applyFont="1" applyFill="1" applyAlignment="1" applyProtection="1">
      <alignment horizontal="center" vertical="top"/>
    </xf>
    <xf numFmtId="0" fontId="5" fillId="3" borderId="0" xfId="0" applyFont="1" applyFill="1" applyBorder="1" applyAlignment="1" applyProtection="1">
      <alignment horizontal="center" vertical="top"/>
    </xf>
    <xf numFmtId="49" fontId="17" fillId="3" borderId="0" xfId="0" applyNumberFormat="1" applyFont="1" applyFill="1" applyBorder="1" applyAlignment="1" applyProtection="1">
      <alignment horizontal="center" vertical="top"/>
    </xf>
    <xf numFmtId="0" fontId="5" fillId="3" borderId="0" xfId="0" applyFont="1" applyFill="1" applyBorder="1" applyAlignment="1" applyProtection="1">
      <alignment horizontal="center"/>
    </xf>
    <xf numFmtId="0" fontId="17" fillId="3" borderId="0" xfId="0" applyFont="1" applyFill="1" applyBorder="1" applyAlignment="1" applyProtection="1">
      <alignment horizontal="center" vertical="top" wrapText="1"/>
    </xf>
    <xf numFmtId="0" fontId="3" fillId="3" borderId="0" xfId="0" applyFont="1" applyFill="1" applyBorder="1" applyAlignment="1" applyProtection="1">
      <alignment horizontal="center"/>
    </xf>
    <xf numFmtId="0" fontId="17"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top"/>
    </xf>
    <xf numFmtId="0" fontId="17" fillId="3" borderId="0" xfId="0" applyFont="1" applyFill="1" applyBorder="1" applyAlignment="1" applyProtection="1">
      <alignment horizontal="center" vertical="center"/>
    </xf>
    <xf numFmtId="0" fontId="65" fillId="3" borderId="0" xfId="0" applyFont="1" applyFill="1" applyBorder="1" applyAlignment="1" applyProtection="1">
      <alignment horizontal="center" vertical="top"/>
    </xf>
    <xf numFmtId="0" fontId="63" fillId="3" borderId="0" xfId="0" applyFont="1" applyFill="1" applyBorder="1" applyAlignment="1" applyProtection="1">
      <alignment horizontal="center" vertical="top"/>
    </xf>
    <xf numFmtId="0" fontId="6" fillId="3" borderId="0" xfId="0" applyFont="1" applyFill="1" applyAlignment="1" applyProtection="1">
      <alignment horizontal="center" vertical="top"/>
    </xf>
    <xf numFmtId="0" fontId="6" fillId="3" borderId="0" xfId="0" applyFont="1" applyFill="1" applyAlignment="1" applyProtection="1">
      <alignment horizontal="center" vertical="center"/>
    </xf>
    <xf numFmtId="0" fontId="50" fillId="3" borderId="0" xfId="0" applyFont="1" applyFill="1" applyBorder="1" applyAlignment="1" applyProtection="1">
      <alignment horizontal="center"/>
    </xf>
    <xf numFmtId="0" fontId="66" fillId="3" borderId="0" xfId="0" applyFont="1" applyFill="1" applyBorder="1" applyAlignment="1" applyProtection="1">
      <alignment horizontal="center"/>
    </xf>
    <xf numFmtId="0" fontId="3" fillId="3" borderId="0" xfId="0" applyFont="1" applyFill="1" applyAlignment="1" applyProtection="1">
      <alignment horizontal="center"/>
    </xf>
    <xf numFmtId="0" fontId="3" fillId="0" borderId="0" xfId="0" applyFont="1" applyAlignment="1" applyProtection="1">
      <alignment horizontal="center"/>
    </xf>
    <xf numFmtId="0" fontId="17" fillId="3" borderId="0" xfId="0" applyFont="1" applyFill="1" applyBorder="1" applyAlignment="1" applyProtection="1">
      <alignment horizontal="left" vertical="center"/>
    </xf>
    <xf numFmtId="0" fontId="3" fillId="3" borderId="0" xfId="0" applyFont="1" applyFill="1" applyBorder="1" applyAlignment="1" applyProtection="1">
      <alignment vertical="top"/>
    </xf>
    <xf numFmtId="0" fontId="5" fillId="3" borderId="21" xfId="0" applyFont="1" applyFill="1" applyBorder="1" applyAlignment="1" applyProtection="1">
      <alignment vertical="center" wrapText="1"/>
    </xf>
    <xf numFmtId="0" fontId="65" fillId="3" borderId="0" xfId="0" applyFont="1" applyFill="1" applyBorder="1" applyAlignment="1" applyProtection="1">
      <alignment horizontal="center" vertical="top" wrapText="1"/>
    </xf>
    <xf numFmtId="0" fontId="5" fillId="3" borderId="0" xfId="0" applyFont="1" applyFill="1" applyAlignment="1" applyProtection="1">
      <alignment horizontal="left" vertical="top"/>
    </xf>
    <xf numFmtId="0" fontId="17" fillId="3" borderId="0" xfId="0" applyFont="1" applyFill="1" applyBorder="1" applyAlignment="1" applyProtection="1">
      <alignment horizontal="justify" vertical="top"/>
    </xf>
    <xf numFmtId="0" fontId="46" fillId="3" borderId="0" xfId="0" applyFont="1" applyFill="1" applyAlignment="1" applyProtection="1">
      <alignment horizontal="justify" vertical="top" wrapText="1"/>
    </xf>
    <xf numFmtId="0" fontId="17" fillId="3" borderId="0" xfId="0" applyFont="1" applyFill="1" applyBorder="1" applyAlignment="1" applyProtection="1">
      <alignment horizontal="right" vertical="top"/>
    </xf>
    <xf numFmtId="0" fontId="29" fillId="3" borderId="22" xfId="0" applyFont="1" applyFill="1" applyBorder="1" applyAlignment="1" applyProtection="1">
      <alignment horizontal="center" vertical="top"/>
    </xf>
    <xf numFmtId="0" fontId="17" fillId="3" borderId="0" xfId="0" applyFont="1" applyFill="1" applyBorder="1" applyAlignment="1" applyProtection="1">
      <alignment horizontal="left" vertical="top"/>
    </xf>
    <xf numFmtId="0" fontId="46" fillId="3" borderId="18" xfId="0" applyFont="1" applyFill="1" applyBorder="1" applyAlignment="1" applyProtection="1">
      <alignment vertical="center" wrapText="1"/>
    </xf>
    <xf numFmtId="0" fontId="17" fillId="2" borderId="0" xfId="0" applyFont="1" applyFill="1" applyBorder="1" applyAlignment="1" applyProtection="1">
      <alignment horizontal="left" vertical="top"/>
    </xf>
    <xf numFmtId="0" fontId="50" fillId="3" borderId="0" xfId="0" applyFont="1" applyFill="1" applyBorder="1" applyAlignment="1" applyProtection="1">
      <alignment horizontal="left" vertical="top"/>
    </xf>
    <xf numFmtId="0" fontId="64" fillId="3" borderId="0" xfId="0" applyFont="1" applyFill="1" applyBorder="1" applyAlignment="1" applyProtection="1">
      <alignment horizontal="justify" vertical="top" wrapText="1"/>
    </xf>
    <xf numFmtId="0" fontId="17" fillId="3" borderId="0" xfId="0" applyNumberFormat="1" applyFont="1" applyFill="1" applyBorder="1" applyAlignment="1" applyProtection="1">
      <alignment vertical="center" wrapText="1"/>
    </xf>
    <xf numFmtId="0" fontId="5" fillId="3" borderId="0" xfId="0" applyFont="1" applyFill="1" applyBorder="1" applyAlignment="1" applyProtection="1">
      <alignment horizontal="left" vertical="top"/>
    </xf>
    <xf numFmtId="0" fontId="17" fillId="3" borderId="0" xfId="0" applyFont="1" applyFill="1" applyBorder="1" applyAlignment="1" applyProtection="1"/>
    <xf numFmtId="0" fontId="17" fillId="3" borderId="0" xfId="0" applyFont="1" applyFill="1" applyBorder="1" applyAlignment="1" applyProtection="1">
      <alignment vertical="center" wrapText="1"/>
    </xf>
    <xf numFmtId="0" fontId="17" fillId="3" borderId="0" xfId="0" applyFont="1" applyFill="1" applyBorder="1" applyAlignment="1" applyProtection="1">
      <alignment horizontal="left" vertical="center" wrapText="1"/>
    </xf>
    <xf numFmtId="0" fontId="17" fillId="3" borderId="0" xfId="0" applyNumberFormat="1" applyFont="1" applyFill="1" applyBorder="1" applyAlignment="1" applyProtection="1">
      <alignment horizontal="center" vertical="center" wrapText="1"/>
    </xf>
    <xf numFmtId="0" fontId="17" fillId="3" borderId="0" xfId="0" applyFont="1" applyFill="1" applyAlignment="1" applyProtection="1">
      <alignment horizontal="left" vertical="center" wrapText="1"/>
    </xf>
    <xf numFmtId="0" fontId="50" fillId="3" borderId="0" xfId="0" applyFont="1" applyFill="1" applyAlignment="1" applyProtection="1">
      <alignment horizontal="justify" vertical="top" wrapText="1"/>
    </xf>
    <xf numFmtId="0" fontId="50" fillId="3" borderId="0" xfId="0" applyFont="1" applyFill="1" applyAlignment="1" applyProtection="1">
      <alignment horizontal="justify" vertical="center" wrapText="1"/>
    </xf>
    <xf numFmtId="0" fontId="46" fillId="3" borderId="0" xfId="0" applyNumberFormat="1" applyFont="1" applyFill="1" applyAlignment="1" applyProtection="1">
      <alignment horizontal="justify" vertical="top" wrapText="1"/>
    </xf>
    <xf numFmtId="49" fontId="5" fillId="3" borderId="14" xfId="0" applyNumberFormat="1" applyFont="1" applyFill="1" applyBorder="1" applyAlignment="1" applyProtection="1">
      <alignment horizontal="justify" vertical="center" wrapText="1"/>
    </xf>
    <xf numFmtId="0" fontId="68" fillId="3" borderId="20" xfId="0" applyFont="1" applyFill="1" applyBorder="1" applyAlignment="1" applyProtection="1">
      <alignment horizontal="right" vertical="center" wrapText="1"/>
    </xf>
    <xf numFmtId="49" fontId="5" fillId="3" borderId="17" xfId="0" applyNumberFormat="1" applyFont="1" applyFill="1" applyBorder="1" applyAlignment="1" applyProtection="1">
      <alignment horizontal="justify" vertical="center" wrapText="1"/>
    </xf>
    <xf numFmtId="0" fontId="5" fillId="3" borderId="0" xfId="0" applyFont="1" applyFill="1" applyAlignment="1" applyProtection="1">
      <alignment horizontal="left"/>
    </xf>
    <xf numFmtId="0" fontId="17" fillId="3" borderId="0" xfId="0" applyFont="1" applyFill="1" applyAlignment="1" applyProtection="1">
      <alignment horizontal="left" vertical="top"/>
    </xf>
    <xf numFmtId="3" fontId="3" fillId="3" borderId="0" xfId="0" applyNumberFormat="1" applyFont="1" applyFill="1" applyProtection="1"/>
    <xf numFmtId="3" fontId="46" fillId="3" borderId="0" xfId="0" applyNumberFormat="1" applyFont="1" applyFill="1" applyAlignment="1" applyProtection="1">
      <alignment horizontal="justify" vertical="top" wrapText="1"/>
    </xf>
    <xf numFmtId="0" fontId="3" fillId="3" borderId="0" xfId="0" applyFont="1" applyFill="1" applyAlignment="1" applyProtection="1">
      <alignment horizontal="justify" vertical="top"/>
    </xf>
    <xf numFmtId="0" fontId="5" fillId="3" borderId="0" xfId="0" applyFont="1" applyFill="1" applyBorder="1" applyAlignment="1" applyProtection="1">
      <alignment horizontal="left"/>
    </xf>
    <xf numFmtId="0" fontId="66" fillId="3" borderId="0" xfId="0" applyFont="1" applyFill="1" applyBorder="1" applyProtection="1"/>
    <xf numFmtId="49" fontId="17" fillId="3" borderId="0" xfId="0" applyNumberFormat="1" applyFont="1" applyFill="1" applyBorder="1" applyAlignment="1" applyProtection="1">
      <alignment horizontal="left" vertical="center"/>
    </xf>
    <xf numFmtId="3" fontId="66" fillId="3" borderId="0" xfId="3" applyNumberFormat="1" applyFont="1" applyFill="1" applyBorder="1" applyAlignment="1" applyProtection="1">
      <alignment vertical="center" shrinkToFit="1"/>
    </xf>
    <xf numFmtId="0" fontId="66" fillId="3" borderId="0" xfId="3" applyNumberFormat="1" applyFont="1" applyFill="1" applyBorder="1" applyAlignment="1" applyProtection="1">
      <alignment vertical="center" shrinkToFit="1"/>
    </xf>
    <xf numFmtId="49" fontId="17" fillId="3" borderId="0" xfId="0" applyNumberFormat="1" applyFont="1" applyFill="1" applyBorder="1" applyAlignment="1" applyProtection="1">
      <alignment horizontal="left" vertical="center" wrapText="1"/>
    </xf>
    <xf numFmtId="0" fontId="66" fillId="3" borderId="0" xfId="0" applyFont="1" applyFill="1" applyAlignment="1" applyProtection="1"/>
    <xf numFmtId="49" fontId="65" fillId="3" borderId="0" xfId="0" applyNumberFormat="1" applyFont="1" applyFill="1" applyBorder="1" applyAlignment="1" applyProtection="1">
      <alignment horizontal="center" vertical="center"/>
    </xf>
    <xf numFmtId="0" fontId="70" fillId="3" borderId="0" xfId="0" applyFont="1" applyFill="1" applyBorder="1" applyAlignment="1" applyProtection="1">
      <alignment horizontal="right" vertical="center"/>
    </xf>
    <xf numFmtId="0" fontId="5" fillId="3" borderId="0" xfId="0" applyFont="1" applyFill="1" applyBorder="1" applyAlignment="1" applyProtection="1">
      <alignment horizontal="left" vertical="center"/>
    </xf>
    <xf numFmtId="0" fontId="33" fillId="3" borderId="0" xfId="0" applyFont="1" applyFill="1" applyAlignment="1" applyProtection="1">
      <alignment horizontal="right" vertical="center"/>
    </xf>
    <xf numFmtId="0" fontId="10" fillId="3" borderId="0" xfId="0" applyFont="1" applyFill="1" applyBorder="1" applyAlignment="1" applyProtection="1">
      <alignment horizontal="center" vertical="center"/>
    </xf>
    <xf numFmtId="0" fontId="10" fillId="3" borderId="0" xfId="0" applyNumberFormat="1" applyFont="1" applyFill="1" applyBorder="1" applyAlignment="1" applyProtection="1">
      <alignment horizontal="center" vertical="center"/>
    </xf>
    <xf numFmtId="0" fontId="5" fillId="3" borderId="0" xfId="0" applyFont="1" applyFill="1" applyBorder="1" applyProtection="1"/>
    <xf numFmtId="0" fontId="7" fillId="3" borderId="0" xfId="0" applyFont="1" applyFill="1" applyBorder="1" applyAlignment="1" applyProtection="1">
      <alignment horizontal="justify" vertical="top" wrapText="1"/>
    </xf>
    <xf numFmtId="0" fontId="46" fillId="3" borderId="0" xfId="0" applyFont="1" applyFill="1" applyAlignment="1" applyProtection="1">
      <alignment horizontal="justify" vertical="top" wrapText="1"/>
    </xf>
    <xf numFmtId="0" fontId="46" fillId="3" borderId="0" xfId="0" applyFont="1" applyFill="1" applyBorder="1" applyAlignment="1" applyProtection="1">
      <alignment horizontal="justify" vertical="top" wrapText="1"/>
    </xf>
    <xf numFmtId="3" fontId="5" fillId="3" borderId="14" xfId="0" applyNumberFormat="1"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xf>
    <xf numFmtId="0" fontId="19" fillId="3" borderId="0" xfId="0" applyFont="1" applyFill="1" applyAlignment="1" applyProtection="1">
      <alignment horizontal="justify" vertical="top" wrapText="1"/>
    </xf>
    <xf numFmtId="0" fontId="18" fillId="3" borderId="0" xfId="0" applyFont="1" applyFill="1" applyAlignment="1" applyProtection="1">
      <alignment horizontal="justify" vertical="top" wrapText="1"/>
    </xf>
    <xf numFmtId="0" fontId="19" fillId="3" borderId="0" xfId="0" applyFont="1" applyFill="1" applyBorder="1" applyAlignment="1" applyProtection="1">
      <alignment horizontal="justify" vertical="top" wrapText="1"/>
    </xf>
    <xf numFmtId="0" fontId="17" fillId="3" borderId="0" xfId="0" applyFont="1" applyFill="1" applyAlignment="1" applyProtection="1">
      <alignment horizontal="justify" vertical="top" wrapText="1"/>
    </xf>
    <xf numFmtId="0" fontId="45" fillId="3" borderId="0" xfId="0" applyFont="1" applyFill="1" applyBorder="1" applyAlignment="1" applyProtection="1">
      <alignment horizontal="center"/>
    </xf>
    <xf numFmtId="0" fontId="17" fillId="3" borderId="0" xfId="0" applyFont="1" applyFill="1" applyBorder="1" applyAlignment="1" applyProtection="1">
      <alignment horizontal="center" vertical="center" wrapText="1"/>
    </xf>
    <xf numFmtId="0" fontId="6" fillId="3" borderId="5" xfId="0" applyFont="1" applyFill="1" applyBorder="1" applyAlignment="1" applyProtection="1"/>
    <xf numFmtId="0" fontId="6" fillId="3" borderId="6" xfId="0" applyFont="1" applyFill="1" applyBorder="1" applyAlignment="1" applyProtection="1"/>
    <xf numFmtId="0" fontId="6" fillId="3" borderId="0" xfId="0" applyFont="1" applyFill="1" applyAlignment="1" applyProtection="1"/>
    <xf numFmtId="0" fontId="6" fillId="3" borderId="7" xfId="0" applyFont="1" applyFill="1" applyBorder="1" applyAlignment="1" applyProtection="1"/>
    <xf numFmtId="0" fontId="6" fillId="3" borderId="9" xfId="0" applyFont="1" applyFill="1" applyBorder="1" applyAlignment="1" applyProtection="1"/>
    <xf numFmtId="0" fontId="8" fillId="3" borderId="1" xfId="0" applyFont="1" applyFill="1" applyBorder="1" applyAlignment="1" applyProtection="1">
      <alignment vertical="center"/>
    </xf>
    <xf numFmtId="0" fontId="7" fillId="3" borderId="2" xfId="0" applyFont="1" applyFill="1" applyBorder="1" applyAlignment="1" applyProtection="1">
      <alignment vertical="center"/>
    </xf>
    <xf numFmtId="0" fontId="8" fillId="3" borderId="3" xfId="0" applyFont="1" applyFill="1" applyBorder="1" applyAlignment="1" applyProtection="1">
      <alignment vertical="center"/>
    </xf>
    <xf numFmtId="0" fontId="7" fillId="3" borderId="0" xfId="0" applyFont="1" applyFill="1" applyAlignment="1" applyProtection="1">
      <alignment vertical="center"/>
    </xf>
    <xf numFmtId="0" fontId="26" fillId="3" borderId="0" xfId="0" applyFont="1" applyFill="1" applyProtection="1"/>
    <xf numFmtId="0" fontId="8" fillId="3" borderId="5"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6" xfId="0" applyFont="1" applyFill="1" applyBorder="1" applyAlignment="1" applyProtection="1">
      <alignment vertical="center"/>
    </xf>
    <xf numFmtId="0" fontId="5" fillId="3" borderId="0" xfId="0" applyFont="1" applyFill="1" applyBorder="1" applyAlignment="1" applyProtection="1">
      <alignment horizontal="right"/>
    </xf>
    <xf numFmtId="0" fontId="5" fillId="3" borderId="0" xfId="0" applyFont="1" applyFill="1" applyAlignment="1" applyProtection="1">
      <alignment horizontal="right"/>
    </xf>
    <xf numFmtId="49" fontId="3" fillId="3" borderId="0" xfId="0" applyNumberFormat="1" applyFont="1" applyFill="1" applyAlignment="1" applyProtection="1">
      <alignment horizontal="right"/>
    </xf>
    <xf numFmtId="49" fontId="3" fillId="3" borderId="0" xfId="0" applyNumberFormat="1" applyFont="1" applyFill="1" applyAlignment="1" applyProtection="1">
      <alignment horizontal="right" vertical="center"/>
    </xf>
    <xf numFmtId="0" fontId="42" fillId="3" borderId="0" xfId="0" applyFont="1" applyFill="1" applyAlignment="1" applyProtection="1">
      <alignment vertical="center"/>
    </xf>
    <xf numFmtId="0" fontId="72" fillId="7" borderId="0" xfId="0" applyFont="1" applyFill="1" applyBorder="1" applyAlignment="1" applyProtection="1">
      <alignment horizontal="center" vertical="top"/>
    </xf>
    <xf numFmtId="0" fontId="0" fillId="3" borderId="0" xfId="0" applyFont="1" applyFill="1"/>
    <xf numFmtId="0" fontId="0" fillId="0" borderId="0" xfId="0" applyFont="1"/>
    <xf numFmtId="0" fontId="20" fillId="7" borderId="0" xfId="0" applyFont="1" applyFill="1" applyBorder="1" applyAlignment="1" applyProtection="1">
      <alignment horizontal="center" vertical="top"/>
    </xf>
    <xf numFmtId="0" fontId="20" fillId="2" borderId="0" xfId="0" applyFont="1" applyFill="1" applyAlignment="1" applyProtection="1">
      <alignment vertical="top"/>
    </xf>
    <xf numFmtId="0" fontId="15" fillId="2" borderId="0" xfId="0" applyFont="1" applyFill="1" applyAlignment="1" applyProtection="1">
      <alignment horizontal="center" vertical="center" wrapText="1"/>
    </xf>
    <xf numFmtId="0" fontId="20" fillId="2" borderId="0" xfId="0" applyFont="1" applyFill="1" applyAlignment="1" applyProtection="1">
      <alignment vertical="center"/>
    </xf>
    <xf numFmtId="0" fontId="0" fillId="6" borderId="0" xfId="0" applyFont="1" applyFill="1" applyProtection="1"/>
    <xf numFmtId="0" fontId="0" fillId="0" borderId="0" xfId="0" applyFont="1" applyBorder="1" applyAlignment="1" applyProtection="1">
      <alignment vertical="center"/>
    </xf>
    <xf numFmtId="0" fontId="24" fillId="2" borderId="0" xfId="0" applyFont="1" applyFill="1" applyBorder="1" applyAlignment="1">
      <alignment vertical="top"/>
    </xf>
    <xf numFmtId="0" fontId="24" fillId="2" borderId="0" xfId="0" applyFont="1" applyFill="1" applyBorder="1" applyAlignment="1">
      <alignment vertical="center"/>
    </xf>
    <xf numFmtId="0" fontId="0" fillId="6" borderId="0" xfId="0" applyFont="1" applyFill="1" applyBorder="1" applyAlignment="1">
      <alignment vertical="center"/>
    </xf>
    <xf numFmtId="0" fontId="0" fillId="0" borderId="0" xfId="0" applyFont="1" applyBorder="1" applyAlignment="1">
      <alignment vertical="center"/>
    </xf>
    <xf numFmtId="0" fontId="24" fillId="3" borderId="0" xfId="0" applyFont="1" applyFill="1" applyBorder="1" applyAlignment="1">
      <alignment horizontal="justify" vertical="center" wrapText="1"/>
    </xf>
    <xf numFmtId="0" fontId="28" fillId="3" borderId="0" xfId="0" applyFont="1" applyFill="1" applyBorder="1" applyAlignment="1">
      <alignment horizontal="justify" vertical="center"/>
    </xf>
    <xf numFmtId="0" fontId="25" fillId="3" borderId="0" xfId="0" applyFont="1" applyFill="1" applyBorder="1" applyAlignment="1" applyProtection="1">
      <alignment vertical="center"/>
    </xf>
    <xf numFmtId="0" fontId="18" fillId="3" borderId="0" xfId="0" applyFont="1" applyFill="1" applyBorder="1" applyAlignment="1" applyProtection="1">
      <alignment vertical="top"/>
    </xf>
    <xf numFmtId="0" fontId="26" fillId="3" borderId="0" xfId="0" applyFont="1" applyFill="1" applyBorder="1" applyAlignment="1" applyProtection="1">
      <alignment vertical="top" wrapText="1"/>
    </xf>
    <xf numFmtId="0" fontId="26" fillId="3" borderId="0" xfId="0" applyFont="1" applyFill="1" applyBorder="1" applyAlignment="1">
      <alignment vertical="top"/>
    </xf>
    <xf numFmtId="0" fontId="26" fillId="3" borderId="0" xfId="0" applyFont="1" applyFill="1" applyBorder="1" applyAlignment="1">
      <alignment vertical="center"/>
    </xf>
    <xf numFmtId="0" fontId="25" fillId="3" borderId="0" xfId="0" applyFont="1" applyFill="1" applyBorder="1" applyAlignment="1">
      <alignment vertical="top"/>
    </xf>
    <xf numFmtId="0" fontId="28" fillId="3" borderId="0" xfId="0" applyFont="1" applyFill="1" applyBorder="1" applyAlignment="1">
      <alignment vertical="top"/>
    </xf>
    <xf numFmtId="0" fontId="25" fillId="3" borderId="0" xfId="0" applyFont="1" applyFill="1" applyBorder="1" applyAlignment="1">
      <alignment vertical="top" wrapText="1"/>
    </xf>
    <xf numFmtId="0" fontId="28" fillId="3" borderId="0" xfId="0" applyFont="1" applyFill="1" applyBorder="1" applyAlignment="1">
      <alignment vertical="center"/>
    </xf>
    <xf numFmtId="0" fontId="24" fillId="3" borderId="0" xfId="0" applyFont="1" applyFill="1" applyBorder="1" applyAlignment="1" applyProtection="1">
      <alignment horizontal="justify" vertical="top" wrapText="1"/>
    </xf>
    <xf numFmtId="0" fontId="20" fillId="3" borderId="0" xfId="0" applyFont="1" applyFill="1" applyBorder="1" applyAlignment="1" applyProtection="1">
      <alignment horizontal="left" vertical="top" wrapText="1"/>
    </xf>
    <xf numFmtId="0" fontId="24" fillId="3" borderId="0" xfId="0" applyFont="1" applyFill="1" applyBorder="1" applyAlignment="1" applyProtection="1">
      <alignment vertical="top"/>
    </xf>
    <xf numFmtId="0" fontId="24" fillId="3" borderId="0" xfId="0" applyFont="1" applyFill="1" applyBorder="1" applyAlignment="1" applyProtection="1">
      <alignment vertical="center"/>
    </xf>
    <xf numFmtId="0" fontId="62" fillId="3" borderId="0" xfId="5" applyFont="1" applyFill="1" applyBorder="1" applyAlignment="1" applyProtection="1">
      <alignment horizontal="left" vertical="top"/>
      <protection locked="0"/>
    </xf>
    <xf numFmtId="0" fontId="18" fillId="3" borderId="0" xfId="0" applyFont="1" applyFill="1" applyBorder="1" applyAlignment="1" applyProtection="1">
      <alignment horizontal="center" vertical="center" wrapText="1"/>
    </xf>
    <xf numFmtId="0" fontId="19" fillId="3" borderId="0" xfId="0" applyFont="1" applyFill="1" applyAlignment="1" applyProtection="1">
      <alignment horizontal="justify" vertical="top" wrapText="1"/>
    </xf>
    <xf numFmtId="49" fontId="20" fillId="3" borderId="11" xfId="0" applyNumberFormat="1" applyFont="1" applyFill="1" applyBorder="1" applyAlignment="1" applyProtection="1">
      <alignment horizontal="left" vertical="center" wrapText="1"/>
    </xf>
    <xf numFmtId="49" fontId="20" fillId="3" borderId="11" xfId="0" applyNumberFormat="1" applyFont="1" applyFill="1" applyBorder="1" applyAlignment="1" applyProtection="1">
      <alignment horizontal="justify" vertical="center" wrapText="1"/>
    </xf>
    <xf numFmtId="0" fontId="19" fillId="3" borderId="0" xfId="0" applyFont="1" applyFill="1" applyBorder="1" applyAlignment="1" applyProtection="1">
      <alignment horizontal="justify" vertical="top" wrapText="1"/>
    </xf>
    <xf numFmtId="0" fontId="24" fillId="3" borderId="0" xfId="0" applyFont="1" applyFill="1" applyBorder="1" applyAlignment="1">
      <alignment horizontal="justify" vertical="top" wrapText="1"/>
    </xf>
    <xf numFmtId="0" fontId="24" fillId="3" borderId="0" xfId="0" applyFont="1" applyFill="1" applyBorder="1" applyAlignment="1" applyProtection="1">
      <alignment horizontal="justify" vertical="top" wrapText="1"/>
    </xf>
    <xf numFmtId="0" fontId="20" fillId="3" borderId="0" xfId="0" applyFont="1" applyFill="1" applyBorder="1" applyAlignment="1" applyProtection="1">
      <alignment horizontal="justify" vertical="top" wrapText="1"/>
    </xf>
    <xf numFmtId="0" fontId="5" fillId="3" borderId="0" xfId="0" applyFont="1" applyFill="1" applyBorder="1" applyAlignment="1" applyProtection="1">
      <alignment horizontal="left" vertical="top"/>
    </xf>
    <xf numFmtId="0" fontId="5" fillId="3" borderId="0" xfId="0" applyFont="1" applyFill="1" applyBorder="1" applyAlignment="1" applyProtection="1">
      <alignment vertical="center"/>
    </xf>
    <xf numFmtId="0" fontId="17" fillId="3" borderId="0" xfId="0" applyFont="1" applyFill="1" applyBorder="1" applyAlignment="1" applyProtection="1">
      <alignment horizontal="left" vertical="top"/>
    </xf>
    <xf numFmtId="0" fontId="5" fillId="3" borderId="0" xfId="0" applyFont="1" applyFill="1" applyAlignment="1" applyProtection="1">
      <alignment vertical="center"/>
    </xf>
    <xf numFmtId="0" fontId="17" fillId="3" borderId="0" xfId="0" applyFont="1" applyFill="1" applyAlignment="1" applyProtection="1">
      <alignment horizontal="justify" vertical="top" wrapText="1"/>
    </xf>
    <xf numFmtId="0" fontId="17" fillId="3" borderId="0" xfId="0" applyFont="1" applyFill="1" applyBorder="1" applyAlignment="1" applyProtection="1">
      <alignment vertical="center" wrapText="1"/>
    </xf>
    <xf numFmtId="0" fontId="17" fillId="3" borderId="0" xfId="0" applyNumberFormat="1" applyFont="1" applyFill="1" applyBorder="1" applyAlignment="1" applyProtection="1">
      <alignment vertical="center" wrapText="1"/>
    </xf>
    <xf numFmtId="0" fontId="17" fillId="3" borderId="0" xfId="0" applyFont="1" applyFill="1" applyAlignment="1" applyProtection="1">
      <alignment horizontal="left" vertical="top"/>
    </xf>
    <xf numFmtId="49" fontId="10" fillId="3" borderId="26" xfId="0" applyNumberFormat="1" applyFont="1" applyFill="1" applyBorder="1" applyAlignment="1" applyProtection="1">
      <alignment horizontal="center" vertical="center"/>
      <protection locked="0"/>
    </xf>
    <xf numFmtId="0" fontId="10" fillId="3" borderId="26" xfId="0" applyNumberFormat="1" applyFont="1" applyFill="1" applyBorder="1" applyAlignment="1" applyProtection="1">
      <alignment horizontal="center" vertical="center"/>
      <protection locked="0"/>
    </xf>
    <xf numFmtId="0" fontId="5" fillId="3" borderId="0" xfId="0" applyNumberFormat="1" applyFont="1" applyFill="1" applyAlignment="1" applyProtection="1">
      <alignment vertical="center"/>
    </xf>
    <xf numFmtId="0" fontId="17" fillId="3" borderId="0" xfId="0" applyFont="1" applyFill="1" applyBorder="1" applyAlignment="1" applyProtection="1"/>
    <xf numFmtId="0" fontId="10" fillId="3" borderId="0" xfId="0" applyNumberFormat="1" applyFont="1" applyFill="1" applyBorder="1" applyAlignment="1" applyProtection="1">
      <alignment vertical="center" wrapText="1"/>
    </xf>
    <xf numFmtId="0" fontId="17" fillId="3" borderId="0" xfId="0" applyNumberFormat="1" applyFont="1" applyFill="1" applyBorder="1" applyAlignment="1" applyProtection="1">
      <alignment horizontal="justify" vertical="top" wrapText="1"/>
    </xf>
    <xf numFmtId="0" fontId="3" fillId="3" borderId="0" xfId="0" applyFont="1" applyFill="1" applyProtection="1"/>
    <xf numFmtId="0" fontId="5" fillId="3" borderId="0" xfId="0" applyFont="1" applyFill="1" applyBorder="1" applyAlignment="1" applyProtection="1">
      <alignment horizontal="left" vertical="top"/>
    </xf>
    <xf numFmtId="0" fontId="5" fillId="3" borderId="0" xfId="0" applyFont="1" applyFill="1" applyBorder="1" applyAlignment="1" applyProtection="1">
      <alignment vertical="center"/>
    </xf>
    <xf numFmtId="0" fontId="17" fillId="3" borderId="0" xfId="0" applyFont="1" applyFill="1" applyBorder="1" applyAlignment="1" applyProtection="1">
      <alignment horizontal="left" vertical="top"/>
    </xf>
    <xf numFmtId="0" fontId="17" fillId="3" borderId="0" xfId="0" applyFont="1" applyFill="1" applyAlignment="1" applyProtection="1">
      <alignment horizontal="justify" vertical="top" wrapText="1"/>
    </xf>
    <xf numFmtId="0" fontId="17" fillId="3" borderId="0" xfId="0" applyFont="1" applyFill="1" applyAlignment="1" applyProtection="1">
      <alignment horizontal="left" vertical="center" wrapText="1"/>
    </xf>
    <xf numFmtId="0" fontId="65" fillId="3" borderId="0" xfId="0" applyFont="1" applyFill="1" applyBorder="1" applyAlignment="1" applyProtection="1">
      <alignment horizontal="left" vertical="top"/>
    </xf>
    <xf numFmtId="0" fontId="10" fillId="3" borderId="0" xfId="0" applyFont="1" applyFill="1" applyBorder="1" applyAlignment="1" applyProtection="1"/>
    <xf numFmtId="0" fontId="3" fillId="3" borderId="0" xfId="0" applyFont="1" applyFill="1" applyBorder="1" applyAlignment="1" applyProtection="1">
      <alignment vertical="center"/>
    </xf>
    <xf numFmtId="0" fontId="65" fillId="3" borderId="0" xfId="0" applyFont="1" applyFill="1" applyBorder="1" applyAlignment="1" applyProtection="1">
      <alignment horizontal="right" vertical="top"/>
    </xf>
    <xf numFmtId="0" fontId="17" fillId="3" borderId="0" xfId="0" applyNumberFormat="1" applyFont="1" applyFill="1" applyAlignment="1" applyProtection="1">
      <alignment horizontal="left" vertical="center" wrapText="1"/>
    </xf>
    <xf numFmtId="0" fontId="17" fillId="3" borderId="0" xfId="0" applyFont="1" applyFill="1" applyAlignment="1" applyProtection="1">
      <alignment horizontal="justify" vertical="center" wrapText="1"/>
    </xf>
    <xf numFmtId="0" fontId="46" fillId="3" borderId="0" xfId="0" applyFont="1" applyFill="1" applyAlignment="1" applyProtection="1">
      <alignment horizontal="justify" vertical="center" wrapText="1"/>
    </xf>
    <xf numFmtId="0" fontId="66" fillId="3" borderId="0" xfId="0" applyFont="1" applyFill="1" applyBorder="1" applyAlignment="1" applyProtection="1">
      <alignment vertical="center" wrapText="1"/>
    </xf>
    <xf numFmtId="49" fontId="5" fillId="3" borderId="17" xfId="0" applyNumberFormat="1" applyFont="1" applyFill="1" applyBorder="1" applyAlignment="1" applyProtection="1">
      <alignment horizontal="center" vertical="center"/>
    </xf>
    <xf numFmtId="49" fontId="5" fillId="3" borderId="14" xfId="0" applyNumberFormat="1" applyFont="1" applyFill="1" applyBorder="1" applyAlignment="1" applyProtection="1">
      <alignment horizontal="center" vertical="center"/>
    </xf>
    <xf numFmtId="0" fontId="3" fillId="3" borderId="0" xfId="0" applyFont="1" applyFill="1" applyProtection="1"/>
    <xf numFmtId="0" fontId="5" fillId="3" borderId="0" xfId="0" applyFont="1" applyFill="1" applyBorder="1" applyAlignment="1" applyProtection="1">
      <alignment vertical="center"/>
    </xf>
    <xf numFmtId="0" fontId="17" fillId="3" borderId="0" xfId="0" applyFont="1" applyFill="1" applyBorder="1" applyAlignment="1" applyProtection="1">
      <alignment horizontal="left" vertical="top"/>
    </xf>
    <xf numFmtId="0" fontId="46" fillId="3" borderId="0" xfId="0" applyFont="1" applyFill="1" applyAlignment="1" applyProtection="1">
      <alignment horizontal="justify" vertical="top" wrapText="1"/>
    </xf>
    <xf numFmtId="0" fontId="5" fillId="3" borderId="21" xfId="0" applyFont="1" applyFill="1" applyBorder="1" applyAlignment="1" applyProtection="1">
      <alignment horizontal="justify" vertical="top"/>
    </xf>
    <xf numFmtId="0" fontId="5" fillId="3" borderId="22" xfId="0" applyFont="1" applyFill="1" applyBorder="1" applyAlignment="1" applyProtection="1">
      <alignment horizontal="justify" vertical="top"/>
    </xf>
    <xf numFmtId="0" fontId="50" fillId="3" borderId="0" xfId="0" applyFont="1" applyFill="1" applyAlignment="1" applyProtection="1">
      <alignment horizontal="justify" vertical="center" wrapText="1"/>
    </xf>
    <xf numFmtId="0" fontId="3" fillId="3" borderId="0" xfId="0" applyFont="1" applyFill="1" applyProtection="1"/>
    <xf numFmtId="0" fontId="5" fillId="3" borderId="0" xfId="0" applyFont="1" applyFill="1" applyBorder="1" applyAlignment="1" applyProtection="1">
      <alignment vertical="center"/>
    </xf>
    <xf numFmtId="0" fontId="17" fillId="3" borderId="0" xfId="0" applyFont="1" applyFill="1" applyBorder="1" applyAlignment="1" applyProtection="1">
      <alignment horizontal="left" vertical="top"/>
    </xf>
    <xf numFmtId="0" fontId="17" fillId="3" borderId="0" xfId="0" applyFont="1" applyFill="1" applyAlignment="1" applyProtection="1">
      <alignment horizontal="justify" vertical="top" wrapText="1"/>
    </xf>
    <xf numFmtId="49" fontId="5" fillId="3" borderId="14" xfId="0" applyNumberFormat="1" applyFont="1" applyFill="1" applyBorder="1" applyAlignment="1" applyProtection="1">
      <alignment horizontal="justify" vertical="center" wrapText="1"/>
    </xf>
    <xf numFmtId="49" fontId="5" fillId="3" borderId="14" xfId="0" applyNumberFormat="1" applyFont="1" applyFill="1" applyBorder="1" applyAlignment="1" applyProtection="1">
      <alignment horizontal="justify" vertical="center" wrapText="1"/>
    </xf>
    <xf numFmtId="49" fontId="5" fillId="3" borderId="17" xfId="0" applyNumberFormat="1" applyFont="1" applyFill="1" applyBorder="1" applyAlignment="1" applyProtection="1">
      <alignment horizontal="justify" vertical="center" wrapText="1"/>
    </xf>
    <xf numFmtId="49" fontId="5" fillId="3" borderId="14" xfId="0" applyNumberFormat="1" applyFont="1" applyFill="1" applyBorder="1" applyAlignment="1" applyProtection="1">
      <alignment horizontal="justify" vertical="center" wrapText="1"/>
    </xf>
    <xf numFmtId="49" fontId="5" fillId="3" borderId="17" xfId="0" applyNumberFormat="1" applyFont="1" applyFill="1" applyBorder="1" applyAlignment="1" applyProtection="1">
      <alignment horizontal="justify" vertical="center" wrapText="1"/>
    </xf>
    <xf numFmtId="0" fontId="3" fillId="3" borderId="0" xfId="0" applyFont="1" applyFill="1" applyProtection="1"/>
    <xf numFmtId="0" fontId="17" fillId="3" borderId="0" xfId="0" applyFont="1" applyFill="1" applyBorder="1" applyAlignment="1" applyProtection="1">
      <alignment horizontal="left" vertical="top"/>
    </xf>
    <xf numFmtId="0" fontId="5" fillId="3" borderId="0" xfId="0" applyFont="1" applyFill="1" applyProtection="1"/>
    <xf numFmtId="0" fontId="3" fillId="3" borderId="0" xfId="0" applyFont="1" applyFill="1" applyAlignment="1" applyProtection="1">
      <alignment horizontal="justify" vertical="top"/>
    </xf>
    <xf numFmtId="49" fontId="17" fillId="3" borderId="0" xfId="0" applyNumberFormat="1" applyFont="1" applyFill="1" applyBorder="1" applyAlignment="1" applyProtection="1">
      <alignment horizontal="left" vertical="center"/>
    </xf>
    <xf numFmtId="3" fontId="29" fillId="3" borderId="5" xfId="0" applyNumberFormat="1" applyFont="1" applyFill="1" applyBorder="1" applyAlignment="1" applyProtection="1">
      <alignment horizontal="justify" vertical="center"/>
    </xf>
    <xf numFmtId="3" fontId="29" fillId="3" borderId="7" xfId="0" applyNumberFormat="1" applyFont="1" applyFill="1" applyBorder="1" applyAlignment="1" applyProtection="1">
      <alignment horizontal="justify" vertical="center"/>
    </xf>
    <xf numFmtId="3" fontId="27" fillId="3" borderId="5" xfId="0" applyNumberFormat="1" applyFont="1" applyFill="1" applyBorder="1" applyAlignment="1" applyProtection="1">
      <alignment horizontal="justify" vertical="center" wrapText="1"/>
    </xf>
    <xf numFmtId="3" fontId="27" fillId="3" borderId="7" xfId="0" applyNumberFormat="1" applyFont="1" applyFill="1" applyBorder="1" applyAlignment="1" applyProtection="1">
      <alignment horizontal="justify" vertical="center" wrapText="1"/>
    </xf>
    <xf numFmtId="0" fontId="27" fillId="3" borderId="5" xfId="0" applyFont="1" applyFill="1" applyBorder="1" applyAlignment="1" applyProtection="1">
      <alignment horizontal="justify" vertical="center"/>
    </xf>
    <xf numFmtId="0" fontId="27" fillId="3" borderId="7" xfId="0" applyFont="1" applyFill="1" applyBorder="1" applyAlignment="1" applyProtection="1">
      <alignment horizontal="justify" vertical="center"/>
    </xf>
    <xf numFmtId="0" fontId="0" fillId="3" borderId="5" xfId="0" applyFont="1" applyFill="1" applyBorder="1" applyAlignment="1" applyProtection="1">
      <alignment horizontal="justify"/>
    </xf>
    <xf numFmtId="0" fontId="0" fillId="3" borderId="7" xfId="0" applyFont="1" applyFill="1" applyBorder="1" applyAlignment="1" applyProtection="1">
      <alignment horizontal="justify"/>
    </xf>
    <xf numFmtId="0" fontId="0" fillId="3" borderId="5" xfId="0" applyFill="1" applyBorder="1" applyAlignment="1" applyProtection="1">
      <alignment horizontal="justify"/>
    </xf>
    <xf numFmtId="0" fontId="0" fillId="3" borderId="7" xfId="0" applyFill="1" applyBorder="1" applyAlignment="1" applyProtection="1">
      <alignment horizontal="justify"/>
    </xf>
    <xf numFmtId="0" fontId="0" fillId="3" borderId="46" xfId="0" applyFill="1" applyBorder="1" applyAlignment="1" applyProtection="1">
      <alignment horizontal="justify"/>
    </xf>
    <xf numFmtId="49" fontId="5" fillId="3" borderId="14" xfId="0" applyNumberFormat="1" applyFont="1" applyFill="1" applyBorder="1" applyAlignment="1" applyProtection="1">
      <alignment vertical="center"/>
    </xf>
    <xf numFmtId="0" fontId="39" fillId="3" borderId="0" xfId="5" applyFill="1" applyAlignment="1" applyProtection="1">
      <protection locked="0"/>
    </xf>
    <xf numFmtId="0" fontId="5" fillId="3" borderId="0" xfId="0" applyFont="1" applyFill="1" applyAlignment="1" applyProtection="1">
      <alignment vertical="center"/>
    </xf>
    <xf numFmtId="0" fontId="46" fillId="3" borderId="0" xfId="0" applyFont="1" applyFill="1" applyAlignment="1" applyProtection="1">
      <alignment horizontal="justify" vertical="top" wrapText="1"/>
    </xf>
    <xf numFmtId="0" fontId="3" fillId="3" borderId="0" xfId="0" applyFont="1" applyFill="1" applyAlignment="1" applyProtection="1">
      <alignment vertical="center"/>
    </xf>
    <xf numFmtId="0" fontId="66" fillId="3" borderId="0" xfId="0" applyFont="1" applyFill="1" applyBorder="1" applyAlignment="1" applyProtection="1">
      <alignment vertical="center" wrapText="1"/>
    </xf>
    <xf numFmtId="49" fontId="5" fillId="3" borderId="14" xfId="0" applyNumberFormat="1" applyFont="1" applyFill="1" applyBorder="1" applyAlignment="1" applyProtection="1">
      <alignment horizontal="justify" vertical="center" wrapText="1"/>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66" fillId="3" borderId="0" xfId="0" applyFont="1" applyFill="1" applyBorder="1" applyAlignment="1" applyProtection="1">
      <alignment horizontal="center" vertical="center"/>
    </xf>
    <xf numFmtId="0" fontId="0" fillId="3" borderId="0" xfId="0" applyFill="1"/>
    <xf numFmtId="0" fontId="12" fillId="2" borderId="0" xfId="0" applyFont="1" applyFill="1" applyBorder="1" applyAlignment="1" applyProtection="1">
      <alignment vertical="center"/>
    </xf>
    <xf numFmtId="0" fontId="0" fillId="3" borderId="0" xfId="0" applyFill="1" applyProtection="1"/>
    <xf numFmtId="0" fontId="28" fillId="3" borderId="0" xfId="0" applyFont="1" applyFill="1" applyBorder="1" applyAlignment="1" applyProtection="1">
      <alignment horizontal="center" vertical="center"/>
    </xf>
    <xf numFmtId="0" fontId="14" fillId="3" borderId="0" xfId="0" applyFont="1" applyFill="1" applyBorder="1" applyAlignment="1" applyProtection="1">
      <alignment vertical="center"/>
    </xf>
    <xf numFmtId="0" fontId="12" fillId="2" borderId="0" xfId="0" applyFont="1" applyFill="1" applyBorder="1" applyAlignment="1" applyProtection="1">
      <alignment horizontal="left"/>
    </xf>
    <xf numFmtId="0" fontId="14" fillId="2" borderId="0" xfId="0" applyFont="1" applyFill="1" applyBorder="1" applyAlignment="1" applyProtection="1">
      <alignment vertical="center"/>
    </xf>
    <xf numFmtId="0" fontId="12" fillId="3" borderId="0" xfId="0" applyFont="1" applyFill="1" applyBorder="1" applyAlignment="1" applyProtection="1">
      <alignment horizontal="left"/>
    </xf>
    <xf numFmtId="0" fontId="18" fillId="3" borderId="0" xfId="0" applyFont="1" applyFill="1" applyAlignment="1" applyProtection="1">
      <alignment horizontal="justify" vertical="top" wrapText="1"/>
    </xf>
    <xf numFmtId="0" fontId="5" fillId="2" borderId="0" xfId="0" applyFont="1" applyFill="1" applyAlignment="1" applyProtection="1">
      <alignment horizontal="center" vertical="top"/>
    </xf>
    <xf numFmtId="0" fontId="7" fillId="3" borderId="0" xfId="0" applyFont="1" applyFill="1" applyAlignment="1" applyProtection="1">
      <alignment vertical="center"/>
    </xf>
    <xf numFmtId="0" fontId="23" fillId="3" borderId="0" xfId="0" applyFont="1" applyFill="1" applyBorder="1" applyAlignment="1" applyProtection="1">
      <alignment horizontal="center" vertical="center"/>
    </xf>
    <xf numFmtId="0" fontId="18" fillId="3" borderId="0" xfId="0" applyFont="1" applyFill="1" applyBorder="1" applyAlignment="1" applyProtection="1">
      <alignment horizontal="justify" vertical="top"/>
    </xf>
    <xf numFmtId="49" fontId="66" fillId="3" borderId="14" xfId="0" applyNumberFormat="1" applyFont="1" applyFill="1" applyBorder="1" applyAlignment="1" applyProtection="1">
      <alignment vertical="center" wrapText="1"/>
    </xf>
    <xf numFmtId="0" fontId="66" fillId="3" borderId="0" xfId="0" applyFont="1" applyFill="1" applyBorder="1" applyAlignment="1" applyProtection="1">
      <alignment horizontal="left" vertical="center"/>
    </xf>
    <xf numFmtId="0" fontId="66" fillId="3" borderId="0" xfId="0" applyFont="1" applyFill="1" applyBorder="1" applyAlignment="1" applyProtection="1">
      <alignment horizontal="left" vertical="center" wrapText="1"/>
    </xf>
    <xf numFmtId="0" fontId="66" fillId="3" borderId="0" xfId="0" applyFont="1" applyFill="1" applyBorder="1" applyAlignment="1" applyProtection="1">
      <alignment horizontal="center" vertical="center" wrapText="1"/>
    </xf>
    <xf numFmtId="49" fontId="66" fillId="3" borderId="14" xfId="0" applyNumberFormat="1" applyFont="1" applyFill="1" applyBorder="1" applyAlignment="1" applyProtection="1">
      <alignment vertical="center"/>
    </xf>
    <xf numFmtId="49" fontId="66" fillId="3" borderId="0" xfId="0" applyNumberFormat="1" applyFont="1" applyFill="1" applyBorder="1" applyAlignment="1" applyProtection="1">
      <alignment vertical="center"/>
    </xf>
    <xf numFmtId="49" fontId="66" fillId="3" borderId="0" xfId="0" applyNumberFormat="1" applyFont="1" applyFill="1" applyBorder="1" applyAlignment="1" applyProtection="1">
      <alignment horizontal="left" vertical="center" wrapText="1"/>
    </xf>
    <xf numFmtId="49" fontId="66" fillId="3" borderId="0" xfId="0" applyNumberFormat="1" applyFont="1" applyFill="1" applyBorder="1" applyAlignment="1" applyProtection="1">
      <alignment horizontal="left" vertical="center"/>
    </xf>
    <xf numFmtId="49" fontId="66" fillId="3" borderId="0" xfId="0" applyNumberFormat="1" applyFont="1" applyFill="1" applyBorder="1" applyAlignment="1" applyProtection="1">
      <alignment vertical="center" wrapText="1"/>
    </xf>
    <xf numFmtId="49" fontId="66" fillId="3" borderId="0" xfId="0" applyNumberFormat="1" applyFont="1" applyFill="1" applyBorder="1" applyAlignment="1" applyProtection="1">
      <alignment horizontal="center" vertical="center" wrapText="1"/>
    </xf>
    <xf numFmtId="0" fontId="36" fillId="3" borderId="0" xfId="0" applyFont="1" applyFill="1" applyBorder="1" applyAlignment="1">
      <alignment horizontal="center" vertical="center" wrapText="1"/>
    </xf>
    <xf numFmtId="0" fontId="36" fillId="3" borderId="0" xfId="0" applyFont="1" applyFill="1" applyBorder="1" applyAlignment="1">
      <alignment horizontal="center" vertical="center"/>
    </xf>
    <xf numFmtId="0" fontId="17" fillId="3" borderId="0" xfId="0" applyFont="1" applyFill="1" applyAlignment="1" applyProtection="1">
      <alignment horizontal="justify" vertical="top" wrapText="1"/>
    </xf>
    <xf numFmtId="0" fontId="18" fillId="3" borderId="11"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protection locked="0"/>
    </xf>
    <xf numFmtId="0" fontId="0" fillId="8" borderId="0" xfId="0" applyFill="1"/>
    <xf numFmtId="0" fontId="0" fillId="8" borderId="0" xfId="0" applyFill="1" applyProtection="1"/>
    <xf numFmtId="0" fontId="5" fillId="8" borderId="0" xfId="0" applyFont="1" applyFill="1" applyBorder="1" applyProtection="1"/>
    <xf numFmtId="0" fontId="5" fillId="8" borderId="0" xfId="0" applyFont="1" applyFill="1" applyBorder="1" applyAlignment="1" applyProtection="1">
      <alignment vertical="center"/>
    </xf>
    <xf numFmtId="0" fontId="3" fillId="8" borderId="0" xfId="0" applyFont="1" applyFill="1" applyProtection="1"/>
    <xf numFmtId="0" fontId="0" fillId="8" borderId="0" xfId="0" applyFill="1" applyBorder="1" applyProtection="1"/>
    <xf numFmtId="0" fontId="0" fillId="0" borderId="0" xfId="0" applyAlignment="1">
      <alignment horizontal="center" vertical="center"/>
    </xf>
    <xf numFmtId="0" fontId="3" fillId="3" borderId="0" xfId="0" applyFont="1" applyFill="1" applyAlignment="1" applyProtection="1">
      <alignment horizontal="center" vertical="center"/>
    </xf>
    <xf numFmtId="0" fontId="6" fillId="3" borderId="0" xfId="0" applyFont="1" applyFill="1" applyBorder="1" applyAlignment="1" applyProtection="1">
      <alignment horizontal="center" vertical="center"/>
    </xf>
    <xf numFmtId="0" fontId="3" fillId="11" borderId="0" xfId="0" applyFont="1" applyFill="1" applyBorder="1" applyAlignment="1" applyProtection="1">
      <alignment horizontal="center" vertical="center"/>
    </xf>
    <xf numFmtId="1" fontId="0" fillId="0" borderId="73" xfId="0" applyNumberFormat="1" applyBorder="1" applyAlignment="1"/>
    <xf numFmtId="0" fontId="3" fillId="0" borderId="73" xfId="0" applyFont="1" applyFill="1" applyBorder="1" applyAlignment="1" applyProtection="1">
      <alignment vertical="center"/>
    </xf>
    <xf numFmtId="0" fontId="3" fillId="0" borderId="0" xfId="0" applyFont="1" applyFill="1" applyAlignment="1" applyProtection="1">
      <alignment vertical="center"/>
    </xf>
    <xf numFmtId="1" fontId="0" fillId="0" borderId="0" xfId="0" applyNumberFormat="1"/>
    <xf numFmtId="1" fontId="0" fillId="0" borderId="74" xfId="0" applyNumberFormat="1" applyBorder="1" applyAlignment="1"/>
    <xf numFmtId="0" fontId="3" fillId="0" borderId="74" xfId="0" applyFont="1" applyFill="1" applyBorder="1" applyAlignment="1" applyProtection="1">
      <alignment vertical="center"/>
    </xf>
    <xf numFmtId="0" fontId="26" fillId="3" borderId="0" xfId="0" applyFont="1" applyFill="1" applyBorder="1"/>
    <xf numFmtId="1" fontId="0" fillId="0" borderId="17" xfId="0" applyNumberFormat="1" applyBorder="1" applyAlignment="1"/>
    <xf numFmtId="0" fontId="6" fillId="3" borderId="0" xfId="0" applyFont="1" applyFill="1" applyBorder="1" applyAlignment="1">
      <alignment vertical="center"/>
    </xf>
    <xf numFmtId="0" fontId="26" fillId="3" borderId="0" xfId="0" applyFont="1" applyFill="1"/>
    <xf numFmtId="0" fontId="0" fillId="12" borderId="60" xfId="0" applyFont="1" applyFill="1" applyBorder="1" applyProtection="1"/>
    <xf numFmtId="0" fontId="26" fillId="12" borderId="26" xfId="0" applyFont="1" applyFill="1" applyBorder="1"/>
    <xf numFmtId="0" fontId="0" fillId="3" borderId="14" xfId="0" applyFill="1" applyBorder="1" applyProtection="1"/>
    <xf numFmtId="0" fontId="0" fillId="3" borderId="17" xfId="0" applyFill="1" applyBorder="1" applyProtection="1"/>
    <xf numFmtId="0" fontId="0" fillId="12" borderId="26" xfId="0" applyFont="1" applyFill="1" applyBorder="1" applyProtection="1"/>
    <xf numFmtId="0" fontId="0" fillId="3" borderId="14" xfId="0" applyFont="1" applyFill="1" applyBorder="1" applyProtection="1"/>
    <xf numFmtId="0" fontId="0" fillId="3" borderId="11" xfId="0" applyFont="1" applyFill="1" applyBorder="1" applyProtection="1"/>
    <xf numFmtId="0" fontId="66" fillId="3" borderId="73" xfId="0" applyFont="1" applyFill="1" applyBorder="1" applyAlignment="1" applyProtection="1">
      <alignment vertical="center"/>
      <protection hidden="1"/>
    </xf>
    <xf numFmtId="0" fontId="0" fillId="3" borderId="75" xfId="0" applyFill="1" applyBorder="1" applyProtection="1"/>
    <xf numFmtId="3" fontId="0" fillId="3" borderId="1" xfId="0" applyNumberFormat="1" applyFill="1" applyBorder="1" applyAlignment="1" applyProtection="1">
      <alignment horizontal="center"/>
    </xf>
    <xf numFmtId="0" fontId="0" fillId="3" borderId="76" xfId="0" applyFill="1" applyBorder="1" applyProtection="1"/>
    <xf numFmtId="0" fontId="0" fillId="3" borderId="5" xfId="0" applyFill="1" applyBorder="1" applyAlignment="1" applyProtection="1">
      <alignment horizontal="center"/>
    </xf>
    <xf numFmtId="0" fontId="0" fillId="3" borderId="54" xfId="0" applyFill="1" applyBorder="1" applyProtection="1"/>
    <xf numFmtId="0" fontId="0" fillId="13" borderId="41" xfId="0" applyFill="1" applyBorder="1" applyAlignment="1" applyProtection="1">
      <alignment horizontal="center" vertical="center"/>
    </xf>
    <xf numFmtId="3" fontId="0" fillId="3" borderId="5" xfId="0" applyNumberFormat="1" applyFill="1" applyBorder="1" applyAlignment="1" applyProtection="1">
      <alignment horizontal="center"/>
    </xf>
    <xf numFmtId="3" fontId="0" fillId="0" borderId="0" xfId="0" applyNumberFormat="1" applyFill="1" applyBorder="1" applyAlignment="1" applyProtection="1">
      <alignment horizontal="center"/>
    </xf>
    <xf numFmtId="0" fontId="0" fillId="0" borderId="0" xfId="0" applyFill="1" applyBorder="1" applyProtection="1"/>
    <xf numFmtId="0" fontId="0" fillId="0" borderId="0" xfId="0" applyFill="1" applyBorder="1" applyAlignment="1" applyProtection="1">
      <alignment horizontal="center"/>
    </xf>
    <xf numFmtId="0" fontId="0" fillId="0" borderId="0" xfId="0" applyFill="1" applyBorder="1" applyAlignment="1" applyProtection="1">
      <alignment horizontal="center" vertical="center"/>
    </xf>
    <xf numFmtId="0" fontId="3" fillId="3" borderId="24"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5" xfId="0" applyFont="1" applyFill="1" applyBorder="1" applyAlignment="1">
      <alignment horizontal="center" vertical="center"/>
    </xf>
    <xf numFmtId="1" fontId="3" fillId="3" borderId="0" xfId="0" applyNumberFormat="1" applyFont="1" applyFill="1" applyBorder="1" applyAlignment="1">
      <alignment horizontal="center" vertical="center"/>
    </xf>
    <xf numFmtId="0" fontId="0" fillId="12" borderId="17" xfId="0" applyFill="1" applyBorder="1" applyAlignment="1" applyProtection="1">
      <alignment horizontal="center" vertical="center"/>
    </xf>
    <xf numFmtId="0" fontId="0" fillId="14" borderId="17" xfId="0" applyFill="1" applyBorder="1" applyAlignment="1" applyProtection="1">
      <alignment horizontal="center" vertical="center"/>
    </xf>
    <xf numFmtId="3" fontId="3" fillId="3" borderId="5" xfId="0" applyNumberFormat="1" applyFont="1" applyFill="1" applyBorder="1" applyAlignment="1">
      <alignment horizontal="center" vertical="center"/>
    </xf>
    <xf numFmtId="0" fontId="0" fillId="11" borderId="0" xfId="0" applyFill="1" applyProtection="1"/>
    <xf numFmtId="0" fontId="0" fillId="0" borderId="73" xfId="0"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0" fontId="24" fillId="3" borderId="0" xfId="0" applyFont="1" applyFill="1" applyProtection="1"/>
    <xf numFmtId="0" fontId="3" fillId="3" borderId="24"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25" xfId="0" applyFont="1" applyFill="1" applyBorder="1" applyAlignment="1" applyProtection="1">
      <alignment horizontal="center" vertical="center"/>
    </xf>
    <xf numFmtId="3" fontId="3" fillId="3" borderId="5" xfId="0" applyNumberFormat="1" applyFont="1" applyFill="1" applyBorder="1" applyAlignment="1" applyProtection="1">
      <alignment horizontal="center" vertical="center"/>
    </xf>
    <xf numFmtId="1" fontId="3" fillId="3" borderId="0" xfId="0" applyNumberFormat="1"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0" fillId="11" borderId="0" xfId="0" applyFont="1" applyFill="1" applyProtection="1"/>
    <xf numFmtId="0" fontId="66" fillId="3" borderId="73" xfId="0" applyFont="1" applyFill="1" applyBorder="1" applyAlignment="1" applyProtection="1">
      <alignment vertical="center"/>
    </xf>
    <xf numFmtId="0" fontId="0" fillId="0" borderId="73" xfId="0" applyBorder="1" applyAlignment="1" applyProtection="1">
      <alignment horizontal="center" vertical="center"/>
    </xf>
    <xf numFmtId="3" fontId="0" fillId="0" borderId="2" xfId="0" applyNumberFormat="1" applyBorder="1" applyAlignment="1" applyProtection="1">
      <alignment horizontal="center" vertical="center"/>
    </xf>
    <xf numFmtId="3" fontId="0" fillId="0" borderId="3" xfId="0" applyNumberFormat="1" applyBorder="1" applyAlignment="1" applyProtection="1">
      <alignment horizontal="center" vertical="center"/>
    </xf>
    <xf numFmtId="0" fontId="3" fillId="11" borderId="0" xfId="0" applyFont="1" applyFill="1" applyProtection="1"/>
    <xf numFmtId="0" fontId="0" fillId="3" borderId="0" xfId="0" applyFont="1" applyFill="1" applyAlignment="1" applyProtection="1">
      <alignment horizontal="center" vertical="center"/>
    </xf>
    <xf numFmtId="0" fontId="0" fillId="11" borderId="17" xfId="0" applyFill="1" applyBorder="1" applyAlignment="1" applyProtection="1">
      <alignment horizontal="center" vertical="center"/>
    </xf>
    <xf numFmtId="0" fontId="3" fillId="3" borderId="14" xfId="0" applyFont="1" applyFill="1" applyBorder="1" applyProtection="1"/>
    <xf numFmtId="3" fontId="3" fillId="3" borderId="14" xfId="0" applyNumberFormat="1" applyFont="1" applyFill="1" applyBorder="1" applyProtection="1"/>
    <xf numFmtId="0" fontId="3" fillId="3" borderId="14" xfId="0" applyFont="1" applyFill="1" applyBorder="1" applyAlignment="1" applyProtection="1"/>
    <xf numFmtId="0" fontId="4" fillId="2" borderId="0" xfId="0" applyFont="1" applyFill="1" applyAlignment="1" applyProtection="1">
      <alignment horizontal="center" vertical="center" wrapText="1"/>
    </xf>
    <xf numFmtId="0" fontId="46" fillId="3" borderId="0" xfId="0" applyFont="1" applyFill="1" applyAlignment="1" applyProtection="1">
      <alignment horizontal="justify" vertical="top" wrapText="1"/>
    </xf>
    <xf numFmtId="0" fontId="17" fillId="3" borderId="0" xfId="0" applyFont="1" applyFill="1" applyBorder="1" applyAlignment="1" applyProtection="1">
      <alignment horizontal="center" vertical="center" wrapText="1"/>
    </xf>
    <xf numFmtId="0" fontId="46" fillId="3" borderId="0" xfId="0" applyFont="1" applyFill="1" applyAlignment="1" applyProtection="1">
      <alignment horizontal="justify" vertical="center" wrapText="1"/>
    </xf>
    <xf numFmtId="0" fontId="46" fillId="3" borderId="0" xfId="0" applyFont="1" applyFill="1" applyBorder="1" applyAlignment="1" applyProtection="1">
      <alignment horizontal="justify" vertical="top" wrapText="1"/>
    </xf>
    <xf numFmtId="0" fontId="19" fillId="3" borderId="0" xfId="0" applyFont="1" applyFill="1" applyBorder="1" applyAlignment="1" applyProtection="1">
      <alignment horizontal="justify" vertical="top" wrapText="1"/>
    </xf>
    <xf numFmtId="3" fontId="5" fillId="3" borderId="14" xfId="0" applyNumberFormat="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top"/>
    </xf>
    <xf numFmtId="3" fontId="0" fillId="3" borderId="0" xfId="0" applyNumberFormat="1" applyFill="1" applyProtection="1"/>
    <xf numFmtId="0" fontId="0" fillId="16" borderId="0" xfId="0" applyFill="1" applyProtection="1"/>
    <xf numFmtId="0" fontId="0" fillId="17" borderId="5" xfId="0" applyFill="1" applyBorder="1" applyProtection="1"/>
    <xf numFmtId="0" fontId="0" fillId="0" borderId="0" xfId="0" applyBorder="1" applyProtection="1"/>
    <xf numFmtId="0" fontId="0" fillId="12" borderId="53" xfId="0" applyFill="1" applyBorder="1" applyProtection="1"/>
    <xf numFmtId="3" fontId="0" fillId="12" borderId="14" xfId="0" applyNumberFormat="1" applyFill="1" applyBorder="1" applyProtection="1"/>
    <xf numFmtId="0" fontId="0" fillId="12" borderId="43" xfId="0" applyFill="1" applyBorder="1" applyProtection="1"/>
    <xf numFmtId="0" fontId="0" fillId="3" borderId="44" xfId="0" applyFill="1" applyBorder="1" applyAlignment="1" applyProtection="1">
      <alignment horizontal="center" vertical="center"/>
    </xf>
    <xf numFmtId="0" fontId="0" fillId="13" borderId="42" xfId="0" applyFill="1" applyBorder="1" applyAlignment="1" applyProtection="1">
      <alignment horizontal="center" vertical="center"/>
    </xf>
    <xf numFmtId="164" fontId="17" fillId="3" borderId="21" xfId="2" applyNumberFormat="1" applyFont="1" applyFill="1" applyBorder="1" applyAlignment="1" applyProtection="1">
      <alignment vertical="center" shrinkToFit="1"/>
    </xf>
    <xf numFmtId="3" fontId="5" fillId="3" borderId="0" xfId="0" applyNumberFormat="1" applyFont="1" applyFill="1" applyBorder="1" applyAlignment="1" applyProtection="1">
      <alignment horizontal="center" vertical="top" wrapText="1"/>
    </xf>
    <xf numFmtId="0" fontId="17" fillId="3" borderId="60" xfId="0" applyFont="1" applyFill="1" applyBorder="1" applyAlignment="1" applyProtection="1">
      <alignment horizontal="justify" vertical="top" wrapText="1"/>
      <protection locked="0"/>
    </xf>
    <xf numFmtId="0" fontId="17" fillId="3" borderId="26" xfId="0" applyFont="1" applyFill="1" applyBorder="1" applyAlignment="1" applyProtection="1">
      <alignment horizontal="justify" vertical="top" wrapText="1"/>
      <protection locked="0"/>
    </xf>
    <xf numFmtId="2" fontId="40" fillId="3" borderId="0" xfId="0" applyNumberFormat="1" applyFont="1" applyFill="1" applyBorder="1" applyAlignment="1" applyProtection="1">
      <alignment vertical="center" wrapText="1"/>
    </xf>
    <xf numFmtId="3" fontId="18" fillId="3" borderId="44" xfId="0" applyNumberFormat="1" applyFont="1" applyFill="1" applyBorder="1" applyAlignment="1" applyProtection="1">
      <alignment horizontal="center" vertical="center" wrapText="1"/>
    </xf>
    <xf numFmtId="3" fontId="18" fillId="3" borderId="45" xfId="0" applyNumberFormat="1" applyFont="1" applyFill="1" applyBorder="1" applyAlignment="1" applyProtection="1">
      <alignment horizontal="center" vertical="center" wrapText="1"/>
    </xf>
    <xf numFmtId="0" fontId="0" fillId="3" borderId="19" xfId="0" applyFill="1" applyBorder="1" applyProtection="1"/>
    <xf numFmtId="0" fontId="0" fillId="3" borderId="21" xfId="0" applyFill="1" applyBorder="1" applyProtection="1"/>
    <xf numFmtId="0" fontId="0" fillId="3" borderId="11" xfId="0" applyFill="1" applyBorder="1" applyProtection="1"/>
    <xf numFmtId="0" fontId="66" fillId="3" borderId="14" xfId="0" applyFont="1" applyFill="1" applyBorder="1" applyAlignment="1" applyProtection="1">
      <alignment vertical="center"/>
    </xf>
    <xf numFmtId="3" fontId="0" fillId="3" borderId="14" xfId="0" applyNumberFormat="1" applyFill="1" applyBorder="1" applyAlignment="1" applyProtection="1">
      <alignment horizontal="center"/>
    </xf>
    <xf numFmtId="0" fontId="0" fillId="13" borderId="14" xfId="0" applyFill="1" applyBorder="1" applyAlignment="1" applyProtection="1">
      <alignment horizontal="center" vertical="center"/>
    </xf>
    <xf numFmtId="0" fontId="39" fillId="0" borderId="0" xfId="5" applyAlignment="1" applyProtection="1">
      <protection locked="0"/>
    </xf>
    <xf numFmtId="0" fontId="62" fillId="3" borderId="0" xfId="5" applyFont="1" applyFill="1" applyBorder="1" applyAlignment="1" applyProtection="1">
      <alignment horizontal="left" vertical="top"/>
      <protection locked="0"/>
    </xf>
    <xf numFmtId="0" fontId="4" fillId="2" borderId="0" xfId="0" applyFont="1" applyFill="1" applyAlignment="1" applyProtection="1">
      <alignment horizontal="center" vertical="center" wrapText="1"/>
    </xf>
    <xf numFmtId="0" fontId="9" fillId="3" borderId="0" xfId="0" applyFont="1" applyFill="1" applyBorder="1" applyAlignment="1" applyProtection="1">
      <alignment horizontal="center" vertical="center" wrapText="1"/>
    </xf>
    <xf numFmtId="0" fontId="71" fillId="3" borderId="0" xfId="0" applyFont="1" applyFill="1" applyBorder="1" applyAlignment="1" applyProtection="1">
      <alignment horizontal="center" vertical="center" wrapText="1"/>
    </xf>
    <xf numFmtId="0" fontId="39" fillId="3" borderId="0" xfId="5" applyFill="1" applyBorder="1" applyAlignment="1" applyProtection="1">
      <alignment horizontal="left" vertical="top"/>
      <protection locked="0"/>
    </xf>
    <xf numFmtId="0" fontId="48" fillId="2" borderId="0" xfId="5" applyFont="1" applyFill="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justify" vertical="top" wrapText="1"/>
    </xf>
    <xf numFmtId="0" fontId="7" fillId="5" borderId="6" xfId="0" applyFont="1" applyFill="1" applyBorder="1" applyAlignment="1" applyProtection="1">
      <alignment horizontal="justify" vertical="top" wrapText="1"/>
    </xf>
    <xf numFmtId="0" fontId="7" fillId="3" borderId="0" xfId="0" applyFont="1" applyFill="1" applyBorder="1" applyAlignment="1" applyProtection="1">
      <alignment horizontal="justify" vertical="top" wrapText="1"/>
    </xf>
    <xf numFmtId="0" fontId="7" fillId="2" borderId="0" xfId="0" applyFont="1" applyFill="1" applyBorder="1" applyAlignment="1" applyProtection="1">
      <alignment horizontal="justify" vertical="top"/>
    </xf>
    <xf numFmtId="0" fontId="11" fillId="5" borderId="1" xfId="0" applyFont="1" applyFill="1" applyBorder="1" applyAlignment="1" applyProtection="1">
      <alignment horizontal="left" vertical="center"/>
    </xf>
    <xf numFmtId="0" fontId="11" fillId="5" borderId="2" xfId="0" applyFont="1" applyFill="1" applyBorder="1" applyAlignment="1" applyProtection="1">
      <alignment horizontal="left" vertical="center"/>
    </xf>
    <xf numFmtId="0" fontId="11" fillId="5" borderId="3" xfId="0" applyFont="1" applyFill="1" applyBorder="1" applyAlignment="1" applyProtection="1">
      <alignment horizontal="left" vertical="center"/>
    </xf>
    <xf numFmtId="0" fontId="8" fillId="5" borderId="5" xfId="0" applyFont="1" applyFill="1" applyBorder="1" applyAlignment="1" applyProtection="1">
      <alignment horizontal="left" vertical="center"/>
    </xf>
    <xf numFmtId="0" fontId="8" fillId="5" borderId="0" xfId="0" applyFont="1" applyFill="1" applyBorder="1" applyAlignment="1" applyProtection="1">
      <alignment horizontal="left" vertical="center"/>
    </xf>
    <xf numFmtId="0" fontId="8" fillId="5" borderId="6" xfId="0" applyFont="1" applyFill="1" applyBorder="1" applyAlignment="1" applyProtection="1">
      <alignment horizontal="left" vertical="center"/>
    </xf>
    <xf numFmtId="0" fontId="7" fillId="5" borderId="8" xfId="0" applyFont="1" applyFill="1" applyBorder="1" applyAlignment="1" applyProtection="1">
      <alignment horizontal="justify" vertical="center"/>
    </xf>
    <xf numFmtId="0" fontId="7" fillId="5" borderId="9" xfId="0" applyFont="1" applyFill="1" applyBorder="1" applyAlignment="1" applyProtection="1">
      <alignment horizontal="justify" vertical="center"/>
    </xf>
    <xf numFmtId="0" fontId="7" fillId="2" borderId="0" xfId="0" applyFont="1" applyFill="1" applyBorder="1" applyAlignment="1" applyProtection="1">
      <alignment horizontal="justify" vertical="top" wrapText="1"/>
    </xf>
    <xf numFmtId="0" fontId="12" fillId="3" borderId="0" xfId="0" applyFont="1" applyFill="1" applyBorder="1" applyAlignment="1" applyProtection="1">
      <alignment horizontal="justify" vertical="top" wrapText="1"/>
    </xf>
    <xf numFmtId="0" fontId="7" fillId="3" borderId="8" xfId="0" applyFont="1" applyFill="1" applyBorder="1" applyAlignment="1" applyProtection="1">
      <alignment horizontal="justify" vertical="top" wrapText="1"/>
    </xf>
    <xf numFmtId="2" fontId="8" fillId="3" borderId="10" xfId="0" applyNumberFormat="1" applyFont="1" applyFill="1" applyBorder="1" applyAlignment="1" applyProtection="1">
      <alignment horizontal="left" vertical="top" wrapText="1"/>
    </xf>
    <xf numFmtId="0" fontId="6" fillId="3" borderId="0" xfId="0" applyFont="1" applyFill="1" applyBorder="1" applyAlignment="1" applyProtection="1">
      <alignment horizontal="center" vertical="top" wrapText="1"/>
    </xf>
    <xf numFmtId="0" fontId="14" fillId="3" borderId="10" xfId="0" applyFont="1" applyFill="1" applyBorder="1" applyAlignment="1" applyProtection="1">
      <alignment horizontal="left" vertical="top" wrapText="1"/>
    </xf>
    <xf numFmtId="0" fontId="7" fillId="2" borderId="0" xfId="0" applyFont="1" applyFill="1" applyBorder="1" applyAlignment="1" applyProtection="1">
      <alignment horizontal="right" vertical="top" wrapText="1"/>
    </xf>
    <xf numFmtId="0" fontId="7" fillId="2" borderId="10" xfId="0" applyFont="1" applyFill="1" applyBorder="1" applyAlignment="1" applyProtection="1">
      <alignment horizontal="left" vertical="top" wrapText="1"/>
      <protection locked="0"/>
    </xf>
    <xf numFmtId="0" fontId="5" fillId="3" borderId="10" xfId="0" applyFont="1" applyFill="1" applyBorder="1" applyAlignment="1" applyProtection="1">
      <alignment horizontal="center"/>
      <protection locked="0"/>
    </xf>
    <xf numFmtId="0" fontId="5" fillId="3" borderId="10" xfId="0" applyFont="1" applyFill="1" applyBorder="1" applyAlignment="1" applyProtection="1">
      <alignment horizontal="left"/>
      <protection locked="0"/>
    </xf>
    <xf numFmtId="0" fontId="37" fillId="2" borderId="0" xfId="0" applyFont="1" applyFill="1" applyAlignment="1" applyProtection="1">
      <alignment horizontal="center" vertical="center"/>
    </xf>
    <xf numFmtId="0" fontId="50" fillId="3" borderId="0" xfId="0" applyFont="1" applyFill="1" applyAlignment="1" applyProtection="1">
      <alignment horizontal="center" vertical="center" wrapText="1"/>
    </xf>
    <xf numFmtId="0" fontId="56" fillId="2" borderId="24" xfId="0" applyFont="1" applyFill="1" applyBorder="1" applyAlignment="1" applyProtection="1">
      <alignment horizontal="center" vertical="center"/>
    </xf>
    <xf numFmtId="0" fontId="56" fillId="2" borderId="25" xfId="0" applyFont="1" applyFill="1" applyBorder="1" applyAlignment="1" applyProtection="1">
      <alignment horizontal="center" vertical="center"/>
    </xf>
    <xf numFmtId="2" fontId="48" fillId="2" borderId="0" xfId="5" applyNumberFormat="1" applyFont="1" applyFill="1" applyAlignment="1" applyProtection="1">
      <alignment horizontal="center" vertical="center"/>
      <protection locked="0"/>
    </xf>
    <xf numFmtId="0" fontId="10" fillId="2" borderId="1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26"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justify" vertical="center" wrapText="1"/>
    </xf>
    <xf numFmtId="0" fontId="5" fillId="3" borderId="12" xfId="0" applyFont="1" applyFill="1" applyBorder="1" applyAlignment="1" applyProtection="1">
      <alignment horizontal="center"/>
      <protection locked="0"/>
    </xf>
    <xf numFmtId="0" fontId="17" fillId="3" borderId="15" xfId="0" applyFont="1" applyFill="1" applyBorder="1" applyAlignment="1" applyProtection="1">
      <alignment horizontal="center" vertical="center"/>
    </xf>
    <xf numFmtId="0" fontId="6" fillId="3" borderId="10" xfId="5" applyFont="1" applyFill="1" applyBorder="1" applyAlignment="1" applyProtection="1">
      <alignment horizontal="center"/>
      <protection locked="0"/>
    </xf>
    <xf numFmtId="0" fontId="5" fillId="3" borderId="12" xfId="0" applyFont="1" applyFill="1" applyBorder="1" applyAlignment="1" applyProtection="1">
      <alignment horizontal="left"/>
      <protection locked="0"/>
    </xf>
    <xf numFmtId="0" fontId="7" fillId="2" borderId="10" xfId="0" applyFont="1" applyFill="1" applyBorder="1" applyAlignment="1" applyProtection="1">
      <alignment horizontal="center"/>
      <protection locked="0"/>
    </xf>
    <xf numFmtId="0" fontId="5" fillId="2" borderId="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7" fillId="3" borderId="10" xfId="0" applyFont="1" applyFill="1" applyBorder="1" applyAlignment="1" applyProtection="1">
      <alignment horizontal="left"/>
      <protection locked="0"/>
    </xf>
    <xf numFmtId="0" fontId="7" fillId="2" borderId="12" xfId="0" applyFont="1" applyFill="1" applyBorder="1" applyAlignment="1" applyProtection="1">
      <alignment horizontal="left"/>
      <protection locked="0"/>
    </xf>
    <xf numFmtId="0" fontId="7" fillId="2" borderId="10" xfId="0" applyFont="1" applyFill="1" applyBorder="1" applyAlignment="1" applyProtection="1">
      <alignment horizontal="left"/>
      <protection locked="0"/>
    </xf>
    <xf numFmtId="0" fontId="7" fillId="2" borderId="12" xfId="0" applyFont="1" applyFill="1" applyBorder="1" applyAlignment="1" applyProtection="1">
      <alignment horizontal="center"/>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8" fillId="3" borderId="11" xfId="0" applyFont="1" applyFill="1" applyBorder="1" applyAlignment="1" applyProtection="1">
      <alignment horizontal="center" vertical="center" textRotation="90" wrapText="1"/>
    </xf>
    <xf numFmtId="0" fontId="18" fillId="3" borderId="13" xfId="0" applyFont="1" applyFill="1" applyBorder="1" applyAlignment="1" applyProtection="1">
      <alignment horizontal="center" vertical="center" textRotation="90" wrapText="1"/>
    </xf>
    <xf numFmtId="0" fontId="40" fillId="3" borderId="0" xfId="0" applyFont="1" applyFill="1" applyBorder="1" applyAlignment="1" applyProtection="1">
      <alignment horizontal="center" vertical="center"/>
    </xf>
    <xf numFmtId="0" fontId="41" fillId="3" borderId="0" xfId="0" applyFont="1" applyFill="1" applyBorder="1" applyAlignment="1" applyProtection="1">
      <alignment horizontal="center" vertical="center"/>
    </xf>
    <xf numFmtId="0" fontId="45" fillId="3" borderId="0"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protection locked="0"/>
    </xf>
    <xf numFmtId="3" fontId="17" fillId="3" borderId="13" xfId="0" applyNumberFormat="1" applyFont="1" applyFill="1" applyBorder="1" applyAlignment="1" applyProtection="1">
      <alignment horizontal="center" vertical="center"/>
      <protection locked="0"/>
    </xf>
    <xf numFmtId="3" fontId="5" fillId="3" borderId="11" xfId="0" applyNumberFormat="1" applyFont="1" applyFill="1" applyBorder="1" applyAlignment="1" applyProtection="1">
      <alignment horizontal="center" vertical="center"/>
      <protection locked="0"/>
    </xf>
    <xf numFmtId="3" fontId="5" fillId="3" borderId="13" xfId="0" applyNumberFormat="1" applyFont="1" applyFill="1" applyBorder="1" applyAlignment="1" applyProtection="1">
      <alignment horizontal="center" vertical="center"/>
      <protection locked="0"/>
    </xf>
    <xf numFmtId="3" fontId="5" fillId="3" borderId="42" xfId="0" applyNumberFormat="1" applyFont="1" applyFill="1" applyBorder="1" applyAlignment="1" applyProtection="1">
      <alignment horizontal="center" vertical="center"/>
      <protection locked="0"/>
    </xf>
    <xf numFmtId="3" fontId="5" fillId="3" borderId="53" xfId="0" applyNumberFormat="1" applyFont="1" applyFill="1" applyBorder="1" applyAlignment="1" applyProtection="1">
      <alignment horizontal="center" vertical="center"/>
      <protection locked="0"/>
    </xf>
    <xf numFmtId="3" fontId="5" fillId="3" borderId="14" xfId="0" applyNumberFormat="1" applyFont="1" applyFill="1" applyBorder="1" applyAlignment="1" applyProtection="1">
      <alignment horizontal="center" vertical="center"/>
      <protection locked="0"/>
    </xf>
    <xf numFmtId="3" fontId="5" fillId="3" borderId="14" xfId="6" applyNumberFormat="1" applyFont="1" applyFill="1" applyBorder="1" applyAlignment="1" applyProtection="1">
      <alignment horizontal="center" vertical="center"/>
      <protection locked="0"/>
    </xf>
    <xf numFmtId="3" fontId="5" fillId="3" borderId="54" xfId="0" applyNumberFormat="1" applyFont="1" applyFill="1" applyBorder="1" applyAlignment="1" applyProtection="1">
      <alignment horizontal="center" vertical="center"/>
      <protection locked="0"/>
    </xf>
    <xf numFmtId="3" fontId="17" fillId="3" borderId="53" xfId="0" applyNumberFormat="1" applyFont="1" applyFill="1" applyBorder="1" applyAlignment="1" applyProtection="1">
      <alignment horizontal="center" vertical="center"/>
      <protection locked="0"/>
    </xf>
    <xf numFmtId="3" fontId="17" fillId="3" borderId="14" xfId="0" applyNumberFormat="1" applyFont="1" applyFill="1" applyBorder="1" applyAlignment="1" applyProtection="1">
      <alignment horizontal="center" vertical="center"/>
      <protection locked="0"/>
    </xf>
    <xf numFmtId="3" fontId="18" fillId="3" borderId="11" xfId="0" applyNumberFormat="1" applyFont="1" applyFill="1" applyBorder="1" applyAlignment="1" applyProtection="1">
      <alignment horizontal="center" vertical="top" wrapText="1"/>
      <protection locked="0"/>
    </xf>
    <xf numFmtId="3" fontId="18" fillId="3" borderId="12" xfId="0" applyNumberFormat="1" applyFont="1" applyFill="1" applyBorder="1" applyAlignment="1" applyProtection="1">
      <alignment horizontal="center" vertical="top" wrapText="1"/>
      <protection locked="0"/>
    </xf>
    <xf numFmtId="3" fontId="18" fillId="3" borderId="13" xfId="0" applyNumberFormat="1" applyFont="1" applyFill="1" applyBorder="1" applyAlignment="1" applyProtection="1">
      <alignment horizontal="center" vertical="top" wrapText="1"/>
      <protection locked="0"/>
    </xf>
    <xf numFmtId="3" fontId="20" fillId="3" borderId="12" xfId="0" applyNumberFormat="1" applyFont="1" applyFill="1" applyBorder="1" applyAlignment="1" applyProtection="1">
      <alignment horizontal="center" vertical="top" wrapText="1"/>
      <protection locked="0"/>
    </xf>
    <xf numFmtId="3" fontId="20" fillId="3" borderId="13" xfId="0" applyNumberFormat="1" applyFont="1" applyFill="1" applyBorder="1" applyAlignment="1" applyProtection="1">
      <alignment horizontal="center" vertical="top" wrapText="1"/>
      <protection locked="0"/>
    </xf>
    <xf numFmtId="49" fontId="29" fillId="3" borderId="24" xfId="0" applyNumberFormat="1" applyFont="1" applyFill="1" applyBorder="1" applyAlignment="1" applyProtection="1">
      <alignment horizontal="center" vertical="center" wrapText="1"/>
    </xf>
    <xf numFmtId="49" fontId="29" fillId="3" borderId="25" xfId="0" applyNumberFormat="1" applyFont="1" applyFill="1" applyBorder="1" applyAlignment="1" applyProtection="1">
      <alignment horizontal="center" vertical="center" wrapText="1"/>
    </xf>
    <xf numFmtId="3" fontId="27" fillId="3" borderId="1" xfId="0" applyNumberFormat="1" applyFont="1" applyFill="1" applyBorder="1" applyAlignment="1" applyProtection="1">
      <alignment horizontal="justify" vertical="center" wrapText="1"/>
    </xf>
    <xf numFmtId="3" fontId="27" fillId="3" borderId="2" xfId="0" applyNumberFormat="1" applyFont="1" applyFill="1" applyBorder="1" applyAlignment="1" applyProtection="1">
      <alignment horizontal="justify" vertical="center" wrapText="1"/>
    </xf>
    <xf numFmtId="3" fontId="27" fillId="3" borderId="3" xfId="0" applyNumberFormat="1" applyFont="1" applyFill="1" applyBorder="1" applyAlignment="1" applyProtection="1">
      <alignment horizontal="justify" vertical="center" wrapText="1"/>
    </xf>
    <xf numFmtId="3" fontId="5" fillId="3" borderId="72" xfId="6" applyNumberFormat="1" applyFont="1" applyFill="1" applyBorder="1" applyAlignment="1" applyProtection="1">
      <alignment horizontal="center" vertical="center" shrinkToFit="1"/>
      <protection locked="0"/>
    </xf>
    <xf numFmtId="3" fontId="5" fillId="3" borderId="32" xfId="6" applyNumberFormat="1" applyFont="1" applyFill="1" applyBorder="1" applyAlignment="1" applyProtection="1">
      <alignment horizontal="center" vertical="center" shrinkToFit="1"/>
      <protection locked="0"/>
    </xf>
    <xf numFmtId="3" fontId="17" fillId="3" borderId="31" xfId="0" applyNumberFormat="1" applyFont="1" applyFill="1" applyBorder="1" applyAlignment="1" applyProtection="1">
      <alignment horizontal="center" vertical="center"/>
      <protection locked="0"/>
    </xf>
    <xf numFmtId="3" fontId="17" fillId="3" borderId="71" xfId="0" applyNumberFormat="1" applyFont="1" applyFill="1" applyBorder="1" applyAlignment="1" applyProtection="1">
      <alignment horizontal="center" vertical="center"/>
      <protection locked="0"/>
    </xf>
    <xf numFmtId="3" fontId="5" fillId="3" borderId="72" xfId="0" applyNumberFormat="1" applyFont="1" applyFill="1" applyBorder="1" applyAlignment="1" applyProtection="1">
      <alignment horizontal="center" vertical="center"/>
      <protection locked="0"/>
    </xf>
    <xf numFmtId="3" fontId="5" fillId="3" borderId="71" xfId="0" applyNumberFormat="1" applyFont="1" applyFill="1" applyBorder="1" applyAlignment="1" applyProtection="1">
      <alignment horizontal="center" vertical="center"/>
      <protection locked="0"/>
    </xf>
    <xf numFmtId="3" fontId="5" fillId="3" borderId="32" xfId="0" applyNumberFormat="1" applyFont="1" applyFill="1" applyBorder="1" applyAlignment="1" applyProtection="1">
      <alignment horizontal="center" vertical="center"/>
      <protection locked="0"/>
    </xf>
    <xf numFmtId="3" fontId="17" fillId="3" borderId="33" xfId="0" applyNumberFormat="1" applyFont="1" applyFill="1" applyBorder="1" applyAlignment="1" applyProtection="1">
      <alignment horizontal="center" vertical="center"/>
      <protection locked="0"/>
    </xf>
    <xf numFmtId="3" fontId="17" fillId="3" borderId="69" xfId="0" applyNumberFormat="1" applyFont="1" applyFill="1" applyBorder="1" applyAlignment="1" applyProtection="1">
      <alignment horizontal="center" vertical="center"/>
      <protection locked="0"/>
    </xf>
    <xf numFmtId="0" fontId="46" fillId="3" borderId="0" xfId="0" applyFont="1" applyFill="1" applyAlignment="1" applyProtection="1">
      <alignment horizontal="justify" vertical="top" wrapText="1"/>
    </xf>
    <xf numFmtId="3" fontId="20" fillId="3" borderId="41" xfId="0" applyNumberFormat="1" applyFont="1" applyFill="1" applyBorder="1" applyAlignment="1" applyProtection="1">
      <alignment horizontal="center" vertical="center" wrapText="1"/>
      <protection locked="0"/>
    </xf>
    <xf numFmtId="3" fontId="20" fillId="3" borderId="42" xfId="0" applyNumberFormat="1" applyFont="1" applyFill="1" applyBorder="1" applyAlignment="1" applyProtection="1">
      <alignment horizontal="center" vertical="center" wrapText="1"/>
      <protection locked="0"/>
    </xf>
    <xf numFmtId="3" fontId="18" fillId="3" borderId="11" xfId="0" applyNumberFormat="1" applyFont="1" applyFill="1" applyBorder="1" applyAlignment="1" applyProtection="1">
      <alignment horizontal="center" vertical="center" wrapText="1"/>
      <protection locked="0"/>
    </xf>
    <xf numFmtId="3" fontId="18" fillId="3" borderId="12" xfId="0" applyNumberFormat="1" applyFont="1" applyFill="1" applyBorder="1" applyAlignment="1" applyProtection="1">
      <alignment horizontal="center" vertical="center" wrapText="1"/>
      <protection locked="0"/>
    </xf>
    <xf numFmtId="0" fontId="20" fillId="3" borderId="11" xfId="0" applyFont="1" applyFill="1" applyBorder="1" applyAlignment="1" applyProtection="1">
      <alignment horizontal="left" vertical="center"/>
    </xf>
    <xf numFmtId="0" fontId="20" fillId="3" borderId="12" xfId="0" applyFont="1" applyFill="1" applyBorder="1" applyAlignment="1" applyProtection="1">
      <alignment horizontal="left" vertical="center"/>
    </xf>
    <xf numFmtId="0" fontId="20" fillId="3" borderId="13" xfId="0" applyFont="1" applyFill="1" applyBorder="1" applyAlignment="1" applyProtection="1">
      <alignment horizontal="left" vertical="center"/>
    </xf>
    <xf numFmtId="0" fontId="20" fillId="3" borderId="11" xfId="0" applyFont="1" applyFill="1" applyBorder="1" applyAlignment="1" applyProtection="1">
      <alignment horizontal="center" vertical="center" wrapText="1"/>
      <protection locked="0"/>
    </xf>
    <xf numFmtId="0" fontId="20" fillId="3" borderId="12" xfId="0" applyFont="1" applyFill="1" applyBorder="1" applyAlignment="1" applyProtection="1">
      <alignment horizontal="center" vertical="center" wrapText="1"/>
      <protection locked="0"/>
    </xf>
    <xf numFmtId="0" fontId="20" fillId="3" borderId="13" xfId="0" applyFont="1" applyFill="1" applyBorder="1" applyAlignment="1" applyProtection="1">
      <alignment horizontal="center" vertical="center" wrapText="1"/>
      <protection locked="0"/>
    </xf>
    <xf numFmtId="0" fontId="20" fillId="3" borderId="11" xfId="0" applyFont="1" applyFill="1" applyBorder="1" applyAlignment="1" applyProtection="1">
      <alignment horizontal="left" vertical="center" wrapText="1"/>
    </xf>
    <xf numFmtId="0" fontId="20" fillId="3" borderId="12" xfId="0" applyFont="1" applyFill="1" applyBorder="1" applyAlignment="1" applyProtection="1">
      <alignment horizontal="left" vertical="center" wrapText="1"/>
    </xf>
    <xf numFmtId="0" fontId="20" fillId="3" borderId="13" xfId="0" applyFont="1" applyFill="1" applyBorder="1" applyAlignment="1" applyProtection="1">
      <alignment horizontal="left" vertical="center" wrapText="1"/>
    </xf>
    <xf numFmtId="0" fontId="18" fillId="3" borderId="0" xfId="0" applyFont="1" applyFill="1" applyAlignment="1" applyProtection="1">
      <alignment horizontal="justify" vertical="top" wrapText="1"/>
    </xf>
    <xf numFmtId="0" fontId="19" fillId="3" borderId="0" xfId="0" applyFont="1" applyFill="1" applyBorder="1" applyAlignment="1" applyProtection="1">
      <alignment horizontal="justify" vertical="center" wrapText="1"/>
    </xf>
    <xf numFmtId="0" fontId="5" fillId="3" borderId="1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justify" vertical="center" wrapText="1"/>
    </xf>
    <xf numFmtId="0" fontId="5" fillId="3" borderId="12" xfId="0" applyFont="1" applyFill="1" applyBorder="1" applyAlignment="1" applyProtection="1">
      <alignment horizontal="justify" vertical="center" wrapText="1"/>
    </xf>
    <xf numFmtId="0" fontId="5" fillId="3" borderId="13" xfId="0" applyFont="1" applyFill="1" applyBorder="1" applyAlignment="1" applyProtection="1">
      <alignment horizontal="justify" vertical="center" wrapText="1"/>
    </xf>
    <xf numFmtId="0" fontId="17" fillId="3" borderId="0" xfId="0" applyFont="1" applyFill="1" applyAlignment="1" applyProtection="1">
      <alignment horizontal="left" vertical="top" wrapText="1"/>
    </xf>
    <xf numFmtId="0" fontId="17" fillId="3" borderId="19" xfId="0" applyFont="1" applyFill="1" applyBorder="1" applyAlignment="1" applyProtection="1">
      <alignment horizontal="center" vertical="center" wrapText="1"/>
    </xf>
    <xf numFmtId="0" fontId="17" fillId="3" borderId="15"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2"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7" fillId="3" borderId="23" xfId="0" applyFont="1" applyFill="1" applyBorder="1" applyAlignment="1" applyProtection="1">
      <alignment horizontal="center" vertical="center" wrapText="1"/>
    </xf>
    <xf numFmtId="0" fontId="65" fillId="3" borderId="19" xfId="0" applyFont="1" applyFill="1" applyBorder="1" applyAlignment="1" applyProtection="1">
      <alignment horizontal="center" vertical="top" wrapText="1"/>
    </xf>
    <xf numFmtId="0" fontId="65" fillId="3" borderId="15" xfId="0" applyFont="1" applyFill="1" applyBorder="1" applyAlignment="1" applyProtection="1">
      <alignment horizontal="center" vertical="top" wrapText="1"/>
    </xf>
    <xf numFmtId="0" fontId="65" fillId="3" borderId="20" xfId="0" applyFont="1" applyFill="1" applyBorder="1" applyAlignment="1" applyProtection="1">
      <alignment horizontal="center" vertical="top" wrapText="1"/>
    </xf>
    <xf numFmtId="0" fontId="65" fillId="3" borderId="22" xfId="0" applyFont="1" applyFill="1" applyBorder="1" applyAlignment="1" applyProtection="1">
      <alignment horizontal="center" vertical="top" wrapText="1"/>
    </xf>
    <xf numFmtId="0" fontId="65" fillId="3" borderId="10" xfId="0" applyFont="1" applyFill="1" applyBorder="1" applyAlignment="1" applyProtection="1">
      <alignment horizontal="center" vertical="top" wrapText="1"/>
    </xf>
    <xf numFmtId="0" fontId="65" fillId="3" borderId="23" xfId="0" applyFont="1" applyFill="1" applyBorder="1" applyAlignment="1" applyProtection="1">
      <alignment horizontal="center" vertical="top" wrapText="1"/>
    </xf>
    <xf numFmtId="3" fontId="5" fillId="3" borderId="72" xfId="6" applyNumberFormat="1" applyFont="1" applyFill="1" applyBorder="1" applyAlignment="1" applyProtection="1">
      <alignment horizontal="center" vertical="center"/>
      <protection locked="0"/>
    </xf>
    <xf numFmtId="3" fontId="5" fillId="3" borderId="71" xfId="6" applyNumberFormat="1" applyFont="1" applyFill="1" applyBorder="1" applyAlignment="1" applyProtection="1">
      <alignment horizontal="center" vertical="center"/>
      <protection locked="0"/>
    </xf>
    <xf numFmtId="3" fontId="5" fillId="3" borderId="11" xfId="6" applyNumberFormat="1" applyFont="1" applyFill="1" applyBorder="1" applyAlignment="1" applyProtection="1">
      <alignment horizontal="center" vertical="center"/>
      <protection locked="0"/>
    </xf>
    <xf numFmtId="3" fontId="5" fillId="3" borderId="13" xfId="6" applyNumberFormat="1" applyFont="1" applyFill="1" applyBorder="1" applyAlignment="1" applyProtection="1">
      <alignment horizontal="center" vertical="center"/>
      <protection locked="0"/>
    </xf>
    <xf numFmtId="3" fontId="17" fillId="3" borderId="12" xfId="0" applyNumberFormat="1" applyFont="1" applyFill="1" applyBorder="1" applyAlignment="1" applyProtection="1">
      <alignment horizontal="center" vertical="center"/>
      <protection locked="0"/>
    </xf>
    <xf numFmtId="3" fontId="5" fillId="3" borderId="11" xfId="6" applyNumberFormat="1" applyFont="1" applyFill="1" applyBorder="1" applyAlignment="1" applyProtection="1">
      <alignment horizontal="center" vertical="center" shrinkToFit="1"/>
      <protection locked="0"/>
    </xf>
    <xf numFmtId="3" fontId="5" fillId="3" borderId="42" xfId="6" applyNumberFormat="1" applyFont="1" applyFill="1" applyBorder="1" applyAlignment="1" applyProtection="1">
      <alignment horizontal="center" vertical="center" shrinkToFit="1"/>
      <protection locked="0"/>
    </xf>
    <xf numFmtId="3" fontId="5" fillId="3" borderId="70" xfId="6" applyNumberFormat="1" applyFont="1" applyFill="1" applyBorder="1" applyAlignment="1" applyProtection="1">
      <alignment horizontal="center" vertical="center"/>
      <protection locked="0"/>
    </xf>
    <xf numFmtId="3" fontId="5" fillId="3" borderId="69" xfId="6" applyNumberFormat="1" applyFont="1" applyFill="1" applyBorder="1" applyAlignment="1" applyProtection="1">
      <alignment horizontal="center" vertical="center"/>
      <protection locked="0"/>
    </xf>
    <xf numFmtId="3" fontId="5" fillId="3" borderId="70" xfId="0" applyNumberFormat="1" applyFont="1" applyFill="1" applyBorder="1" applyAlignment="1" applyProtection="1">
      <alignment horizontal="center" vertical="center"/>
      <protection locked="0"/>
    </xf>
    <xf numFmtId="3" fontId="5" fillId="3" borderId="34" xfId="0" applyNumberFormat="1" applyFont="1" applyFill="1" applyBorder="1" applyAlignment="1" applyProtection="1">
      <alignment horizontal="center" vertical="center"/>
      <protection locked="0"/>
    </xf>
    <xf numFmtId="3" fontId="5" fillId="3" borderId="70" xfId="6" applyNumberFormat="1" applyFont="1" applyFill="1" applyBorder="1" applyAlignment="1" applyProtection="1">
      <alignment horizontal="center" vertical="center" shrinkToFit="1"/>
      <protection locked="0"/>
    </xf>
    <xf numFmtId="3" fontId="5" fillId="3" borderId="34" xfId="6" applyNumberFormat="1" applyFont="1" applyFill="1" applyBorder="1" applyAlignment="1" applyProtection="1">
      <alignment horizontal="center" vertical="center" shrinkToFit="1"/>
      <protection locked="0"/>
    </xf>
    <xf numFmtId="3" fontId="5" fillId="3" borderId="69" xfId="0" applyNumberFormat="1" applyFont="1" applyFill="1" applyBorder="1" applyAlignment="1" applyProtection="1">
      <alignment horizontal="center" vertical="center"/>
      <protection locked="0"/>
    </xf>
    <xf numFmtId="3" fontId="17" fillId="3" borderId="68" xfId="0" applyNumberFormat="1" applyFont="1" applyFill="1" applyBorder="1" applyAlignment="1" applyProtection="1">
      <alignment horizontal="center" vertical="center"/>
      <protection locked="0"/>
    </xf>
    <xf numFmtId="3" fontId="17" fillId="3" borderId="40" xfId="0" applyNumberFormat="1" applyFont="1" applyFill="1" applyBorder="1" applyAlignment="1" applyProtection="1">
      <alignment horizontal="center" vertical="center"/>
      <protection locked="0"/>
    </xf>
    <xf numFmtId="3" fontId="5" fillId="3" borderId="41" xfId="0" applyNumberFormat="1" applyFont="1" applyFill="1" applyBorder="1" applyAlignment="1" applyProtection="1">
      <alignment horizontal="center" vertical="center"/>
      <protection locked="0"/>
    </xf>
    <xf numFmtId="3" fontId="5" fillId="3" borderId="12" xfId="0" applyNumberFormat="1" applyFont="1" applyFill="1" applyBorder="1" applyAlignment="1" applyProtection="1">
      <alignment horizontal="center" vertical="center"/>
      <protection locked="0"/>
    </xf>
    <xf numFmtId="3" fontId="5" fillId="15" borderId="11" xfId="6" applyNumberFormat="1" applyFont="1" applyFill="1" applyBorder="1" applyAlignment="1" applyProtection="1">
      <alignment horizontal="center" vertical="center"/>
    </xf>
    <xf numFmtId="3" fontId="5" fillId="15" borderId="13" xfId="6" applyNumberFormat="1" applyFont="1" applyFill="1" applyBorder="1" applyAlignment="1" applyProtection="1">
      <alignment horizontal="center" vertical="center"/>
    </xf>
    <xf numFmtId="3" fontId="5" fillId="15" borderId="11" xfId="0" applyNumberFormat="1" applyFont="1" applyFill="1" applyBorder="1" applyAlignment="1" applyProtection="1">
      <alignment horizontal="center" vertical="center"/>
    </xf>
    <xf numFmtId="3" fontId="5" fillId="15" borderId="42" xfId="0" applyNumberFormat="1" applyFont="1" applyFill="1" applyBorder="1" applyAlignment="1" applyProtection="1">
      <alignment horizontal="center" vertical="center"/>
    </xf>
    <xf numFmtId="3" fontId="17" fillId="15" borderId="12" xfId="0" applyNumberFormat="1" applyFont="1" applyFill="1" applyBorder="1" applyAlignment="1" applyProtection="1">
      <alignment horizontal="center" vertical="center"/>
    </xf>
    <xf numFmtId="3" fontId="17" fillId="15" borderId="13" xfId="0" applyNumberFormat="1" applyFont="1" applyFill="1" applyBorder="1" applyAlignment="1" applyProtection="1">
      <alignment horizontal="center" vertical="center"/>
    </xf>
    <xf numFmtId="3" fontId="5" fillId="15" borderId="13" xfId="0" applyNumberFormat="1" applyFont="1" applyFill="1" applyBorder="1" applyAlignment="1" applyProtection="1">
      <alignment horizontal="center" vertical="center"/>
    </xf>
    <xf numFmtId="3" fontId="5" fillId="15" borderId="11" xfId="6" applyNumberFormat="1" applyFont="1" applyFill="1" applyBorder="1" applyAlignment="1" applyProtection="1">
      <alignment horizontal="center" vertical="center" shrinkToFit="1"/>
    </xf>
    <xf numFmtId="3" fontId="5" fillId="15" borderId="42" xfId="6" applyNumberFormat="1" applyFont="1" applyFill="1" applyBorder="1" applyAlignment="1" applyProtection="1">
      <alignment horizontal="center" vertical="center" shrinkToFit="1"/>
    </xf>
    <xf numFmtId="3" fontId="17" fillId="15" borderId="41" xfId="0" applyNumberFormat="1" applyFont="1" applyFill="1" applyBorder="1" applyAlignment="1" applyProtection="1">
      <alignment horizontal="center" vertical="center"/>
    </xf>
    <xf numFmtId="3" fontId="17" fillId="3" borderId="11" xfId="0" applyNumberFormat="1" applyFont="1" applyFill="1" applyBorder="1" applyAlignment="1" applyProtection="1">
      <alignment horizontal="center" vertical="center" wrapText="1"/>
      <protection locked="0"/>
    </xf>
    <xf numFmtId="3" fontId="5" fillId="3" borderId="11" xfId="6" applyNumberFormat="1" applyFont="1" applyFill="1" applyBorder="1" applyAlignment="1" applyProtection="1">
      <alignment horizontal="center" vertical="center" wrapText="1" shrinkToFit="1"/>
      <protection locked="0"/>
    </xf>
    <xf numFmtId="3" fontId="5" fillId="3" borderId="11" xfId="6" applyNumberFormat="1" applyFont="1" applyFill="1" applyBorder="1" applyAlignment="1" applyProtection="1">
      <alignment horizontal="center" vertical="center" wrapText="1"/>
      <protection locked="0"/>
    </xf>
    <xf numFmtId="3" fontId="17" fillId="3" borderId="12" xfId="0" applyNumberFormat="1" applyFont="1" applyFill="1" applyBorder="1" applyAlignment="1" applyProtection="1">
      <alignment horizontal="center" vertical="center" wrapText="1"/>
      <protection locked="0"/>
    </xf>
    <xf numFmtId="3" fontId="17" fillId="3" borderId="41" xfId="0" applyNumberFormat="1" applyFont="1" applyFill="1" applyBorder="1" applyAlignment="1" applyProtection="1">
      <alignment horizontal="center" vertical="center" wrapText="1"/>
      <protection locked="0"/>
    </xf>
    <xf numFmtId="3" fontId="17" fillId="3" borderId="33" xfId="0" applyNumberFormat="1" applyFont="1" applyFill="1" applyBorder="1" applyAlignment="1" applyProtection="1">
      <alignment horizontal="center" vertical="center" wrapText="1"/>
      <protection locked="0"/>
    </xf>
    <xf numFmtId="3" fontId="17" fillId="3" borderId="70" xfId="0" applyNumberFormat="1" applyFont="1" applyFill="1" applyBorder="1" applyAlignment="1" applyProtection="1">
      <alignment horizontal="center" vertical="center" wrapText="1"/>
      <protection locked="0"/>
    </xf>
    <xf numFmtId="3" fontId="17" fillId="3" borderId="31" xfId="0" applyNumberFormat="1" applyFont="1" applyFill="1" applyBorder="1" applyAlignment="1" applyProtection="1">
      <alignment horizontal="center" vertical="center" wrapText="1"/>
      <protection locked="0"/>
    </xf>
    <xf numFmtId="3" fontId="5" fillId="3" borderId="72" xfId="6" applyNumberFormat="1" applyFont="1" applyFill="1" applyBorder="1" applyAlignment="1" applyProtection="1">
      <alignment horizontal="center" vertical="center" wrapText="1"/>
      <protection locked="0"/>
    </xf>
    <xf numFmtId="3" fontId="17" fillId="3" borderId="72" xfId="0" applyNumberFormat="1" applyFont="1" applyFill="1" applyBorder="1" applyAlignment="1" applyProtection="1">
      <alignment horizontal="center" vertical="center" wrapText="1"/>
      <protection locked="0"/>
    </xf>
    <xf numFmtId="3" fontId="17" fillId="3" borderId="40" xfId="0" applyNumberFormat="1" applyFont="1" applyFill="1" applyBorder="1" applyAlignment="1" applyProtection="1">
      <alignment horizontal="center" vertical="center" wrapText="1"/>
      <protection locked="0"/>
    </xf>
    <xf numFmtId="3" fontId="5" fillId="3" borderId="72" xfId="6" applyNumberFormat="1" applyFont="1" applyFill="1" applyBorder="1" applyAlignment="1" applyProtection="1">
      <alignment horizontal="center" vertical="center" wrapText="1" shrinkToFit="1"/>
      <protection locked="0"/>
    </xf>
    <xf numFmtId="3" fontId="5" fillId="3" borderId="70" xfId="6" applyNumberFormat="1" applyFont="1" applyFill="1" applyBorder="1" applyAlignment="1" applyProtection="1">
      <alignment horizontal="center" vertical="center" wrapText="1"/>
      <protection locked="0"/>
    </xf>
    <xf numFmtId="3" fontId="17" fillId="3" borderId="68" xfId="0" applyNumberFormat="1" applyFont="1" applyFill="1" applyBorder="1" applyAlignment="1" applyProtection="1">
      <alignment horizontal="center" vertical="center" wrapText="1"/>
      <protection locked="0"/>
    </xf>
    <xf numFmtId="3" fontId="5" fillId="3" borderId="70" xfId="6" applyNumberFormat="1" applyFont="1" applyFill="1" applyBorder="1" applyAlignment="1" applyProtection="1">
      <alignment horizontal="center" vertical="center" wrapText="1" shrinkToFit="1"/>
      <protection locked="0"/>
    </xf>
    <xf numFmtId="3" fontId="5" fillId="3" borderId="22" xfId="6" applyNumberFormat="1" applyFont="1" applyFill="1" applyBorder="1" applyAlignment="1" applyProtection="1">
      <alignment horizontal="center" vertical="center"/>
      <protection locked="0"/>
    </xf>
    <xf numFmtId="3" fontId="5" fillId="3" borderId="23" xfId="6" applyNumberFormat="1" applyFont="1" applyFill="1" applyBorder="1" applyAlignment="1" applyProtection="1">
      <alignment horizontal="center" vertical="center"/>
      <protection locked="0"/>
    </xf>
    <xf numFmtId="3" fontId="5" fillId="3" borderId="22" xfId="0" applyNumberFormat="1" applyFont="1" applyFill="1" applyBorder="1" applyAlignment="1" applyProtection="1">
      <alignment horizontal="center" vertical="center"/>
      <protection locked="0"/>
    </xf>
    <xf numFmtId="3" fontId="5" fillId="3" borderId="35" xfId="0" applyNumberFormat="1" applyFont="1" applyFill="1" applyBorder="1" applyAlignment="1" applyProtection="1">
      <alignment horizontal="center" vertical="center"/>
      <protection locked="0"/>
    </xf>
    <xf numFmtId="3" fontId="17" fillId="3" borderId="10" xfId="0" applyNumberFormat="1" applyFont="1" applyFill="1" applyBorder="1" applyAlignment="1" applyProtection="1">
      <alignment horizontal="center" vertical="center"/>
      <protection locked="0"/>
    </xf>
    <xf numFmtId="3" fontId="17" fillId="3" borderId="23" xfId="0" applyNumberFormat="1" applyFont="1" applyFill="1" applyBorder="1" applyAlignment="1" applyProtection="1">
      <alignment horizontal="center" vertical="center"/>
      <protection locked="0"/>
    </xf>
    <xf numFmtId="3" fontId="5" fillId="3" borderId="23" xfId="0" applyNumberFormat="1" applyFont="1" applyFill="1" applyBorder="1" applyAlignment="1" applyProtection="1">
      <alignment horizontal="center" vertical="center"/>
      <protection locked="0"/>
    </xf>
    <xf numFmtId="3" fontId="5" fillId="3" borderId="22" xfId="6" applyNumberFormat="1" applyFont="1" applyFill="1" applyBorder="1" applyAlignment="1" applyProtection="1">
      <alignment horizontal="center" vertical="center" shrinkToFit="1"/>
      <protection locked="0"/>
    </xf>
    <xf numFmtId="3" fontId="5" fillId="3" borderId="35" xfId="6" applyNumberFormat="1" applyFont="1" applyFill="1" applyBorder="1" applyAlignment="1" applyProtection="1">
      <alignment horizontal="center" vertical="center" shrinkToFit="1"/>
      <protection locked="0"/>
    </xf>
    <xf numFmtId="3" fontId="17" fillId="3" borderId="46" xfId="0" applyNumberFormat="1" applyFont="1" applyFill="1" applyBorder="1" applyAlignment="1" applyProtection="1">
      <alignment horizontal="center" vertical="center"/>
      <protection locked="0"/>
    </xf>
    <xf numFmtId="3" fontId="27" fillId="3" borderId="24" xfId="0" applyNumberFormat="1" applyFont="1" applyFill="1" applyBorder="1" applyAlignment="1" applyProtection="1">
      <alignment horizontal="justify" vertical="center" wrapText="1"/>
    </xf>
    <xf numFmtId="3" fontId="27" fillId="3" borderId="16" xfId="0" applyNumberFormat="1" applyFont="1" applyFill="1" applyBorder="1" applyAlignment="1" applyProtection="1">
      <alignment horizontal="justify" vertical="center" wrapText="1"/>
    </xf>
    <xf numFmtId="3" fontId="27" fillId="3" borderId="25" xfId="0" applyNumberFormat="1" applyFont="1" applyFill="1" applyBorder="1" applyAlignment="1" applyProtection="1">
      <alignment horizontal="justify" vertical="center" wrapText="1"/>
    </xf>
    <xf numFmtId="0" fontId="27" fillId="3" borderId="5" xfId="0" applyNumberFormat="1" applyFont="1" applyFill="1" applyBorder="1" applyAlignment="1" applyProtection="1">
      <alignment horizontal="right" vertical="center" wrapText="1"/>
    </xf>
    <xf numFmtId="0" fontId="27" fillId="3" borderId="0" xfId="0" applyNumberFormat="1" applyFont="1" applyFill="1" applyBorder="1" applyAlignment="1" applyProtection="1">
      <alignment horizontal="right" vertical="center" wrapText="1"/>
    </xf>
    <xf numFmtId="0" fontId="27" fillId="3" borderId="0" xfId="0" applyFont="1" applyFill="1" applyBorder="1" applyAlignment="1" applyProtection="1">
      <alignment horizontal="justify" vertical="center" wrapText="1"/>
    </xf>
    <xf numFmtId="0" fontId="27" fillId="3" borderId="6" xfId="0" applyFont="1" applyFill="1" applyBorder="1" applyAlignment="1" applyProtection="1">
      <alignment horizontal="justify" vertical="center" wrapText="1"/>
    </xf>
    <xf numFmtId="0" fontId="27" fillId="3" borderId="6" xfId="0" applyNumberFormat="1" applyFont="1" applyFill="1" applyBorder="1" applyAlignment="1" applyProtection="1">
      <alignment horizontal="right" vertical="center" wrapText="1"/>
    </xf>
    <xf numFmtId="49" fontId="29" fillId="3" borderId="5" xfId="0" applyNumberFormat="1" applyFont="1" applyFill="1" applyBorder="1" applyAlignment="1" applyProtection="1">
      <alignment horizontal="center" vertical="center" wrapText="1"/>
    </xf>
    <xf numFmtId="49" fontId="29" fillId="3" borderId="6" xfId="0" applyNumberFormat="1" applyFont="1" applyFill="1" applyBorder="1" applyAlignment="1" applyProtection="1">
      <alignment horizontal="center" vertical="center" wrapText="1"/>
    </xf>
    <xf numFmtId="3" fontId="27" fillId="3" borderId="5" xfId="0" applyNumberFormat="1" applyFont="1" applyFill="1" applyBorder="1" applyAlignment="1" applyProtection="1">
      <alignment horizontal="justify" vertical="center" wrapText="1"/>
    </xf>
    <xf numFmtId="3" fontId="27" fillId="3" borderId="0" xfId="0" applyNumberFormat="1" applyFont="1" applyFill="1" applyBorder="1" applyAlignment="1" applyProtection="1">
      <alignment horizontal="justify" vertical="center" wrapText="1"/>
    </xf>
    <xf numFmtId="3" fontId="27" fillId="3" borderId="6" xfId="0" applyNumberFormat="1" applyFont="1" applyFill="1" applyBorder="1" applyAlignment="1" applyProtection="1">
      <alignment horizontal="justify" vertical="center" wrapText="1"/>
    </xf>
    <xf numFmtId="0" fontId="17" fillId="3" borderId="14" xfId="0" applyFont="1" applyFill="1" applyBorder="1" applyAlignment="1" applyProtection="1">
      <alignment horizontal="center" vertical="center" wrapText="1"/>
      <protection locked="0"/>
    </xf>
    <xf numFmtId="49" fontId="65" fillId="3" borderId="24" xfId="0" applyNumberFormat="1" applyFont="1" applyFill="1" applyBorder="1" applyAlignment="1" applyProtection="1">
      <alignment horizontal="center" vertical="center" wrapText="1"/>
    </xf>
    <xf numFmtId="49" fontId="65" fillId="3" borderId="25" xfId="0" applyNumberFormat="1" applyFont="1" applyFill="1" applyBorder="1" applyAlignment="1" applyProtection="1">
      <alignment horizontal="center" vertical="center" wrapText="1"/>
    </xf>
    <xf numFmtId="0" fontId="17" fillId="3" borderId="0" xfId="0" applyFont="1" applyFill="1" applyAlignment="1" applyProtection="1">
      <alignment horizontal="justify" vertical="top" wrapText="1"/>
    </xf>
    <xf numFmtId="0" fontId="18" fillId="3" borderId="19" xfId="0"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wrapText="1"/>
    </xf>
    <xf numFmtId="0" fontId="18" fillId="3" borderId="20" xfId="0" applyFont="1" applyFill="1" applyBorder="1" applyAlignment="1" applyProtection="1">
      <alignment horizontal="center" vertical="center" wrapText="1"/>
    </xf>
    <xf numFmtId="0" fontId="18" fillId="3" borderId="21"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18" xfId="0" applyFont="1" applyFill="1" applyBorder="1" applyAlignment="1" applyProtection="1">
      <alignment horizontal="center" vertical="center" wrapText="1"/>
    </xf>
    <xf numFmtId="0" fontId="18" fillId="3" borderId="2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23"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18" xfId="0" applyFont="1" applyFill="1" applyBorder="1" applyAlignment="1" applyProtection="1">
      <alignment horizontal="center" vertical="center" wrapText="1"/>
    </xf>
    <xf numFmtId="3" fontId="18" fillId="3" borderId="11" xfId="0" applyNumberFormat="1" applyFont="1" applyFill="1" applyBorder="1" applyAlignment="1" applyProtection="1">
      <alignment horizontal="center" vertical="center" wrapText="1"/>
    </xf>
    <xf numFmtId="3" fontId="18" fillId="3" borderId="12" xfId="0" applyNumberFormat="1" applyFont="1" applyFill="1" applyBorder="1" applyAlignment="1" applyProtection="1">
      <alignment horizontal="center" vertical="center" wrapText="1"/>
    </xf>
    <xf numFmtId="3" fontId="18" fillId="3" borderId="13" xfId="0" applyNumberFormat="1" applyFont="1" applyFill="1" applyBorder="1" applyAlignment="1" applyProtection="1">
      <alignment horizontal="center" vertical="center" wrapText="1"/>
    </xf>
    <xf numFmtId="0" fontId="5" fillId="3" borderId="11" xfId="0" applyFont="1" applyFill="1" applyBorder="1" applyAlignment="1" applyProtection="1">
      <alignment horizontal="left" vertical="center"/>
    </xf>
    <xf numFmtId="0" fontId="5" fillId="3" borderId="12" xfId="0" applyFont="1" applyFill="1" applyBorder="1" applyAlignment="1" applyProtection="1">
      <alignment horizontal="left" vertical="center"/>
    </xf>
    <xf numFmtId="0" fontId="5" fillId="3" borderId="13" xfId="0" applyFont="1" applyFill="1" applyBorder="1" applyAlignment="1" applyProtection="1">
      <alignment horizontal="left" vertical="center"/>
    </xf>
    <xf numFmtId="0" fontId="18" fillId="3" borderId="0" xfId="0" applyFont="1" applyFill="1" applyBorder="1" applyAlignment="1" applyProtection="1">
      <alignment horizontal="justify" vertical="top" wrapText="1"/>
    </xf>
    <xf numFmtId="0" fontId="19" fillId="3" borderId="0" xfId="0" applyFont="1" applyFill="1" applyAlignment="1" applyProtection="1">
      <alignment horizontal="justify" vertical="center" wrapText="1"/>
    </xf>
    <xf numFmtId="0" fontId="19" fillId="3" borderId="0" xfId="0" applyFont="1" applyFill="1" applyAlignment="1" applyProtection="1">
      <alignment horizontal="justify" vertical="top" wrapText="1"/>
    </xf>
    <xf numFmtId="0" fontId="46" fillId="3" borderId="0" xfId="0" applyFont="1" applyFill="1" applyAlignment="1" applyProtection="1">
      <alignment horizontal="left" vertical="center" wrapText="1"/>
    </xf>
    <xf numFmtId="49" fontId="20" fillId="3" borderId="11" xfId="0" applyNumberFormat="1" applyFont="1" applyFill="1" applyBorder="1" applyAlignment="1" applyProtection="1">
      <alignment horizontal="left" vertical="center"/>
    </xf>
    <xf numFmtId="49" fontId="20" fillId="3" borderId="12" xfId="0" applyNumberFormat="1" applyFont="1" applyFill="1" applyBorder="1" applyAlignment="1" applyProtection="1">
      <alignment horizontal="left" vertical="center"/>
    </xf>
    <xf numFmtId="49" fontId="20" fillId="3" borderId="13" xfId="0" applyNumberFormat="1" applyFont="1" applyFill="1" applyBorder="1" applyAlignment="1" applyProtection="1">
      <alignment horizontal="left" vertical="center"/>
    </xf>
    <xf numFmtId="49" fontId="20" fillId="3" borderId="11" xfId="0" applyNumberFormat="1" applyFont="1" applyFill="1" applyBorder="1" applyAlignment="1" applyProtection="1">
      <alignment horizontal="left" vertical="center" wrapText="1"/>
    </xf>
    <xf numFmtId="49" fontId="20" fillId="3" borderId="12" xfId="0" applyNumberFormat="1" applyFont="1" applyFill="1" applyBorder="1" applyAlignment="1" applyProtection="1">
      <alignment horizontal="left" vertical="center" wrapText="1"/>
    </xf>
    <xf numFmtId="49" fontId="20" fillId="3" borderId="13" xfId="0" applyNumberFormat="1" applyFont="1" applyFill="1" applyBorder="1" applyAlignment="1" applyProtection="1">
      <alignment horizontal="left" vertical="center" wrapText="1"/>
    </xf>
    <xf numFmtId="3" fontId="18" fillId="3" borderId="13" xfId="0" applyNumberFormat="1" applyFont="1" applyFill="1" applyBorder="1" applyAlignment="1" applyProtection="1">
      <alignment horizontal="center" vertical="center" wrapText="1"/>
      <protection locked="0"/>
    </xf>
    <xf numFmtId="3" fontId="20" fillId="3" borderId="12" xfId="0" applyNumberFormat="1" applyFont="1" applyFill="1" applyBorder="1" applyAlignment="1" applyProtection="1">
      <alignment horizontal="center" vertical="center" wrapText="1"/>
      <protection locked="0"/>
    </xf>
    <xf numFmtId="3" fontId="20" fillId="3" borderId="13" xfId="0" applyNumberFormat="1" applyFont="1" applyFill="1" applyBorder="1" applyAlignment="1" applyProtection="1">
      <alignment horizontal="center" vertical="center" wrapText="1"/>
      <protection locked="0"/>
    </xf>
    <xf numFmtId="0" fontId="19" fillId="3" borderId="0" xfId="0" applyFont="1" applyFill="1" applyBorder="1" applyAlignment="1" applyProtection="1">
      <alignment horizontal="justify" vertical="center"/>
    </xf>
    <xf numFmtId="0" fontId="46" fillId="2" borderId="0" xfId="0" applyFont="1" applyFill="1" applyBorder="1" applyAlignment="1" applyProtection="1">
      <alignment vertical="center" wrapText="1"/>
    </xf>
    <xf numFmtId="49" fontId="5" fillId="3" borderId="11" xfId="0" applyNumberFormat="1" applyFont="1" applyFill="1" applyBorder="1" applyAlignment="1" applyProtection="1">
      <alignment horizontal="left" vertical="top" wrapText="1"/>
    </xf>
    <xf numFmtId="49" fontId="5" fillId="3" borderId="12" xfId="0" applyNumberFormat="1" applyFont="1" applyFill="1" applyBorder="1" applyAlignment="1" applyProtection="1">
      <alignment horizontal="left" vertical="top" wrapText="1"/>
    </xf>
    <xf numFmtId="49" fontId="5" fillId="3" borderId="13" xfId="0" applyNumberFormat="1" applyFont="1" applyFill="1" applyBorder="1" applyAlignment="1" applyProtection="1">
      <alignment horizontal="left" vertical="top" wrapText="1"/>
    </xf>
    <xf numFmtId="49" fontId="20" fillId="3" borderId="11" xfId="0" applyNumberFormat="1" applyFont="1" applyFill="1" applyBorder="1" applyAlignment="1" applyProtection="1">
      <alignment horizontal="left" vertical="top" wrapText="1"/>
    </xf>
    <xf numFmtId="49" fontId="20" fillId="3" borderId="12" xfId="0" applyNumberFormat="1" applyFont="1" applyFill="1" applyBorder="1" applyAlignment="1" applyProtection="1">
      <alignment horizontal="left" vertical="top" wrapText="1"/>
    </xf>
    <xf numFmtId="49" fontId="20" fillId="3" borderId="13" xfId="0" applyNumberFormat="1" applyFont="1" applyFill="1" applyBorder="1" applyAlignment="1" applyProtection="1">
      <alignment horizontal="left" vertical="top" wrapText="1"/>
    </xf>
    <xf numFmtId="0" fontId="19" fillId="3" borderId="0" xfId="0" applyFont="1" applyFill="1" applyAlignment="1" applyProtection="1">
      <alignment horizontal="left" vertical="top" wrapText="1"/>
    </xf>
    <xf numFmtId="49" fontId="20" fillId="3" borderId="11" xfId="0" applyNumberFormat="1" applyFont="1" applyFill="1" applyBorder="1" applyAlignment="1" applyProtection="1">
      <alignment horizontal="justify" vertical="center" wrapText="1"/>
    </xf>
    <xf numFmtId="49" fontId="20" fillId="3" borderId="12" xfId="0" applyNumberFormat="1" applyFont="1" applyFill="1" applyBorder="1" applyAlignment="1" applyProtection="1">
      <alignment horizontal="justify" vertical="center" wrapText="1"/>
    </xf>
    <xf numFmtId="49" fontId="20" fillId="3" borderId="13" xfId="0" applyNumberFormat="1" applyFont="1" applyFill="1" applyBorder="1" applyAlignment="1" applyProtection="1">
      <alignment horizontal="justify" vertical="center" wrapText="1"/>
    </xf>
    <xf numFmtId="0" fontId="5" fillId="3" borderId="11" xfId="0" applyFont="1" applyFill="1" applyBorder="1" applyAlignment="1" applyProtection="1">
      <alignment horizontal="left" vertical="center" wrapText="1"/>
    </xf>
    <xf numFmtId="0" fontId="5" fillId="3" borderId="12" xfId="0" applyFont="1" applyFill="1" applyBorder="1" applyAlignment="1" applyProtection="1">
      <alignment horizontal="left" vertical="center" wrapText="1"/>
    </xf>
    <xf numFmtId="0" fontId="5" fillId="3" borderId="13" xfId="0" applyFont="1" applyFill="1" applyBorder="1" applyAlignment="1" applyProtection="1">
      <alignment horizontal="left" vertical="center" wrapText="1"/>
    </xf>
    <xf numFmtId="3" fontId="18" fillId="3" borderId="11" xfId="0" applyNumberFormat="1" applyFont="1" applyFill="1" applyBorder="1" applyAlignment="1" applyProtection="1">
      <alignment horizontal="center" vertical="top" wrapText="1"/>
    </xf>
    <xf numFmtId="3" fontId="18" fillId="3" borderId="12" xfId="0" applyNumberFormat="1" applyFont="1" applyFill="1" applyBorder="1" applyAlignment="1" applyProtection="1">
      <alignment horizontal="center" vertical="top" wrapText="1"/>
    </xf>
    <xf numFmtId="3" fontId="18" fillId="3" borderId="13" xfId="0" applyNumberFormat="1" applyFont="1" applyFill="1" applyBorder="1" applyAlignment="1" applyProtection="1">
      <alignment horizontal="center" vertical="top" wrapText="1"/>
    </xf>
    <xf numFmtId="0" fontId="17" fillId="5" borderId="57" xfId="0" applyFont="1" applyFill="1" applyBorder="1" applyAlignment="1" applyProtection="1">
      <alignment horizontal="center" vertical="center"/>
    </xf>
    <xf numFmtId="0" fontId="17" fillId="5" borderId="58" xfId="0" applyFont="1" applyFill="1" applyBorder="1" applyAlignment="1" applyProtection="1">
      <alignment horizontal="center" vertical="center"/>
    </xf>
    <xf numFmtId="0" fontId="17" fillId="5" borderId="59" xfId="0" applyFont="1" applyFill="1" applyBorder="1" applyAlignment="1" applyProtection="1">
      <alignment horizontal="center" vertical="center"/>
    </xf>
    <xf numFmtId="3" fontId="2" fillId="3" borderId="33" xfId="0" applyNumberFormat="1" applyFont="1" applyFill="1" applyBorder="1" applyAlignment="1" applyProtection="1">
      <alignment horizontal="center" vertical="center"/>
    </xf>
    <xf numFmtId="3" fontId="2" fillId="3" borderId="34" xfId="0" applyNumberFormat="1" applyFont="1" applyFill="1" applyBorder="1" applyAlignment="1" applyProtection="1">
      <alignment horizontal="center" vertical="center"/>
    </xf>
    <xf numFmtId="3" fontId="5" fillId="3" borderId="11" xfId="3" applyNumberFormat="1" applyFont="1" applyFill="1" applyBorder="1" applyAlignment="1" applyProtection="1">
      <alignment horizontal="center" vertical="center" wrapText="1"/>
      <protection locked="0"/>
    </xf>
    <xf numFmtId="3" fontId="5" fillId="3" borderId="12" xfId="3" applyNumberFormat="1" applyFont="1" applyFill="1" applyBorder="1" applyAlignment="1" applyProtection="1">
      <alignment horizontal="center" vertical="center" wrapText="1"/>
      <protection locked="0"/>
    </xf>
    <xf numFmtId="3" fontId="5" fillId="3" borderId="13" xfId="3" applyNumberFormat="1" applyFont="1" applyFill="1" applyBorder="1" applyAlignment="1" applyProtection="1">
      <alignment horizontal="center" vertical="center" wrapText="1"/>
      <protection locked="0"/>
    </xf>
    <xf numFmtId="0" fontId="67" fillId="3" borderId="0" xfId="0" applyFont="1" applyFill="1" applyAlignment="1" applyProtection="1">
      <alignment horizontal="justify" vertical="top" wrapText="1"/>
    </xf>
    <xf numFmtId="0" fontId="3" fillId="3" borderId="14" xfId="0" applyFont="1" applyFill="1" applyBorder="1" applyAlignment="1" applyProtection="1">
      <alignment horizontal="center" vertical="center"/>
      <protection locked="0"/>
    </xf>
    <xf numFmtId="0" fontId="10" fillId="3" borderId="31" xfId="0" applyFont="1" applyFill="1" applyBorder="1" applyAlignment="1" applyProtection="1">
      <alignment horizontal="center" vertical="center"/>
    </xf>
    <xf numFmtId="0" fontId="10" fillId="3" borderId="40" xfId="0" applyFont="1" applyFill="1" applyBorder="1" applyAlignment="1" applyProtection="1">
      <alignment horizontal="center" vertical="center"/>
    </xf>
    <xf numFmtId="0" fontId="10" fillId="3" borderId="32"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6" xfId="0" applyFont="1" applyFill="1" applyBorder="1" applyAlignment="1" applyProtection="1">
      <alignment horizontal="center" vertical="center" wrapText="1"/>
    </xf>
    <xf numFmtId="0" fontId="17" fillId="3" borderId="25" xfId="0" applyFont="1" applyFill="1" applyBorder="1" applyAlignment="1" applyProtection="1">
      <alignment horizontal="center" vertical="center" wrapText="1"/>
    </xf>
    <xf numFmtId="0" fontId="65" fillId="3" borderId="63" xfId="0" applyFont="1" applyFill="1" applyBorder="1" applyAlignment="1" applyProtection="1">
      <alignment horizontal="center" vertical="center" textRotation="90"/>
    </xf>
    <xf numFmtId="0" fontId="65" fillId="3" borderId="64" xfId="0" applyFont="1" applyFill="1" applyBorder="1" applyAlignment="1" applyProtection="1">
      <alignment horizontal="center" vertical="center" textRotation="90"/>
    </xf>
    <xf numFmtId="0" fontId="65" fillId="3" borderId="43" xfId="0" applyFont="1" applyFill="1" applyBorder="1" applyAlignment="1" applyProtection="1">
      <alignment horizontal="center" vertical="center" textRotation="90"/>
    </xf>
    <xf numFmtId="0" fontId="65" fillId="3" borderId="44" xfId="0" applyFont="1" applyFill="1" applyBorder="1" applyAlignment="1" applyProtection="1">
      <alignment horizontal="center" vertical="center" textRotation="90"/>
    </xf>
    <xf numFmtId="0" fontId="66" fillId="3" borderId="64" xfId="0" applyFont="1" applyFill="1" applyBorder="1" applyAlignment="1" applyProtection="1">
      <alignment horizontal="center" vertical="center" textRotation="90"/>
    </xf>
    <xf numFmtId="0" fontId="66" fillId="3" borderId="44" xfId="0" applyFont="1" applyFill="1" applyBorder="1" applyAlignment="1" applyProtection="1">
      <alignment horizontal="center" vertical="center" textRotation="90"/>
    </xf>
    <xf numFmtId="49" fontId="65" fillId="3" borderId="5" xfId="0" applyNumberFormat="1" applyFont="1" applyFill="1" applyBorder="1" applyAlignment="1" applyProtection="1">
      <alignment horizontal="center" vertical="center" wrapText="1"/>
    </xf>
    <xf numFmtId="49" fontId="65" fillId="3" borderId="6" xfId="0" applyNumberFormat="1" applyFont="1" applyFill="1" applyBorder="1" applyAlignment="1" applyProtection="1">
      <alignment horizontal="center" vertical="center" wrapText="1"/>
    </xf>
    <xf numFmtId="3" fontId="17" fillId="3" borderId="24" xfId="3" applyNumberFormat="1" applyFont="1" applyFill="1" applyBorder="1" applyAlignment="1" applyProtection="1">
      <alignment horizontal="center" vertical="center" wrapText="1"/>
      <protection locked="0"/>
    </xf>
    <xf numFmtId="3" fontId="17" fillId="3" borderId="16" xfId="3" applyNumberFormat="1" applyFont="1" applyFill="1" applyBorder="1" applyAlignment="1" applyProtection="1">
      <alignment horizontal="center" vertical="center" wrapText="1"/>
      <protection locked="0"/>
    </xf>
    <xf numFmtId="3" fontId="17" fillId="3" borderId="25" xfId="3" applyNumberFormat="1" applyFont="1" applyFill="1" applyBorder="1" applyAlignment="1" applyProtection="1">
      <alignment horizontal="center" vertical="center" wrapText="1"/>
      <protection locked="0"/>
    </xf>
    <xf numFmtId="0" fontId="5" fillId="3" borderId="11" xfId="0" applyFont="1" applyFill="1" applyBorder="1" applyAlignment="1" applyProtection="1">
      <alignment horizontal="left" vertical="center" shrinkToFit="1"/>
    </xf>
    <xf numFmtId="0" fontId="5" fillId="3" borderId="12" xfId="0" applyFont="1" applyFill="1" applyBorder="1" applyAlignment="1" applyProtection="1">
      <alignment horizontal="left" vertical="center" shrinkToFit="1"/>
    </xf>
    <xf numFmtId="0" fontId="5" fillId="3" borderId="13" xfId="0" applyFont="1" applyFill="1" applyBorder="1" applyAlignment="1" applyProtection="1">
      <alignment horizontal="left" vertical="center" shrinkToFit="1"/>
    </xf>
    <xf numFmtId="0" fontId="41" fillId="3" borderId="77" xfId="0" applyFont="1" applyFill="1" applyBorder="1" applyAlignment="1" applyProtection="1">
      <alignment horizontal="center" vertical="center"/>
    </xf>
    <xf numFmtId="0" fontId="18" fillId="3" borderId="31" xfId="0" applyFont="1" applyFill="1" applyBorder="1" applyAlignment="1" applyProtection="1">
      <alignment horizontal="center" vertical="center" wrapText="1"/>
    </xf>
    <xf numFmtId="0" fontId="18" fillId="3" borderId="40" xfId="0" applyFont="1" applyFill="1" applyBorder="1" applyAlignment="1" applyProtection="1">
      <alignment horizontal="center" vertical="center" wrapText="1"/>
    </xf>
    <xf numFmtId="0" fontId="18" fillId="3" borderId="32"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wrapText="1"/>
    </xf>
    <xf numFmtId="0" fontId="18" fillId="3" borderId="35"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wrapText="1"/>
    </xf>
    <xf numFmtId="0" fontId="34" fillId="3" borderId="0" xfId="0" applyFont="1" applyFill="1" applyBorder="1" applyAlignment="1" applyProtection="1">
      <alignment horizontal="justify" vertical="center" wrapText="1"/>
    </xf>
    <xf numFmtId="0" fontId="18" fillId="3" borderId="19" xfId="0" applyFont="1" applyFill="1" applyBorder="1" applyAlignment="1" applyProtection="1">
      <alignment horizontal="center" vertical="center"/>
    </xf>
    <xf numFmtId="0" fontId="18" fillId="3" borderId="15"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21"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18" fillId="3" borderId="22" xfId="0" applyFont="1" applyFill="1" applyBorder="1" applyAlignment="1" applyProtection="1">
      <alignment horizontal="center" vertical="center"/>
    </xf>
    <xf numFmtId="0" fontId="18" fillId="3" borderId="10" xfId="0" applyFont="1" applyFill="1" applyBorder="1" applyAlignment="1" applyProtection="1">
      <alignment horizontal="center" vertical="center"/>
    </xf>
    <xf numFmtId="0" fontId="18" fillId="3" borderId="23" xfId="0" applyFont="1" applyFill="1" applyBorder="1" applyAlignment="1" applyProtection="1">
      <alignment horizontal="center" vertical="center"/>
    </xf>
    <xf numFmtId="0" fontId="17" fillId="3" borderId="11" xfId="0" applyFont="1" applyFill="1" applyBorder="1" applyAlignment="1" applyProtection="1">
      <alignment horizontal="center" vertical="center" wrapText="1"/>
    </xf>
    <xf numFmtId="0" fontId="17" fillId="3" borderId="12" xfId="0" applyFont="1" applyFill="1" applyBorder="1" applyAlignment="1" applyProtection="1">
      <alignment horizontal="center" vertical="center" wrapText="1"/>
    </xf>
    <xf numFmtId="0" fontId="0" fillId="3" borderId="24" xfId="0"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8" fillId="3" borderId="13" xfId="0" applyFont="1" applyFill="1" applyBorder="1" applyAlignment="1" applyProtection="1">
      <alignment horizontal="center" vertical="center"/>
    </xf>
    <xf numFmtId="0" fontId="17" fillId="3" borderId="13" xfId="0" applyFont="1" applyFill="1" applyBorder="1" applyAlignment="1" applyProtection="1">
      <alignment horizontal="center" vertical="center" wrapText="1"/>
    </xf>
    <xf numFmtId="3" fontId="20" fillId="3" borderId="11" xfId="0" applyNumberFormat="1" applyFont="1" applyFill="1" applyBorder="1" applyAlignment="1" applyProtection="1">
      <alignment horizontal="center" vertical="center" wrapText="1"/>
      <protection locked="0"/>
    </xf>
    <xf numFmtId="0" fontId="5" fillId="3" borderId="11" xfId="0" applyFont="1" applyFill="1" applyBorder="1" applyAlignment="1" applyProtection="1">
      <alignment vertical="center" wrapText="1"/>
    </xf>
    <xf numFmtId="0" fontId="5" fillId="3" borderId="12" xfId="0" applyFont="1" applyFill="1" applyBorder="1" applyAlignment="1" applyProtection="1">
      <alignment vertical="center" wrapText="1"/>
    </xf>
    <xf numFmtId="0" fontId="5" fillId="3" borderId="13" xfId="0" applyFont="1" applyFill="1" applyBorder="1" applyAlignment="1" applyProtection="1">
      <alignment vertical="center" wrapText="1"/>
    </xf>
    <xf numFmtId="3" fontId="5" fillId="3" borderId="0" xfId="0" applyNumberFormat="1" applyFont="1" applyFill="1" applyBorder="1" applyAlignment="1" applyProtection="1">
      <alignment horizontal="center" vertical="top" wrapText="1"/>
    </xf>
    <xf numFmtId="0" fontId="19" fillId="3" borderId="0" xfId="0" applyFont="1" applyFill="1" applyBorder="1" applyAlignment="1" applyProtection="1">
      <alignment horizontal="left" vertical="center" wrapText="1"/>
    </xf>
    <xf numFmtId="0" fontId="17" fillId="3" borderId="24" xfId="0" applyFont="1" applyFill="1" applyBorder="1" applyAlignment="1" applyProtection="1">
      <alignment horizontal="center" vertical="center"/>
      <protection locked="0"/>
    </xf>
    <xf numFmtId="0" fontId="17" fillId="3" borderId="16" xfId="0" applyFont="1" applyFill="1" applyBorder="1" applyAlignment="1" applyProtection="1">
      <alignment horizontal="center" vertical="center"/>
      <protection locked="0"/>
    </xf>
    <xf numFmtId="0" fontId="17" fillId="3" borderId="25" xfId="0" applyFont="1" applyFill="1" applyBorder="1" applyAlignment="1" applyProtection="1">
      <alignment horizontal="center" vertical="center"/>
      <protection locked="0"/>
    </xf>
    <xf numFmtId="0" fontId="67" fillId="3" borderId="0" xfId="0" applyFont="1" applyFill="1" applyBorder="1" applyAlignment="1" applyProtection="1">
      <alignment horizontal="justify" vertical="top" wrapText="1"/>
    </xf>
    <xf numFmtId="0" fontId="46" fillId="3" borderId="0" xfId="0" applyFont="1" applyFill="1" applyAlignment="1" applyProtection="1">
      <alignment horizontal="justify" vertical="center" wrapText="1"/>
    </xf>
    <xf numFmtId="0" fontId="17" fillId="3" borderId="19" xfId="0" applyFont="1" applyFill="1" applyBorder="1" applyAlignment="1" applyProtection="1">
      <alignment horizontal="center" vertical="center"/>
    </xf>
    <xf numFmtId="0" fontId="17" fillId="3" borderId="20" xfId="0" applyFont="1" applyFill="1" applyBorder="1" applyAlignment="1" applyProtection="1">
      <alignment horizontal="center" vertical="center"/>
    </xf>
    <xf numFmtId="0" fontId="17" fillId="3" borderId="22"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17" fillId="3" borderId="23" xfId="0" applyFont="1" applyFill="1" applyBorder="1" applyAlignment="1" applyProtection="1">
      <alignment horizontal="center" vertical="center"/>
    </xf>
    <xf numFmtId="0" fontId="20" fillId="3" borderId="11" xfId="0" applyFont="1" applyFill="1" applyBorder="1" applyAlignment="1" applyProtection="1">
      <alignment horizontal="left" vertical="top"/>
    </xf>
    <xf numFmtId="0" fontId="20" fillId="3" borderId="12" xfId="0" applyFont="1" applyFill="1" applyBorder="1" applyAlignment="1" applyProtection="1">
      <alignment horizontal="left" vertical="top"/>
    </xf>
    <xf numFmtId="0" fontId="20" fillId="3" borderId="13" xfId="0" applyFont="1" applyFill="1" applyBorder="1" applyAlignment="1" applyProtection="1">
      <alignment horizontal="left" vertical="top"/>
    </xf>
    <xf numFmtId="0" fontId="17" fillId="5" borderId="50" xfId="0" applyFont="1" applyFill="1" applyBorder="1" applyAlignment="1" applyProtection="1">
      <alignment horizontal="center" vertical="center"/>
    </xf>
    <xf numFmtId="0" fontId="17" fillId="5" borderId="51" xfId="0" applyFont="1" applyFill="1" applyBorder="1" applyAlignment="1" applyProtection="1">
      <alignment horizontal="center" vertical="center"/>
    </xf>
    <xf numFmtId="0" fontId="17" fillId="5" borderId="52" xfId="0" applyFont="1" applyFill="1" applyBorder="1" applyAlignment="1" applyProtection="1">
      <alignment horizontal="center" vertical="center"/>
    </xf>
    <xf numFmtId="0" fontId="17" fillId="3" borderId="14" xfId="0" applyFont="1" applyFill="1" applyBorder="1" applyAlignment="1" applyProtection="1">
      <alignment horizontal="center" vertical="center" wrapText="1"/>
    </xf>
    <xf numFmtId="0" fontId="20" fillId="3" borderId="11" xfId="0" applyFont="1" applyFill="1" applyBorder="1" applyAlignment="1" applyProtection="1">
      <alignment horizontal="center" vertical="center" wrapText="1"/>
    </xf>
    <xf numFmtId="0" fontId="20" fillId="3" borderId="12" xfId="0" applyFont="1" applyFill="1" applyBorder="1" applyAlignment="1" applyProtection="1">
      <alignment horizontal="center" vertical="center" wrapText="1"/>
    </xf>
    <xf numFmtId="0" fontId="20" fillId="3" borderId="13" xfId="0" applyFont="1" applyFill="1" applyBorder="1" applyAlignment="1" applyProtection="1">
      <alignment horizontal="center" vertical="center" wrapText="1"/>
    </xf>
    <xf numFmtId="0" fontId="19" fillId="3" borderId="10" xfId="0" applyFont="1" applyFill="1" applyBorder="1" applyAlignment="1" applyProtection="1">
      <alignment horizontal="justify" vertical="center" wrapText="1"/>
    </xf>
    <xf numFmtId="0" fontId="19" fillId="3" borderId="23" xfId="0" applyFont="1" applyFill="1" applyBorder="1" applyAlignment="1" applyProtection="1">
      <alignment horizontal="justify" vertical="center" wrapText="1"/>
    </xf>
    <xf numFmtId="0" fontId="18" fillId="3" borderId="24" xfId="0" applyFont="1" applyFill="1" applyBorder="1" applyAlignment="1" applyProtection="1">
      <alignment horizontal="center" vertical="center"/>
      <protection locked="0"/>
    </xf>
    <xf numFmtId="0" fontId="18" fillId="3" borderId="16" xfId="0" applyFont="1" applyFill="1" applyBorder="1" applyAlignment="1" applyProtection="1">
      <alignment horizontal="center" vertical="center"/>
      <protection locked="0"/>
    </xf>
    <xf numFmtId="0" fontId="18" fillId="3" borderId="25" xfId="0" applyFont="1" applyFill="1" applyBorder="1" applyAlignment="1" applyProtection="1">
      <alignment horizontal="center" vertical="center"/>
      <protection locked="0"/>
    </xf>
    <xf numFmtId="0" fontId="34" fillId="3" borderId="18" xfId="0" applyFont="1" applyFill="1" applyBorder="1" applyAlignment="1" applyProtection="1">
      <alignment horizontal="justify" vertical="center" wrapText="1"/>
    </xf>
    <xf numFmtId="0" fontId="17" fillId="8" borderId="55" xfId="0" applyFont="1" applyFill="1" applyBorder="1" applyAlignment="1" applyProtection="1">
      <alignment horizontal="center" vertical="center"/>
    </xf>
    <xf numFmtId="0" fontId="17" fillId="8" borderId="28" xfId="0" applyFont="1" applyFill="1" applyBorder="1" applyAlignment="1" applyProtection="1">
      <alignment horizontal="center" vertical="center"/>
    </xf>
    <xf numFmtId="0" fontId="17" fillId="8" borderId="56" xfId="0" applyFont="1" applyFill="1" applyBorder="1" applyAlignment="1" applyProtection="1">
      <alignment horizontal="center" vertical="center"/>
    </xf>
    <xf numFmtId="0" fontId="31" fillId="3" borderId="19" xfId="0" applyFont="1" applyFill="1" applyBorder="1" applyAlignment="1" applyProtection="1">
      <alignment horizontal="left" vertical="center" wrapText="1"/>
    </xf>
    <xf numFmtId="0" fontId="31" fillId="3" borderId="15" xfId="0" applyFont="1" applyFill="1" applyBorder="1" applyAlignment="1" applyProtection="1">
      <alignment horizontal="left" vertical="center" wrapText="1"/>
    </xf>
    <xf numFmtId="0" fontId="31" fillId="3" borderId="20" xfId="0" applyFont="1" applyFill="1" applyBorder="1" applyAlignment="1" applyProtection="1">
      <alignment horizontal="left" vertical="center" wrapText="1"/>
    </xf>
    <xf numFmtId="0" fontId="46" fillId="3" borderId="0" xfId="0" applyFont="1" applyFill="1" applyBorder="1" applyAlignment="1" applyProtection="1">
      <alignment horizontal="justify" vertical="center" wrapText="1"/>
    </xf>
    <xf numFmtId="0" fontId="46" fillId="3" borderId="18" xfId="0" applyFont="1" applyFill="1" applyBorder="1" applyAlignment="1" applyProtection="1">
      <alignment horizontal="justify" vertical="center" wrapText="1"/>
    </xf>
    <xf numFmtId="0" fontId="19" fillId="3" borderId="18" xfId="0" applyFont="1" applyFill="1" applyBorder="1" applyAlignment="1" applyProtection="1">
      <alignment horizontal="justify" vertical="center" wrapText="1"/>
    </xf>
    <xf numFmtId="3" fontId="18" fillId="3" borderId="14" xfId="1" applyNumberFormat="1" applyFont="1" applyFill="1" applyBorder="1" applyAlignment="1" applyProtection="1">
      <alignment horizontal="center" vertical="top" wrapText="1"/>
      <protection locked="0"/>
    </xf>
    <xf numFmtId="3" fontId="20" fillId="3" borderId="14" xfId="1" applyNumberFormat="1" applyFont="1" applyFill="1" applyBorder="1" applyAlignment="1" applyProtection="1">
      <alignment horizontal="center" vertical="top" wrapText="1"/>
      <protection locked="0"/>
    </xf>
    <xf numFmtId="0" fontId="17" fillId="3" borderId="11" xfId="0" applyFont="1" applyFill="1" applyBorder="1" applyAlignment="1" applyProtection="1">
      <alignment horizontal="center" vertical="top" wrapText="1"/>
      <protection locked="0"/>
    </xf>
    <xf numFmtId="0" fontId="17" fillId="3" borderId="13" xfId="0" applyFont="1" applyFill="1" applyBorder="1" applyAlignment="1" applyProtection="1">
      <alignment horizontal="center" vertical="top" wrapText="1"/>
      <protection locked="0"/>
    </xf>
    <xf numFmtId="0" fontId="18" fillId="3" borderId="11" xfId="0" applyFont="1" applyFill="1" applyBorder="1" applyAlignment="1" applyProtection="1">
      <alignment horizontal="center" vertical="top" wrapText="1"/>
    </xf>
    <xf numFmtId="0" fontId="18" fillId="3" borderId="12" xfId="0" applyFont="1" applyFill="1" applyBorder="1" applyAlignment="1" applyProtection="1">
      <alignment horizontal="center" vertical="top" wrapText="1"/>
    </xf>
    <xf numFmtId="0" fontId="18" fillId="3" borderId="13" xfId="0" applyFont="1" applyFill="1" applyBorder="1" applyAlignment="1" applyProtection="1">
      <alignment horizontal="center" vertical="top" wrapText="1"/>
    </xf>
    <xf numFmtId="0" fontId="18" fillId="3" borderId="14"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wrapText="1"/>
    </xf>
    <xf numFmtId="3" fontId="18" fillId="3" borderId="24" xfId="0" applyNumberFormat="1" applyFont="1" applyFill="1" applyBorder="1" applyAlignment="1" applyProtection="1">
      <alignment horizontal="center" vertical="center" shrinkToFit="1"/>
      <protection locked="0"/>
    </xf>
    <xf numFmtId="3" fontId="18" fillId="3" borderId="16" xfId="0" applyNumberFormat="1" applyFont="1" applyFill="1" applyBorder="1" applyAlignment="1" applyProtection="1">
      <alignment horizontal="center" vertical="center" shrinkToFit="1"/>
      <protection locked="0"/>
    </xf>
    <xf numFmtId="3" fontId="18" fillId="3" borderId="25" xfId="0" applyNumberFormat="1" applyFont="1" applyFill="1" applyBorder="1" applyAlignment="1" applyProtection="1">
      <alignment horizontal="center" vertical="center" shrinkToFit="1"/>
      <protection locked="0"/>
    </xf>
    <xf numFmtId="3" fontId="18" fillId="3" borderId="11" xfId="0" applyNumberFormat="1" applyFont="1" applyFill="1" applyBorder="1" applyAlignment="1" applyProtection="1">
      <alignment horizontal="center" vertical="center" shrinkToFit="1"/>
      <protection locked="0"/>
    </xf>
    <xf numFmtId="3" fontId="18" fillId="3" borderId="12" xfId="0" applyNumberFormat="1" applyFont="1" applyFill="1" applyBorder="1" applyAlignment="1" applyProtection="1">
      <alignment horizontal="center" vertical="center" shrinkToFit="1"/>
      <protection locked="0"/>
    </xf>
    <xf numFmtId="3" fontId="18" fillId="3" borderId="13" xfId="0" applyNumberFormat="1" applyFont="1" applyFill="1" applyBorder="1" applyAlignment="1" applyProtection="1">
      <alignment horizontal="center" vertical="center" shrinkToFit="1"/>
      <protection locked="0"/>
    </xf>
    <xf numFmtId="0" fontId="19" fillId="3" borderId="0" xfId="0" applyFont="1" applyFill="1" applyAlignment="1" applyProtection="1">
      <alignment horizontal="left" vertical="center" wrapText="1"/>
    </xf>
    <xf numFmtId="0" fontId="5"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4" fontId="28" fillId="3" borderId="24" xfId="0" applyNumberFormat="1" applyFont="1" applyFill="1" applyBorder="1" applyAlignment="1" applyProtection="1">
      <alignment horizontal="center" vertical="center" shrinkToFit="1"/>
      <protection locked="0"/>
    </xf>
    <xf numFmtId="4" fontId="28" fillId="3" borderId="16" xfId="0" applyNumberFormat="1" applyFont="1" applyFill="1" applyBorder="1" applyAlignment="1" applyProtection="1">
      <alignment horizontal="center" vertical="center" shrinkToFit="1"/>
      <protection locked="0"/>
    </xf>
    <xf numFmtId="4" fontId="28" fillId="3" borderId="25" xfId="0" applyNumberFormat="1" applyFont="1" applyFill="1" applyBorder="1" applyAlignment="1" applyProtection="1">
      <alignment horizontal="center" vertical="center" shrinkToFit="1"/>
      <protection locked="0"/>
    </xf>
    <xf numFmtId="165" fontId="28" fillId="3" borderId="24" xfId="0" applyNumberFormat="1" applyFont="1" applyFill="1" applyBorder="1" applyAlignment="1" applyProtection="1">
      <alignment horizontal="center" vertical="center" shrinkToFit="1"/>
      <protection locked="0"/>
    </xf>
    <xf numFmtId="165" fontId="28" fillId="3" borderId="16" xfId="0" applyNumberFormat="1" applyFont="1" applyFill="1" applyBorder="1" applyAlignment="1" applyProtection="1">
      <alignment horizontal="center" vertical="center" shrinkToFit="1"/>
      <protection locked="0"/>
    </xf>
    <xf numFmtId="165" fontId="28" fillId="3" borderId="25" xfId="0" applyNumberFormat="1" applyFont="1" applyFill="1" applyBorder="1" applyAlignment="1" applyProtection="1">
      <alignment horizontal="center" vertical="center" shrinkToFit="1"/>
      <protection locked="0"/>
    </xf>
    <xf numFmtId="0" fontId="17" fillId="8" borderId="47" xfId="0" applyFont="1" applyFill="1" applyBorder="1" applyAlignment="1" applyProtection="1">
      <alignment horizontal="center" vertical="center"/>
    </xf>
    <xf numFmtId="0" fontId="17" fillId="8" borderId="48" xfId="0" applyFont="1" applyFill="1" applyBorder="1" applyAlignment="1" applyProtection="1">
      <alignment horizontal="center" vertical="center"/>
    </xf>
    <xf numFmtId="0" fontId="17" fillId="8" borderId="49" xfId="0" applyFont="1" applyFill="1" applyBorder="1" applyAlignment="1" applyProtection="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3" xfId="0" applyFont="1" applyFill="1" applyBorder="1" applyAlignment="1">
      <alignment horizontal="center" vertical="center"/>
    </xf>
    <xf numFmtId="0" fontId="17" fillId="3" borderId="11"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13"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top"/>
    </xf>
    <xf numFmtId="0" fontId="2" fillId="3" borderId="12" xfId="0" applyFont="1" applyFill="1" applyBorder="1" applyAlignment="1" applyProtection="1">
      <alignment horizontal="center" vertical="top"/>
    </xf>
    <xf numFmtId="0" fontId="2" fillId="3" borderId="13" xfId="0" applyFont="1" applyFill="1" applyBorder="1" applyAlignment="1" applyProtection="1">
      <alignment horizontal="center" vertical="top"/>
    </xf>
    <xf numFmtId="0" fontId="18" fillId="3" borderId="19" xfId="0" applyFont="1" applyFill="1" applyBorder="1" applyAlignment="1" applyProtection="1">
      <alignment horizontal="center" vertical="center" textRotation="90" wrapText="1"/>
    </xf>
    <xf numFmtId="0" fontId="18" fillId="3" borderId="15" xfId="0" applyFont="1" applyFill="1" applyBorder="1" applyAlignment="1" applyProtection="1">
      <alignment horizontal="center" vertical="center" textRotation="90" wrapText="1"/>
    </xf>
    <xf numFmtId="0" fontId="18" fillId="3" borderId="20" xfId="0" applyFont="1" applyFill="1" applyBorder="1" applyAlignment="1" applyProtection="1">
      <alignment horizontal="center" vertical="center" textRotation="90" wrapText="1"/>
    </xf>
    <xf numFmtId="0" fontId="18" fillId="3" borderId="22" xfId="0" applyFont="1" applyFill="1" applyBorder="1" applyAlignment="1" applyProtection="1">
      <alignment horizontal="center" vertical="center" textRotation="90" wrapText="1"/>
    </xf>
    <xf numFmtId="0" fontId="18" fillId="3" borderId="10" xfId="0" applyFont="1" applyFill="1" applyBorder="1" applyAlignment="1" applyProtection="1">
      <alignment horizontal="center" vertical="center" textRotation="90" wrapText="1"/>
    </xf>
    <xf numFmtId="0" fontId="18" fillId="3" borderId="23" xfId="0" applyFont="1" applyFill="1" applyBorder="1" applyAlignment="1" applyProtection="1">
      <alignment horizontal="center" vertical="center" textRotation="90" wrapText="1"/>
    </xf>
    <xf numFmtId="0" fontId="20" fillId="3" borderId="19" xfId="0" applyFont="1" applyFill="1" applyBorder="1" applyAlignment="1" applyProtection="1">
      <alignment horizontal="center" vertical="center" textRotation="90" wrapText="1"/>
    </xf>
    <xf numFmtId="0" fontId="20" fillId="3" borderId="20" xfId="0" applyFont="1" applyFill="1" applyBorder="1" applyAlignment="1" applyProtection="1">
      <alignment horizontal="center" vertical="center" textRotation="90" wrapText="1"/>
    </xf>
    <xf numFmtId="0" fontId="20" fillId="3" borderId="22" xfId="0" applyFont="1" applyFill="1" applyBorder="1" applyAlignment="1" applyProtection="1">
      <alignment horizontal="center" vertical="center" textRotation="90" wrapText="1"/>
    </xf>
    <xf numFmtId="0" fontId="20" fillId="3" borderId="23" xfId="0" applyFont="1" applyFill="1" applyBorder="1" applyAlignment="1" applyProtection="1">
      <alignment horizontal="center" vertical="center" textRotation="90" wrapText="1"/>
    </xf>
    <xf numFmtId="3" fontId="17" fillId="3" borderId="13" xfId="0" applyNumberFormat="1" applyFont="1" applyFill="1" applyBorder="1" applyAlignment="1" applyProtection="1">
      <alignment horizontal="center" vertical="center" wrapText="1"/>
      <protection locked="0"/>
    </xf>
    <xf numFmtId="3" fontId="5" fillId="3" borderId="11" xfId="0" applyNumberFormat="1" applyFont="1" applyFill="1" applyBorder="1" applyAlignment="1" applyProtection="1">
      <alignment horizontal="center" vertical="center" wrapText="1"/>
      <protection locked="0"/>
    </xf>
    <xf numFmtId="3" fontId="5" fillId="3" borderId="13" xfId="0" applyNumberFormat="1" applyFont="1" applyFill="1" applyBorder="1" applyAlignment="1" applyProtection="1">
      <alignment horizontal="center" vertical="center" wrapText="1"/>
      <protection locked="0"/>
    </xf>
    <xf numFmtId="0" fontId="28" fillId="3" borderId="11" xfId="0" applyFont="1" applyFill="1" applyBorder="1" applyAlignment="1" applyProtection="1">
      <alignment horizontal="center" vertical="center"/>
    </xf>
    <xf numFmtId="0" fontId="28" fillId="3" borderId="12" xfId="0" applyFont="1" applyFill="1" applyBorder="1" applyAlignment="1" applyProtection="1">
      <alignment horizontal="center" vertical="center"/>
    </xf>
    <xf numFmtId="0" fontId="28" fillId="3" borderId="13"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protection locked="0"/>
    </xf>
    <xf numFmtId="3" fontId="5" fillId="3" borderId="14" xfId="0" applyNumberFormat="1" applyFont="1" applyFill="1" applyBorder="1" applyAlignment="1" applyProtection="1">
      <alignment horizontal="center" vertical="center" wrapText="1"/>
      <protection locked="0"/>
    </xf>
    <xf numFmtId="3" fontId="24" fillId="3" borderId="11" xfId="0" applyNumberFormat="1" applyFont="1" applyFill="1" applyBorder="1" applyAlignment="1" applyProtection="1">
      <alignment horizontal="center" vertical="center"/>
      <protection locked="0"/>
    </xf>
    <xf numFmtId="3" fontId="24" fillId="3" borderId="12" xfId="0" applyNumberFormat="1" applyFont="1" applyFill="1" applyBorder="1" applyAlignment="1" applyProtection="1">
      <alignment horizontal="center" vertical="center"/>
      <protection locked="0"/>
    </xf>
    <xf numFmtId="3" fontId="24" fillId="3" borderId="13" xfId="0" applyNumberFormat="1" applyFont="1" applyFill="1" applyBorder="1" applyAlignment="1" applyProtection="1">
      <alignment horizontal="center" vertical="center"/>
      <protection locked="0"/>
    </xf>
    <xf numFmtId="0" fontId="19" fillId="3" borderId="10" xfId="0" applyFont="1" applyFill="1" applyBorder="1" applyAlignment="1" applyProtection="1">
      <alignment horizontal="justify" vertical="top" wrapText="1"/>
    </xf>
    <xf numFmtId="0" fontId="19" fillId="3" borderId="23" xfId="0" applyFont="1" applyFill="1" applyBorder="1" applyAlignment="1" applyProtection="1">
      <alignment horizontal="justify" vertical="top" wrapText="1"/>
    </xf>
    <xf numFmtId="3" fontId="18" fillId="3" borderId="24" xfId="0" applyNumberFormat="1" applyFont="1" applyFill="1" applyBorder="1" applyAlignment="1" applyProtection="1">
      <alignment horizontal="center" vertical="center"/>
      <protection locked="0"/>
    </xf>
    <xf numFmtId="3" fontId="18" fillId="3" borderId="16" xfId="0" applyNumberFormat="1" applyFont="1" applyFill="1" applyBorder="1" applyAlignment="1" applyProtection="1">
      <alignment horizontal="center" vertical="center"/>
      <protection locked="0"/>
    </xf>
    <xf numFmtId="3" fontId="18" fillId="3" borderId="25" xfId="0" applyNumberFormat="1" applyFont="1" applyFill="1" applyBorder="1" applyAlignment="1" applyProtection="1">
      <alignment horizontal="center" vertical="center"/>
      <protection locked="0"/>
    </xf>
    <xf numFmtId="0" fontId="31" fillId="3" borderId="27" xfId="0" applyFont="1" applyFill="1" applyBorder="1" applyAlignment="1" applyProtection="1">
      <alignment horizontal="justify" vertical="top" wrapText="1"/>
    </xf>
    <xf numFmtId="0" fontId="31" fillId="3" borderId="28" xfId="0" applyFont="1" applyFill="1" applyBorder="1" applyAlignment="1" applyProtection="1">
      <alignment horizontal="justify" vertical="top" wrapText="1"/>
    </xf>
    <xf numFmtId="0" fontId="31" fillId="3" borderId="29" xfId="0" applyFont="1" applyFill="1" applyBorder="1" applyAlignment="1" applyProtection="1">
      <alignment horizontal="justify" vertical="top" wrapText="1"/>
    </xf>
    <xf numFmtId="0" fontId="31" fillId="3" borderId="37" xfId="0" applyFont="1" applyFill="1" applyBorder="1" applyAlignment="1" applyProtection="1">
      <alignment horizontal="left" vertical="center" wrapText="1"/>
    </xf>
    <xf numFmtId="0" fontId="31" fillId="3" borderId="38" xfId="0" applyFont="1" applyFill="1" applyBorder="1" applyAlignment="1" applyProtection="1">
      <alignment horizontal="left" vertical="center" wrapText="1"/>
    </xf>
    <xf numFmtId="0" fontId="31" fillId="3" borderId="39" xfId="0" applyFont="1" applyFill="1" applyBorder="1" applyAlignment="1" applyProtection="1">
      <alignment horizontal="left" vertical="center" wrapText="1"/>
    </xf>
    <xf numFmtId="0" fontId="46" fillId="3" borderId="0" xfId="0" applyFont="1" applyFill="1" applyBorder="1" applyAlignment="1" applyProtection="1">
      <alignment horizontal="justify" vertical="top" wrapText="1"/>
    </xf>
    <xf numFmtId="0" fontId="46" fillId="3" borderId="18" xfId="0" applyFont="1" applyFill="1" applyBorder="1" applyAlignment="1" applyProtection="1">
      <alignment horizontal="justify" vertical="top" wrapText="1"/>
    </xf>
    <xf numFmtId="0" fontId="19" fillId="3" borderId="30" xfId="0" applyFont="1" applyFill="1" applyBorder="1" applyAlignment="1" applyProtection="1">
      <alignment horizontal="justify" vertical="center" wrapText="1"/>
    </xf>
    <xf numFmtId="0" fontId="19" fillId="3" borderId="36" xfId="0" applyFont="1" applyFill="1" applyBorder="1" applyAlignment="1" applyProtection="1">
      <alignment horizontal="justify" vertical="center" wrapText="1"/>
    </xf>
    <xf numFmtId="0" fontId="5" fillId="3" borderId="5" xfId="0" applyFont="1" applyFill="1" applyBorder="1" applyAlignment="1" applyProtection="1">
      <alignment horizontal="justify" vertical="center" wrapText="1"/>
    </xf>
    <xf numFmtId="0" fontId="5" fillId="3" borderId="0" xfId="0" applyFont="1" applyFill="1" applyAlignment="1" applyProtection="1">
      <alignment horizontal="justify" vertical="center" wrapText="1"/>
    </xf>
    <xf numFmtId="0" fontId="40" fillId="3" borderId="0" xfId="0" applyNumberFormat="1" applyFont="1" applyFill="1" applyBorder="1" applyAlignment="1" applyProtection="1">
      <alignment horizontal="center" vertical="center" wrapText="1"/>
    </xf>
    <xf numFmtId="0" fontId="66" fillId="3" borderId="11" xfId="0" applyFont="1" applyFill="1" applyBorder="1" applyAlignment="1" applyProtection="1">
      <alignment horizontal="center" vertical="center" wrapText="1"/>
      <protection locked="0"/>
    </xf>
    <xf numFmtId="0" fontId="66" fillId="3" borderId="12" xfId="0" applyFont="1" applyFill="1" applyBorder="1" applyAlignment="1" applyProtection="1">
      <alignment horizontal="center" vertical="center" wrapText="1"/>
      <protection locked="0"/>
    </xf>
    <xf numFmtId="0" fontId="66" fillId="3" borderId="13"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top" wrapText="1"/>
    </xf>
    <xf numFmtId="0" fontId="52" fillId="2" borderId="0" xfId="5" applyFont="1" applyFill="1" applyAlignment="1" applyProtection="1">
      <alignment horizontal="center" vertical="center" wrapText="1"/>
      <protection locked="0"/>
    </xf>
    <xf numFmtId="0" fontId="19" fillId="3" borderId="0" xfId="0" applyFont="1" applyFill="1" applyBorder="1" applyAlignment="1" applyProtection="1">
      <alignment horizontal="justify" vertical="top" wrapText="1"/>
    </xf>
    <xf numFmtId="0" fontId="19" fillId="3" borderId="18" xfId="0" applyFont="1" applyFill="1" applyBorder="1" applyAlignment="1" applyProtection="1">
      <alignment horizontal="justify" vertical="top" wrapText="1"/>
    </xf>
    <xf numFmtId="0" fontId="17" fillId="3" borderId="11" xfId="0" applyFont="1" applyFill="1" applyBorder="1" applyAlignment="1" applyProtection="1">
      <alignment horizontal="center" vertical="top" wrapText="1"/>
    </xf>
    <xf numFmtId="0" fontId="17" fillId="3" borderId="13" xfId="0" applyFont="1" applyFill="1" applyBorder="1" applyAlignment="1" applyProtection="1">
      <alignment horizontal="center" vertical="top" wrapText="1"/>
    </xf>
    <xf numFmtId="0" fontId="17" fillId="5" borderId="57" xfId="0" applyFont="1" applyFill="1" applyBorder="1" applyAlignment="1" applyProtection="1">
      <alignment horizontal="center" vertical="center" wrapText="1"/>
    </xf>
    <xf numFmtId="0" fontId="17" fillId="5" borderId="58" xfId="0" applyFont="1" applyFill="1" applyBorder="1" applyAlignment="1" applyProtection="1">
      <alignment horizontal="center" vertical="center" wrapText="1"/>
    </xf>
    <xf numFmtId="0" fontId="17" fillId="5" borderId="59" xfId="0" applyFont="1" applyFill="1" applyBorder="1" applyAlignment="1" applyProtection="1">
      <alignment horizontal="center" vertical="center" wrapText="1"/>
    </xf>
    <xf numFmtId="3" fontId="10" fillId="3" borderId="24" xfId="0" applyNumberFormat="1" applyFont="1" applyFill="1" applyBorder="1" applyAlignment="1" applyProtection="1">
      <alignment horizontal="center" vertical="center" shrinkToFit="1"/>
      <protection locked="0"/>
    </xf>
    <xf numFmtId="3" fontId="10" fillId="3" borderId="16" xfId="0" applyNumberFormat="1" applyFont="1" applyFill="1" applyBorder="1" applyAlignment="1" applyProtection="1">
      <alignment horizontal="center" vertical="center" shrinkToFit="1"/>
      <protection locked="0"/>
    </xf>
    <xf numFmtId="3" fontId="10" fillId="3" borderId="25" xfId="0" applyNumberFormat="1" applyFont="1" applyFill="1" applyBorder="1" applyAlignment="1" applyProtection="1">
      <alignment horizontal="center" vertical="center" shrinkToFit="1"/>
      <protection locked="0"/>
    </xf>
    <xf numFmtId="0" fontId="66" fillId="3" borderId="19" xfId="0" applyFont="1" applyFill="1" applyBorder="1" applyAlignment="1" applyProtection="1">
      <alignment horizontal="center" vertical="center" wrapText="1"/>
    </xf>
    <xf numFmtId="0" fontId="66" fillId="3" borderId="15" xfId="0" applyFont="1" applyFill="1" applyBorder="1" applyAlignment="1" applyProtection="1">
      <alignment horizontal="center" vertical="center" wrapText="1"/>
    </xf>
    <xf numFmtId="0" fontId="66" fillId="3" borderId="20" xfId="0" applyFont="1" applyFill="1" applyBorder="1" applyAlignment="1" applyProtection="1">
      <alignment horizontal="center" vertical="center" wrapText="1"/>
    </xf>
    <xf numFmtId="0" fontId="66" fillId="3" borderId="22" xfId="0" applyFont="1" applyFill="1" applyBorder="1" applyAlignment="1" applyProtection="1">
      <alignment horizontal="center" vertical="center" wrapText="1"/>
    </xf>
    <xf numFmtId="0" fontId="66" fillId="3" borderId="10" xfId="0" applyFont="1" applyFill="1" applyBorder="1" applyAlignment="1" applyProtection="1">
      <alignment horizontal="center" vertical="center" wrapText="1"/>
    </xf>
    <xf numFmtId="0" fontId="66" fillId="3" borderId="23" xfId="0" applyFont="1" applyFill="1" applyBorder="1" applyAlignment="1" applyProtection="1">
      <alignment horizontal="center" vertical="center" wrapText="1"/>
    </xf>
    <xf numFmtId="0" fontId="74" fillId="3" borderId="0" xfId="0" applyFont="1" applyFill="1" applyBorder="1" applyAlignment="1" applyProtection="1">
      <alignment horizontal="justify" vertical="top" wrapText="1"/>
      <protection locked="0"/>
    </xf>
    <xf numFmtId="9" fontId="17" fillId="3" borderId="11" xfId="0" applyNumberFormat="1" applyFont="1" applyFill="1" applyBorder="1" applyAlignment="1" applyProtection="1">
      <alignment horizontal="center" vertical="center"/>
      <protection locked="0"/>
    </xf>
    <xf numFmtId="9" fontId="17" fillId="3" borderId="12" xfId="0" applyNumberFormat="1" applyFont="1" applyFill="1" applyBorder="1" applyAlignment="1" applyProtection="1">
      <alignment horizontal="center" vertical="center"/>
      <protection locked="0"/>
    </xf>
    <xf numFmtId="9" fontId="17" fillId="3" borderId="13" xfId="0" applyNumberFormat="1" applyFont="1" applyFill="1" applyBorder="1" applyAlignment="1" applyProtection="1">
      <alignment horizontal="center" vertical="center"/>
      <protection locked="0"/>
    </xf>
    <xf numFmtId="49" fontId="66" fillId="3" borderId="11" xfId="0" applyNumberFormat="1" applyFont="1" applyFill="1" applyBorder="1" applyAlignment="1" applyProtection="1">
      <alignment horizontal="center" vertical="center"/>
    </xf>
    <xf numFmtId="49" fontId="66" fillId="3" borderId="12" xfId="0" applyNumberFormat="1" applyFont="1" applyFill="1" applyBorder="1" applyAlignment="1" applyProtection="1">
      <alignment horizontal="center" vertical="center"/>
    </xf>
    <xf numFmtId="49" fontId="66" fillId="3" borderId="13" xfId="0" applyNumberFormat="1" applyFont="1" applyFill="1" applyBorder="1" applyAlignment="1" applyProtection="1">
      <alignment horizontal="center" vertical="center"/>
    </xf>
    <xf numFmtId="0" fontId="31" fillId="3" borderId="27" xfId="0" applyFont="1" applyFill="1" applyBorder="1" applyAlignment="1" applyProtection="1">
      <alignment horizontal="left" vertical="center" wrapText="1"/>
    </xf>
    <xf numFmtId="0" fontId="31" fillId="3" borderId="28" xfId="0" applyFont="1" applyFill="1" applyBorder="1" applyAlignment="1" applyProtection="1">
      <alignment horizontal="left" vertical="center" wrapText="1"/>
    </xf>
    <xf numFmtId="0" fontId="31" fillId="3" borderId="29" xfId="0" applyFont="1" applyFill="1" applyBorder="1" applyAlignment="1" applyProtection="1">
      <alignment horizontal="left" vertical="center" wrapText="1"/>
    </xf>
    <xf numFmtId="0" fontId="46" fillId="3" borderId="10" xfId="0" applyFont="1" applyFill="1" applyBorder="1" applyAlignment="1" applyProtection="1">
      <alignment horizontal="justify" vertical="top" wrapText="1"/>
    </xf>
    <xf numFmtId="0" fontId="46" fillId="3" borderId="23" xfId="0" applyFont="1" applyFill="1" applyBorder="1" applyAlignment="1" applyProtection="1">
      <alignment horizontal="justify" vertical="top" wrapText="1"/>
    </xf>
    <xf numFmtId="0" fontId="64" fillId="3" borderId="19" xfId="0" applyFont="1" applyFill="1" applyBorder="1" applyAlignment="1" applyProtection="1">
      <alignment horizontal="justify" vertical="top" wrapText="1"/>
    </xf>
    <xf numFmtId="0" fontId="64" fillId="3" borderId="15" xfId="0" applyFont="1" applyFill="1" applyBorder="1" applyAlignment="1" applyProtection="1">
      <alignment horizontal="justify" vertical="top" wrapText="1"/>
    </xf>
    <xf numFmtId="0" fontId="64" fillId="3" borderId="20" xfId="0" applyFont="1" applyFill="1" applyBorder="1" applyAlignment="1" applyProtection="1">
      <alignment horizontal="justify" vertical="top" wrapText="1"/>
    </xf>
    <xf numFmtId="3" fontId="17" fillId="3" borderId="0" xfId="0" applyNumberFormat="1" applyFont="1" applyFill="1" applyBorder="1" applyAlignment="1" applyProtection="1">
      <alignment horizontal="center" vertical="top" wrapText="1"/>
    </xf>
    <xf numFmtId="0" fontId="66" fillId="3" borderId="70" xfId="0" applyFont="1" applyFill="1" applyBorder="1" applyAlignment="1" applyProtection="1">
      <alignment horizontal="center" vertical="center" textRotation="90"/>
    </xf>
    <xf numFmtId="0" fontId="66" fillId="3" borderId="69" xfId="0" applyFont="1" applyFill="1" applyBorder="1" applyAlignment="1" applyProtection="1">
      <alignment horizontal="center" vertical="center" textRotation="90"/>
    </xf>
    <xf numFmtId="0" fontId="66" fillId="3" borderId="34" xfId="0" applyFont="1" applyFill="1" applyBorder="1" applyAlignment="1" applyProtection="1">
      <alignment horizontal="center" vertical="center" textRotation="90"/>
    </xf>
    <xf numFmtId="0" fontId="65" fillId="3" borderId="68" xfId="0" applyFont="1" applyFill="1" applyBorder="1" applyAlignment="1" applyProtection="1">
      <alignment horizontal="center" vertical="center" textRotation="90"/>
    </xf>
    <xf numFmtId="0" fontId="65" fillId="3" borderId="69" xfId="0" applyFont="1" applyFill="1" applyBorder="1" applyAlignment="1" applyProtection="1">
      <alignment horizontal="center" vertical="center" textRotation="90"/>
    </xf>
    <xf numFmtId="0" fontId="65" fillId="3" borderId="61" xfId="0" applyFont="1" applyFill="1" applyBorder="1" applyAlignment="1" applyProtection="1">
      <alignment horizontal="center" vertical="center"/>
    </xf>
    <xf numFmtId="0" fontId="65" fillId="3" borderId="20" xfId="0" applyFont="1" applyFill="1" applyBorder="1" applyAlignment="1" applyProtection="1">
      <alignment horizontal="center" vertical="center"/>
    </xf>
    <xf numFmtId="0" fontId="65" fillId="3" borderId="7" xfId="0" applyFont="1" applyFill="1" applyBorder="1" applyAlignment="1" applyProtection="1">
      <alignment horizontal="center" vertical="center"/>
    </xf>
    <xf numFmtId="0" fontId="65" fillId="3" borderId="66" xfId="0" applyFont="1" applyFill="1" applyBorder="1" applyAlignment="1" applyProtection="1">
      <alignment horizontal="center" vertical="center"/>
    </xf>
    <xf numFmtId="0" fontId="65" fillId="3" borderId="19" xfId="0" applyFont="1" applyFill="1" applyBorder="1" applyAlignment="1" applyProtection="1">
      <alignment horizontal="center" vertical="center" wrapText="1"/>
    </xf>
    <xf numFmtId="0" fontId="65" fillId="3" borderId="15" xfId="0" applyFont="1" applyFill="1" applyBorder="1" applyAlignment="1" applyProtection="1">
      <alignment horizontal="center" vertical="center" wrapText="1"/>
    </xf>
    <xf numFmtId="0" fontId="65" fillId="3" borderId="62" xfId="0" applyFont="1" applyFill="1" applyBorder="1" applyAlignment="1" applyProtection="1">
      <alignment horizontal="center" vertical="center" wrapText="1"/>
    </xf>
    <xf numFmtId="0" fontId="65" fillId="3" borderId="67" xfId="0" applyFont="1" applyFill="1" applyBorder="1" applyAlignment="1" applyProtection="1">
      <alignment horizontal="center" vertical="center" wrapText="1"/>
    </xf>
    <xf numFmtId="0" fontId="65" fillId="3" borderId="8" xfId="0" applyFont="1" applyFill="1" applyBorder="1" applyAlignment="1" applyProtection="1">
      <alignment horizontal="center" vertical="center" wrapText="1"/>
    </xf>
    <xf numFmtId="0" fontId="65" fillId="3" borderId="9" xfId="0" applyFont="1" applyFill="1" applyBorder="1" applyAlignment="1" applyProtection="1">
      <alignment horizontal="center" vertical="center" wrapText="1"/>
    </xf>
    <xf numFmtId="49" fontId="29" fillId="3" borderId="1" xfId="0" applyNumberFormat="1" applyFont="1" applyFill="1" applyBorder="1" applyAlignment="1" applyProtection="1">
      <alignment horizontal="center" vertical="center" wrapText="1"/>
    </xf>
    <xf numFmtId="49" fontId="29" fillId="3" borderId="3" xfId="0" applyNumberFormat="1" applyFont="1" applyFill="1" applyBorder="1" applyAlignment="1" applyProtection="1">
      <alignment horizontal="center" vertical="center" wrapText="1"/>
    </xf>
    <xf numFmtId="0" fontId="66" fillId="3" borderId="65" xfId="0" applyFont="1" applyFill="1" applyBorder="1" applyAlignment="1" applyProtection="1">
      <alignment horizontal="center" vertical="center" textRotation="90"/>
    </xf>
    <xf numFmtId="0" fontId="66" fillId="3" borderId="45" xfId="0" applyFont="1" applyFill="1" applyBorder="1" applyAlignment="1" applyProtection="1">
      <alignment horizontal="center" vertical="center" textRotation="90"/>
    </xf>
    <xf numFmtId="0" fontId="65" fillId="3" borderId="40" xfId="0" applyFont="1" applyFill="1" applyBorder="1" applyAlignment="1" applyProtection="1">
      <alignment horizontal="center" vertical="center" wrapText="1"/>
    </xf>
    <xf numFmtId="0" fontId="65" fillId="3" borderId="32" xfId="0" applyFont="1" applyFill="1" applyBorder="1" applyAlignment="1" applyProtection="1">
      <alignment horizontal="center" vertical="center" wrapText="1"/>
    </xf>
    <xf numFmtId="0" fontId="27" fillId="3" borderId="7" xfId="0" applyNumberFormat="1" applyFont="1" applyFill="1" applyBorder="1" applyAlignment="1" applyProtection="1">
      <alignment horizontal="right" vertical="center" wrapText="1"/>
    </xf>
    <xf numFmtId="0" fontId="27" fillId="3" borderId="8" xfId="0" applyNumberFormat="1" applyFont="1" applyFill="1" applyBorder="1" applyAlignment="1" applyProtection="1">
      <alignment horizontal="right" vertical="center" wrapText="1"/>
    </xf>
    <xf numFmtId="49" fontId="29" fillId="3" borderId="7" xfId="0" applyNumberFormat="1" applyFont="1" applyFill="1" applyBorder="1" applyAlignment="1" applyProtection="1">
      <alignment horizontal="center" vertical="center" wrapText="1"/>
    </xf>
    <xf numFmtId="49" fontId="29" fillId="3" borderId="9" xfId="0" applyNumberFormat="1"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4" fillId="3" borderId="13"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13" xfId="0" applyFill="1" applyBorder="1" applyAlignment="1" applyProtection="1">
      <alignment horizontal="center"/>
      <protection locked="0"/>
    </xf>
    <xf numFmtId="3" fontId="17" fillId="3" borderId="78" xfId="0" applyNumberFormat="1" applyFont="1" applyFill="1" applyBorder="1" applyAlignment="1" applyProtection="1">
      <alignment horizontal="center" vertical="center"/>
    </xf>
    <xf numFmtId="3" fontId="17" fillId="3" borderId="79" xfId="0" applyNumberFormat="1" applyFont="1" applyFill="1" applyBorder="1" applyAlignment="1" applyProtection="1">
      <alignment horizontal="center" vertical="center"/>
    </xf>
    <xf numFmtId="3" fontId="17" fillId="3" borderId="80" xfId="0" applyNumberFormat="1" applyFont="1" applyFill="1" applyBorder="1" applyAlignment="1" applyProtection="1">
      <alignment horizontal="center" vertical="center"/>
    </xf>
    <xf numFmtId="0" fontId="17" fillId="3" borderId="73" xfId="0" applyFont="1" applyFill="1" applyBorder="1" applyAlignment="1" applyProtection="1">
      <alignment horizontal="center" vertical="center"/>
    </xf>
    <xf numFmtId="0" fontId="17" fillId="3" borderId="74"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17" fillId="3" borderId="11" xfId="0" applyFont="1" applyFill="1" applyBorder="1" applyAlignment="1" applyProtection="1">
      <alignment horizontal="left" vertical="center"/>
    </xf>
    <xf numFmtId="0" fontId="17" fillId="3" borderId="12" xfId="0" applyFont="1" applyFill="1" applyBorder="1" applyAlignment="1" applyProtection="1">
      <alignment horizontal="left" vertical="center"/>
    </xf>
    <xf numFmtId="0" fontId="17" fillId="3" borderId="13" xfId="0" applyFont="1" applyFill="1" applyBorder="1" applyAlignment="1" applyProtection="1">
      <alignment horizontal="left" vertical="center"/>
    </xf>
    <xf numFmtId="0" fontId="17" fillId="3" borderId="11" xfId="0" applyFont="1" applyFill="1" applyBorder="1" applyAlignment="1" applyProtection="1">
      <alignment horizontal="left" vertical="center" wrapText="1"/>
    </xf>
    <xf numFmtId="0" fontId="17" fillId="3" borderId="12" xfId="0" applyFont="1" applyFill="1" applyBorder="1" applyAlignment="1" applyProtection="1">
      <alignment horizontal="left" vertical="center" wrapText="1"/>
    </xf>
    <xf numFmtId="0" fontId="17" fillId="3" borderId="13" xfId="0" applyFont="1" applyFill="1" applyBorder="1" applyAlignment="1" applyProtection="1">
      <alignment horizontal="left" vertical="center" wrapText="1"/>
    </xf>
    <xf numFmtId="0" fontId="66" fillId="3" borderId="11" xfId="0" applyFont="1" applyFill="1" applyBorder="1" applyAlignment="1" applyProtection="1">
      <alignment horizontal="left" vertical="center" wrapText="1"/>
    </xf>
    <xf numFmtId="0" fontId="66" fillId="3" borderId="12" xfId="0" applyFont="1" applyFill="1" applyBorder="1" applyAlignment="1" applyProtection="1">
      <alignment horizontal="left" vertical="center" wrapText="1"/>
    </xf>
    <xf numFmtId="0" fontId="66" fillId="3" borderId="13"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center"/>
      <protection locked="0"/>
    </xf>
    <xf numFmtId="0" fontId="5" fillId="3" borderId="13" xfId="0" applyFont="1" applyFill="1" applyBorder="1" applyAlignment="1" applyProtection="1">
      <alignment horizontal="left" vertical="center"/>
      <protection locked="0"/>
    </xf>
    <xf numFmtId="0" fontId="66" fillId="3" borderId="11" xfId="0" applyFont="1" applyFill="1" applyBorder="1" applyAlignment="1" applyProtection="1">
      <alignment horizontal="left" vertical="center"/>
    </xf>
    <xf numFmtId="0" fontId="66" fillId="3" borderId="12" xfId="0" applyFont="1" applyFill="1" applyBorder="1" applyAlignment="1" applyProtection="1">
      <alignment horizontal="left" vertical="center"/>
    </xf>
    <xf numFmtId="0" fontId="66" fillId="3" borderId="13" xfId="0" applyFont="1" applyFill="1" applyBorder="1" applyAlignment="1" applyProtection="1">
      <alignment horizontal="left" vertical="center"/>
    </xf>
    <xf numFmtId="0" fontId="5" fillId="3" borderId="12"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3" fillId="3" borderId="13" xfId="0" applyFont="1" applyFill="1" applyBorder="1" applyAlignment="1" applyProtection="1">
      <alignment horizontal="center"/>
    </xf>
    <xf numFmtId="0" fontId="0" fillId="3" borderId="11" xfId="0" applyFill="1" applyBorder="1" applyAlignment="1" applyProtection="1">
      <alignment horizontal="center"/>
    </xf>
    <xf numFmtId="0" fontId="0" fillId="3" borderId="12" xfId="0" applyFill="1" applyBorder="1" applyAlignment="1" applyProtection="1">
      <alignment horizontal="center"/>
    </xf>
    <xf numFmtId="0" fontId="0" fillId="3" borderId="13" xfId="0" applyFill="1" applyBorder="1" applyAlignment="1" applyProtection="1">
      <alignment horizontal="center"/>
    </xf>
    <xf numFmtId="49" fontId="66" fillId="3" borderId="11" xfId="0" applyNumberFormat="1" applyFont="1" applyFill="1" applyBorder="1" applyAlignment="1" applyProtection="1">
      <alignment horizontal="left" vertical="center" wrapText="1"/>
    </xf>
    <xf numFmtId="49" fontId="66" fillId="3" borderId="12" xfId="0" applyNumberFormat="1" applyFont="1" applyFill="1" applyBorder="1" applyAlignment="1" applyProtection="1">
      <alignment horizontal="left" vertical="center" wrapText="1"/>
    </xf>
    <xf numFmtId="49" fontId="66" fillId="3" borderId="13" xfId="0" applyNumberFormat="1" applyFont="1" applyFill="1" applyBorder="1" applyAlignment="1" applyProtection="1">
      <alignment horizontal="left" vertical="center" wrapText="1"/>
    </xf>
    <xf numFmtId="49" fontId="66" fillId="3" borderId="14" xfId="0" applyNumberFormat="1" applyFont="1" applyFill="1" applyBorder="1" applyAlignment="1" applyProtection="1">
      <alignment horizontal="left" vertical="center"/>
    </xf>
    <xf numFmtId="49" fontId="66" fillId="3" borderId="14" xfId="0" applyNumberFormat="1" applyFont="1" applyFill="1" applyBorder="1" applyAlignment="1" applyProtection="1">
      <alignment horizontal="left" vertical="center" wrapText="1"/>
    </xf>
    <xf numFmtId="49" fontId="66" fillId="3" borderId="11" xfId="0" applyNumberFormat="1" applyFont="1" applyFill="1" applyBorder="1" applyAlignment="1" applyProtection="1">
      <alignment horizontal="center" vertical="center" wrapText="1"/>
    </xf>
    <xf numFmtId="49" fontId="66" fillId="3" borderId="12" xfId="0" applyNumberFormat="1" applyFont="1" applyFill="1" applyBorder="1" applyAlignment="1" applyProtection="1">
      <alignment horizontal="center" vertical="center" wrapText="1"/>
    </xf>
    <xf numFmtId="49" fontId="66" fillId="3" borderId="13" xfId="0" applyNumberFormat="1" applyFont="1" applyFill="1" applyBorder="1" applyAlignment="1" applyProtection="1">
      <alignment horizontal="center" vertical="center" wrapText="1"/>
    </xf>
    <xf numFmtId="0" fontId="17" fillId="3" borderId="12" xfId="0" applyFont="1" applyFill="1" applyBorder="1" applyAlignment="1" applyProtection="1">
      <alignment horizontal="center" vertical="top" wrapText="1"/>
    </xf>
    <xf numFmtId="0" fontId="46" fillId="3" borderId="15" xfId="0" applyFont="1" applyFill="1" applyBorder="1" applyAlignment="1" applyProtection="1">
      <alignment horizontal="justify" vertical="top" wrapText="1"/>
    </xf>
    <xf numFmtId="0" fontId="17" fillId="3" borderId="14" xfId="0" applyFont="1" applyFill="1" applyBorder="1" applyAlignment="1" applyProtection="1">
      <alignment horizontal="center" vertical="center"/>
    </xf>
    <xf numFmtId="49" fontId="66" fillId="3" borderId="19" xfId="0" applyNumberFormat="1" applyFont="1" applyFill="1" applyBorder="1" applyAlignment="1" applyProtection="1">
      <alignment horizontal="center" vertical="center" wrapText="1"/>
    </xf>
    <xf numFmtId="49" fontId="66" fillId="3" borderId="15" xfId="0" applyNumberFormat="1" applyFont="1" applyFill="1" applyBorder="1" applyAlignment="1" applyProtection="1">
      <alignment horizontal="center" vertical="center" wrapText="1"/>
    </xf>
    <xf numFmtId="49" fontId="66" fillId="3" borderId="20" xfId="0" applyNumberFormat="1" applyFont="1" applyFill="1" applyBorder="1" applyAlignment="1" applyProtection="1">
      <alignment horizontal="center" vertical="center" wrapText="1"/>
    </xf>
    <xf numFmtId="49" fontId="66" fillId="3" borderId="22" xfId="0" applyNumberFormat="1" applyFont="1" applyFill="1" applyBorder="1" applyAlignment="1" applyProtection="1">
      <alignment horizontal="center" vertical="center" wrapText="1"/>
    </xf>
    <xf numFmtId="49" fontId="66" fillId="3" borderId="10" xfId="0" applyNumberFormat="1" applyFont="1" applyFill="1" applyBorder="1" applyAlignment="1" applyProtection="1">
      <alignment horizontal="center" vertical="center" wrapText="1"/>
    </xf>
    <xf numFmtId="49" fontId="66" fillId="3" borderId="23" xfId="0" applyNumberFormat="1" applyFont="1" applyFill="1" applyBorder="1" applyAlignment="1" applyProtection="1">
      <alignment horizontal="center" vertical="center" wrapText="1"/>
    </xf>
    <xf numFmtId="0" fontId="10" fillId="9" borderId="57" xfId="0" applyFont="1" applyFill="1" applyBorder="1" applyAlignment="1" applyProtection="1">
      <alignment horizontal="center" vertical="top" wrapText="1"/>
    </xf>
    <xf numFmtId="0" fontId="10" fillId="9" borderId="58" xfId="0" applyFont="1" applyFill="1" applyBorder="1" applyAlignment="1" applyProtection="1">
      <alignment horizontal="center" vertical="top" wrapText="1"/>
    </xf>
    <xf numFmtId="0" fontId="10" fillId="9" borderId="59" xfId="0" applyFont="1" applyFill="1" applyBorder="1" applyAlignment="1" applyProtection="1">
      <alignment horizontal="center" vertical="top" wrapText="1"/>
    </xf>
    <xf numFmtId="0" fontId="52" fillId="2" borderId="0" xfId="5" applyFont="1" applyFill="1" applyAlignment="1" applyProtection="1">
      <alignment horizontal="center" vertical="center"/>
      <protection locked="0"/>
    </xf>
    <xf numFmtId="0" fontId="39" fillId="2" borderId="0" xfId="5" applyFill="1" applyBorder="1" applyAlignment="1" applyProtection="1">
      <alignment horizontal="justify" vertical="top" wrapText="1"/>
    </xf>
    <xf numFmtId="0" fontId="12" fillId="3" borderId="10" xfId="0" applyFont="1" applyFill="1" applyBorder="1" applyAlignment="1" applyProtection="1">
      <alignment horizontal="left"/>
      <protection locked="0"/>
    </xf>
    <xf numFmtId="0" fontId="48" fillId="2" borderId="0" xfId="5" applyFont="1" applyFill="1" applyAlignment="1" applyProtection="1">
      <alignment horizontal="center" vertical="center"/>
      <protection locked="0"/>
    </xf>
    <xf numFmtId="0" fontId="8" fillId="10" borderId="0" xfId="0" applyFont="1" applyFill="1" applyBorder="1" applyAlignment="1" applyProtection="1">
      <alignment horizontal="center" vertical="center"/>
    </xf>
    <xf numFmtId="0" fontId="12" fillId="3" borderId="12" xfId="0" applyFont="1" applyFill="1" applyBorder="1" applyAlignment="1" applyProtection="1">
      <alignment horizontal="left"/>
      <protection locked="0"/>
    </xf>
    <xf numFmtId="0" fontId="20" fillId="3" borderId="12" xfId="5" applyFont="1" applyFill="1" applyBorder="1" applyAlignment="1" applyProtection="1">
      <alignment horizontal="left"/>
      <protection locked="0"/>
    </xf>
    <xf numFmtId="0" fontId="54" fillId="3" borderId="0" xfId="0" applyFont="1" applyFill="1" applyBorder="1" applyAlignment="1" applyProtection="1">
      <alignment horizontal="center" vertical="center"/>
    </xf>
    <xf numFmtId="0" fontId="12" fillId="3" borderId="19"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protection locked="0"/>
    </xf>
    <xf numFmtId="0" fontId="12" fillId="3" borderId="20" xfId="0" applyFont="1" applyFill="1" applyBorder="1" applyAlignment="1" applyProtection="1">
      <alignment horizontal="center" vertical="center" wrapText="1"/>
      <protection locked="0"/>
    </xf>
    <xf numFmtId="0" fontId="12" fillId="3" borderId="21"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18" xfId="0" applyFont="1" applyFill="1" applyBorder="1" applyAlignment="1" applyProtection="1">
      <alignment horizontal="center" vertical="center" wrapText="1"/>
      <protection locked="0"/>
    </xf>
    <xf numFmtId="0" fontId="12" fillId="3" borderId="22"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12" fillId="3" borderId="23"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left" vertical="top" wrapText="1"/>
      <protection locked="0"/>
    </xf>
    <xf numFmtId="0" fontId="7" fillId="3" borderId="15" xfId="0" applyFont="1" applyFill="1" applyBorder="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7" fillId="3" borderId="21"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18" xfId="0" applyFont="1" applyFill="1" applyBorder="1" applyAlignment="1" applyProtection="1">
      <alignment horizontal="left" vertical="top" wrapText="1"/>
      <protection locked="0"/>
    </xf>
    <xf numFmtId="0" fontId="7" fillId="3" borderId="22"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23" xfId="0" applyFont="1" applyFill="1" applyBorder="1" applyAlignment="1" applyProtection="1">
      <alignment horizontal="left" vertical="top" wrapText="1"/>
      <protection locked="0"/>
    </xf>
    <xf numFmtId="0" fontId="7" fillId="3" borderId="14" xfId="0" applyFont="1" applyFill="1" applyBorder="1" applyAlignment="1" applyProtection="1">
      <alignment horizontal="left" vertical="top" wrapText="1"/>
      <protection locked="0"/>
    </xf>
    <xf numFmtId="0" fontId="24" fillId="3" borderId="0" xfId="0" applyFont="1" applyFill="1" applyBorder="1" applyAlignment="1">
      <alignment horizontal="justify" vertical="top" wrapText="1"/>
    </xf>
    <xf numFmtId="0" fontId="24" fillId="3" borderId="0" xfId="0" applyFont="1" applyFill="1" applyBorder="1" applyAlignment="1" applyProtection="1">
      <alignment horizontal="justify" vertical="top" wrapText="1"/>
    </xf>
    <xf numFmtId="0" fontId="24" fillId="3" borderId="0" xfId="0" applyNumberFormat="1" applyFont="1" applyFill="1" applyBorder="1" applyAlignment="1">
      <alignment horizontal="justify" vertical="top" wrapText="1"/>
    </xf>
    <xf numFmtId="0" fontId="20" fillId="3" borderId="0" xfId="0" applyFont="1" applyFill="1" applyBorder="1" applyAlignment="1" applyProtection="1">
      <alignment horizontal="justify" vertical="top" wrapText="1"/>
    </xf>
    <xf numFmtId="0" fontId="15" fillId="2" borderId="0" xfId="0" applyFont="1" applyFill="1" applyAlignment="1" applyProtection="1">
      <alignment horizontal="center" vertical="center" wrapText="1"/>
    </xf>
    <xf numFmtId="0" fontId="73" fillId="2" borderId="0" xfId="5" applyFont="1" applyFill="1" applyAlignment="1" applyProtection="1">
      <alignment horizontal="center" vertical="center" wrapText="1"/>
      <protection locked="0"/>
    </xf>
    <xf numFmtId="0" fontId="25" fillId="6" borderId="0" xfId="0" applyFont="1" applyFill="1" applyBorder="1" applyAlignment="1">
      <alignment horizontal="center" vertical="center" wrapText="1"/>
    </xf>
    <xf numFmtId="0" fontId="25" fillId="6" borderId="0" xfId="0" applyFont="1" applyFill="1" applyBorder="1" applyAlignment="1">
      <alignment horizontal="center" vertical="center"/>
    </xf>
  </cellXfs>
  <cellStyles count="9">
    <cellStyle name="Comma 2" xfId="4"/>
    <cellStyle name="Comma 2 2" xfId="8"/>
    <cellStyle name="Hipervínculo" xfId="5" builtinId="8"/>
    <cellStyle name="Millares" xfId="3" builtinId="3"/>
    <cellStyle name="Millares 2" xfId="6"/>
    <cellStyle name="Millares 3" xfId="7"/>
    <cellStyle name="Normal" xfId="0" builtinId="0"/>
    <cellStyle name="Porcentual" xfId="1" builtinId="5"/>
    <cellStyle name="Porcentual 2" xfId="2"/>
  </cellStyles>
  <dxfs count="15">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FFCCFF"/>
      <color rgb="FFC5A1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407987</xdr:rowOff>
    </xdr:to>
    <xdr:pic>
      <xdr:nvPicPr>
        <xdr:cNvPr id="2" name="4 Imagen" descr="INEGI Logo y nombre (vertical).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1477" y="246183"/>
          <a:ext cx="1874523" cy="1161929"/>
        </a:xfrm>
        <a:prstGeom prst="rect">
          <a:avLst/>
        </a:prstGeom>
        <a:noFill/>
        <a:ln w="9525">
          <a:noFill/>
          <a:miter lim="800000"/>
          <a:headEnd/>
          <a:tailEnd/>
        </a:ln>
      </xdr:spPr>
    </xdr:pic>
    <xdr:clientData/>
  </xdr:twoCellAnchor>
  <xdr:twoCellAnchor editAs="oneCell">
    <xdr:from>
      <xdr:col>23</xdr:col>
      <xdr:colOff>124500</xdr:colOff>
      <xdr:row>1</xdr:row>
      <xdr:rowOff>0</xdr:rowOff>
    </xdr:from>
    <xdr:to>
      <xdr:col>29</xdr:col>
      <xdr:colOff>221468</xdr:colOff>
      <xdr:row>5</xdr:row>
      <xdr:rowOff>362700</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20450" y="200025"/>
          <a:ext cx="1582868" cy="116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407987</xdr:rowOff>
    </xdr:to>
    <xdr:pic>
      <xdr:nvPicPr>
        <xdr:cNvPr id="2" name="4 Imagen" descr="INEGI Logo y nombre (vertical).pn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1477" y="246183"/>
          <a:ext cx="1874523" cy="1161929"/>
        </a:xfrm>
        <a:prstGeom prst="rect">
          <a:avLst/>
        </a:prstGeom>
        <a:noFill/>
        <a:ln w="9525">
          <a:noFill/>
          <a:miter lim="800000"/>
          <a:headEnd/>
          <a:tailEnd/>
        </a:ln>
      </xdr:spPr>
    </xdr:pic>
    <xdr:clientData/>
  </xdr:twoCellAnchor>
  <xdr:twoCellAnchor editAs="oneCell">
    <xdr:from>
      <xdr:col>23</xdr:col>
      <xdr:colOff>162600</xdr:colOff>
      <xdr:row>1</xdr:row>
      <xdr:rowOff>28575</xdr:rowOff>
    </xdr:from>
    <xdr:to>
      <xdr:col>30</xdr:col>
      <xdr:colOff>11918</xdr:colOff>
      <xdr:row>5</xdr:row>
      <xdr:rowOff>391275</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296700" y="228600"/>
          <a:ext cx="1716218" cy="116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484187</xdr:rowOff>
    </xdr:to>
    <xdr:pic>
      <xdr:nvPicPr>
        <xdr:cNvPr id="2" name="4 Imagen" descr="INEGI Logo y nombre (vertical).png">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19577" y="246183"/>
          <a:ext cx="1874523" cy="1161929"/>
        </a:xfrm>
        <a:prstGeom prst="rect">
          <a:avLst/>
        </a:prstGeom>
        <a:noFill/>
        <a:ln w="9525">
          <a:noFill/>
          <a:miter lim="800000"/>
          <a:headEnd/>
          <a:tailEnd/>
        </a:ln>
      </xdr:spPr>
    </xdr:pic>
    <xdr:clientData/>
  </xdr:twoCellAnchor>
  <xdr:twoCellAnchor editAs="oneCell">
    <xdr:from>
      <xdr:col>23</xdr:col>
      <xdr:colOff>162600</xdr:colOff>
      <xdr:row>1</xdr:row>
      <xdr:rowOff>28575</xdr:rowOff>
    </xdr:from>
    <xdr:to>
      <xdr:col>29</xdr:col>
      <xdr:colOff>202418</xdr:colOff>
      <xdr:row>5</xdr:row>
      <xdr:rowOff>467475</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334800" y="228600"/>
          <a:ext cx="1697168" cy="116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227134</xdr:colOff>
      <xdr:row>0</xdr:row>
      <xdr:rowOff>262347</xdr:rowOff>
    </xdr:from>
    <xdr:to>
      <xdr:col>23</xdr:col>
      <xdr:colOff>227134</xdr:colOff>
      <xdr:row>5</xdr:row>
      <xdr:rowOff>86033</xdr:rowOff>
    </xdr:to>
    <xdr:pic>
      <xdr:nvPicPr>
        <xdr:cNvPr id="2" name="1 Imagen" descr="CNG2017_PJE.png">
          <a:extLst>
            <a:ext uri="{FF2B5EF4-FFF2-40B4-BE49-F238E27FC236}">
              <a16:creationId xmlns="" xmlns:a16="http://schemas.microsoft.com/office/drawing/2014/main" id="{00000000-0008-0000-0300-000002000000}"/>
            </a:ext>
          </a:extLst>
        </xdr:cNvPr>
        <xdr:cNvPicPr preferRelativeResize="0">
          <a:picLocks/>
        </xdr:cNvPicPr>
      </xdr:nvPicPr>
      <xdr:blipFill>
        <a:blip xmlns:r="http://schemas.openxmlformats.org/officeDocument/2006/relationships" r:embed="rId1" cstate="print"/>
        <a:stretch>
          <a:fillRect/>
        </a:stretch>
      </xdr:blipFill>
      <xdr:spPr>
        <a:xfrm>
          <a:off x="5961184" y="186147"/>
          <a:ext cx="1631850" cy="852386"/>
        </a:xfrm>
        <a:prstGeom prst="rect">
          <a:avLst/>
        </a:prstGeom>
      </xdr:spPr>
    </xdr:pic>
    <xdr:clientData/>
  </xdr:twoCellAnchor>
  <xdr:twoCellAnchor editAs="oneCell">
    <xdr:from>
      <xdr:col>0</xdr:col>
      <xdr:colOff>0</xdr:colOff>
      <xdr:row>0</xdr:row>
      <xdr:rowOff>175845</xdr:rowOff>
    </xdr:from>
    <xdr:to>
      <xdr:col>0</xdr:col>
      <xdr:colOff>0</xdr:colOff>
      <xdr:row>5</xdr:row>
      <xdr:rowOff>2424</xdr:rowOff>
    </xdr:to>
    <xdr:pic>
      <xdr:nvPicPr>
        <xdr:cNvPr id="3" name="2 Imagen" descr="INEGI Logo y nombre (vertical).png">
          <a:extLst>
            <a:ext uri="{FF2B5EF4-FFF2-40B4-BE49-F238E27FC236}">
              <a16:creationId xmlns="" xmlns:a16="http://schemas.microsoft.com/office/drawing/2014/main" id="{00000000-0008-0000-0300-000003000000}"/>
            </a:ext>
          </a:extLst>
        </xdr:cNvPr>
        <xdr:cNvPicPr preferRelativeResize="0">
          <a:picLocks/>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0" y="175845"/>
          <a:ext cx="1756007" cy="779079"/>
        </a:xfrm>
        <a:prstGeom prst="rect">
          <a:avLst/>
        </a:prstGeom>
        <a:noFill/>
        <a:ln w="9525">
          <a:noFill/>
          <a:miter lim="800000"/>
          <a:headEnd/>
          <a:tailEnd/>
        </a:ln>
      </xdr:spPr>
    </xdr:pic>
    <xdr:clientData/>
  </xdr:twoCellAnchor>
  <xdr:twoCellAnchor editAs="oneCell">
    <xdr:from>
      <xdr:col>0</xdr:col>
      <xdr:colOff>224327</xdr:colOff>
      <xdr:row>0</xdr:row>
      <xdr:rowOff>142875</xdr:rowOff>
    </xdr:from>
    <xdr:to>
      <xdr:col>8</xdr:col>
      <xdr:colOff>79550</xdr:colOff>
      <xdr:row>5</xdr:row>
      <xdr:rowOff>352304</xdr:rowOff>
    </xdr:to>
    <xdr:pic>
      <xdr:nvPicPr>
        <xdr:cNvPr id="4" name="4 Imagen" descr="INEGI Logo y nombre (vertical).png">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24327" y="142875"/>
          <a:ext cx="1874523" cy="1161929"/>
        </a:xfrm>
        <a:prstGeom prst="rect">
          <a:avLst/>
        </a:prstGeom>
        <a:noFill/>
        <a:ln w="9525">
          <a:noFill/>
          <a:miter lim="800000"/>
          <a:headEnd/>
          <a:tailEnd/>
        </a:ln>
      </xdr:spPr>
    </xdr:pic>
    <xdr:clientData/>
  </xdr:twoCellAnchor>
  <xdr:twoCellAnchor editAs="oneCell">
    <xdr:from>
      <xdr:col>23</xdr:col>
      <xdr:colOff>229275</xdr:colOff>
      <xdr:row>0</xdr:row>
      <xdr:rowOff>95250</xdr:rowOff>
    </xdr:from>
    <xdr:to>
      <xdr:col>30</xdr:col>
      <xdr:colOff>211943</xdr:colOff>
      <xdr:row>5</xdr:row>
      <xdr:rowOff>305550</xdr:rowOff>
    </xdr:to>
    <xdr:pic>
      <xdr:nvPicPr>
        <xdr:cNvPr id="5" name="Imagen 4">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5963325" y="95250"/>
          <a:ext cx="1716218" cy="116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14777</xdr:colOff>
      <xdr:row>2</xdr:row>
      <xdr:rowOff>46158</xdr:rowOff>
    </xdr:from>
    <xdr:to>
      <xdr:col>8</xdr:col>
      <xdr:colOff>22400</xdr:colOff>
      <xdr:row>5</xdr:row>
      <xdr:rowOff>636587</xdr:rowOff>
    </xdr:to>
    <xdr:pic>
      <xdr:nvPicPr>
        <xdr:cNvPr id="2" name="4 Imagen" descr="INEGI Logo y nombre (vertical).png">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62427" y="427158"/>
          <a:ext cx="1741173" cy="1161929"/>
        </a:xfrm>
        <a:prstGeom prst="rect">
          <a:avLst/>
        </a:prstGeom>
        <a:noFill/>
        <a:ln w="9525">
          <a:noFill/>
          <a:miter lim="800000"/>
          <a:headEnd/>
          <a:tailEnd/>
        </a:ln>
      </xdr:spPr>
    </xdr:pic>
    <xdr:clientData/>
  </xdr:twoCellAnchor>
  <xdr:twoCellAnchor editAs="oneCell">
    <xdr:from>
      <xdr:col>23</xdr:col>
      <xdr:colOff>162600</xdr:colOff>
      <xdr:row>2</xdr:row>
      <xdr:rowOff>28575</xdr:rowOff>
    </xdr:from>
    <xdr:to>
      <xdr:col>30</xdr:col>
      <xdr:colOff>11918</xdr:colOff>
      <xdr:row>5</xdr:row>
      <xdr:rowOff>619875</xdr:rowOff>
    </xdr:to>
    <xdr:pic>
      <xdr:nvPicPr>
        <xdr:cNvPr id="3" name="Imagen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58550" y="409575"/>
          <a:ext cx="1582868" cy="116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14777</xdr:colOff>
      <xdr:row>2</xdr:row>
      <xdr:rowOff>46158</xdr:rowOff>
    </xdr:from>
    <xdr:to>
      <xdr:col>8</xdr:col>
      <xdr:colOff>22400</xdr:colOff>
      <xdr:row>5</xdr:row>
      <xdr:rowOff>636587</xdr:rowOff>
    </xdr:to>
    <xdr:pic>
      <xdr:nvPicPr>
        <xdr:cNvPr id="2" name="4 Imagen" descr="INEGI Logo y nombre (vertical).png">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1477" y="427158"/>
          <a:ext cx="1874523" cy="1161929"/>
        </a:xfrm>
        <a:prstGeom prst="rect">
          <a:avLst/>
        </a:prstGeom>
        <a:noFill/>
        <a:ln w="9525">
          <a:noFill/>
          <a:miter lim="800000"/>
          <a:headEnd/>
          <a:tailEnd/>
        </a:ln>
      </xdr:spPr>
    </xdr:pic>
    <xdr:clientData/>
  </xdr:twoCellAnchor>
  <xdr:twoCellAnchor editAs="oneCell">
    <xdr:from>
      <xdr:col>23</xdr:col>
      <xdr:colOff>162600</xdr:colOff>
      <xdr:row>2</xdr:row>
      <xdr:rowOff>28575</xdr:rowOff>
    </xdr:from>
    <xdr:to>
      <xdr:col>30</xdr:col>
      <xdr:colOff>11918</xdr:colOff>
      <xdr:row>5</xdr:row>
      <xdr:rowOff>619875</xdr:rowOff>
    </xdr:to>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296700" y="409575"/>
          <a:ext cx="1716218" cy="116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227134</xdr:colOff>
      <xdr:row>0</xdr:row>
      <xdr:rowOff>262347</xdr:rowOff>
    </xdr:from>
    <xdr:to>
      <xdr:col>23</xdr:col>
      <xdr:colOff>227134</xdr:colOff>
      <xdr:row>4</xdr:row>
      <xdr:rowOff>9833</xdr:rowOff>
    </xdr:to>
    <xdr:pic>
      <xdr:nvPicPr>
        <xdr:cNvPr id="5" name="1 Imagen" descr="CNG2017_PJE.png">
          <a:extLst>
            <a:ext uri="{FF2B5EF4-FFF2-40B4-BE49-F238E27FC236}">
              <a16:creationId xmlns="" xmlns:a16="http://schemas.microsoft.com/office/drawing/2014/main" id="{00000000-0008-0000-0600-000005000000}"/>
            </a:ext>
          </a:extLst>
        </xdr:cNvPr>
        <xdr:cNvPicPr preferRelativeResize="0">
          <a:picLocks/>
        </xdr:cNvPicPr>
      </xdr:nvPicPr>
      <xdr:blipFill>
        <a:blip xmlns:r="http://schemas.openxmlformats.org/officeDocument/2006/relationships" r:embed="rId1" cstate="print"/>
        <a:stretch>
          <a:fillRect/>
        </a:stretch>
      </xdr:blipFill>
      <xdr:spPr>
        <a:xfrm>
          <a:off x="5961184" y="186147"/>
          <a:ext cx="0" cy="852386"/>
        </a:xfrm>
        <a:prstGeom prst="rect">
          <a:avLst/>
        </a:prstGeom>
      </xdr:spPr>
    </xdr:pic>
    <xdr:clientData/>
  </xdr:twoCellAnchor>
  <xdr:twoCellAnchor editAs="oneCell">
    <xdr:from>
      <xdr:col>0</xdr:col>
      <xdr:colOff>271952</xdr:colOff>
      <xdr:row>0</xdr:row>
      <xdr:rowOff>0</xdr:rowOff>
    </xdr:from>
    <xdr:to>
      <xdr:col>8</xdr:col>
      <xdr:colOff>136700</xdr:colOff>
      <xdr:row>4</xdr:row>
      <xdr:rowOff>57029</xdr:rowOff>
    </xdr:to>
    <xdr:pic>
      <xdr:nvPicPr>
        <xdr:cNvPr id="7" name="4 Imagen" descr="INEGI Logo y nombre (vertical).png">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2" cstate="print"/>
        <a:srcRect/>
        <a:stretch>
          <a:fillRect/>
        </a:stretch>
      </xdr:blipFill>
      <xdr:spPr bwMode="auto">
        <a:xfrm>
          <a:off x="271952" y="0"/>
          <a:ext cx="1874523" cy="1161929"/>
        </a:xfrm>
        <a:prstGeom prst="rect">
          <a:avLst/>
        </a:prstGeom>
        <a:noFill/>
        <a:ln w="9525">
          <a:noFill/>
          <a:miter lim="800000"/>
          <a:headEnd/>
          <a:tailEnd/>
        </a:ln>
      </xdr:spPr>
    </xdr:pic>
    <xdr:clientData/>
  </xdr:twoCellAnchor>
  <xdr:twoCellAnchor editAs="oneCell">
    <xdr:from>
      <xdr:col>23</xdr:col>
      <xdr:colOff>229275</xdr:colOff>
      <xdr:row>0</xdr:row>
      <xdr:rowOff>0</xdr:rowOff>
    </xdr:from>
    <xdr:to>
      <xdr:col>30</xdr:col>
      <xdr:colOff>211943</xdr:colOff>
      <xdr:row>4</xdr:row>
      <xdr:rowOff>57900</xdr:rowOff>
    </xdr:to>
    <xdr:pic>
      <xdr:nvPicPr>
        <xdr:cNvPr id="8" name="Imagen 7">
          <a:extLst>
            <a:ext uri="{FF2B5EF4-FFF2-40B4-BE49-F238E27FC236}">
              <a16:creationId xmlns="" xmlns:a16="http://schemas.microsoft.com/office/drawing/2014/main" id="{00000000-0008-0000-06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5963325" y="0"/>
          <a:ext cx="1716218" cy="1162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A.RIVERAGUT/AppData/Local/Microsoft/Windows/INetCache/Content.Outlook/TPLRTCHA/Anexos/CNPJE_2016_M2%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KA.RIVERAGUT/AppData/Local/Microsoft/Windows/INetCache/Content.Outlook/TPLRTCHA/01_Propuesta%20Georreferenciaci&#243;n_18Noviembre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lau/Downloads/01_CNIJF%202017%20M1_16Diciembre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Índice"/>
      <sheetName val="Presentacion"/>
      <sheetName val="Informantes"/>
      <sheetName val="CNPJE_2016_M2_secc1"/>
      <sheetName val="CNPJE_2016_M2_secc2"/>
      <sheetName val="CNPJE_2016_M2_secc3"/>
      <sheetName val="CNPJE_2016_M2_secc4"/>
      <sheetName val="CNPJE_2016_M2_secc5"/>
      <sheetName val="CNPJE_2016_M2_secc6"/>
      <sheetName val="CNPJE_2016_M2_secc7"/>
      <sheetName val="CNPJE_2016_M2_secc8"/>
      <sheetName val="CNPJE_2016_M2_secc9"/>
      <sheetName val="CNPJE_2016_M2_secc10"/>
      <sheetName val="Participantes_comentarios"/>
      <sheetName val="Complemento_FC"/>
      <sheetName val="Anexo_DFC"/>
      <sheetName val="Glosario"/>
    </sheetNames>
    <sheetDataSet>
      <sheetData sheetId="0"/>
      <sheetData sheetId="1">
        <row r="8">
          <cell r="B8">
            <v>0</v>
          </cell>
        </row>
      </sheetData>
      <sheetData sheetId="2"/>
      <sheetData sheetId="3"/>
      <sheetData sheetId="4"/>
      <sheetData sheetId="5"/>
      <sheetData sheetId="6">
        <row r="1">
          <cell r="CZ1" t="str">
            <v>01</v>
          </cell>
          <cell r="DA1" t="str">
            <v>02</v>
          </cell>
          <cell r="DB1" t="str">
            <v>03</v>
          </cell>
          <cell r="DC1" t="str">
            <v>04</v>
          </cell>
          <cell r="DD1" t="str">
            <v>05</v>
          </cell>
          <cell r="DE1" t="str">
            <v>06</v>
          </cell>
          <cell r="DF1" t="str">
            <v>07</v>
          </cell>
          <cell r="DG1" t="str">
            <v>08</v>
          </cell>
          <cell r="DH1" t="str">
            <v>09</v>
          </cell>
          <cell r="DI1" t="str">
            <v>10</v>
          </cell>
          <cell r="DJ1" t="str">
            <v>11</v>
          </cell>
          <cell r="DK1" t="str">
            <v>12</v>
          </cell>
          <cell r="DL1" t="str">
            <v>13</v>
          </cell>
          <cell r="DM1" t="str">
            <v>14</v>
          </cell>
          <cell r="DN1" t="str">
            <v>15</v>
          </cell>
          <cell r="DO1" t="str">
            <v>16</v>
          </cell>
          <cell r="DP1" t="str">
            <v>17</v>
          </cell>
          <cell r="DQ1" t="str">
            <v>18</v>
          </cell>
          <cell r="DR1" t="str">
            <v>19</v>
          </cell>
          <cell r="DS1" t="str">
            <v>20</v>
          </cell>
          <cell r="DT1" t="str">
            <v>21</v>
          </cell>
          <cell r="DU1" t="str">
            <v>22</v>
          </cell>
          <cell r="DV1" t="str">
            <v>23</v>
          </cell>
          <cell r="DW1" t="str">
            <v>24</v>
          </cell>
          <cell r="DX1" t="str">
            <v>25</v>
          </cell>
          <cell r="DY1" t="str">
            <v>26</v>
          </cell>
          <cell r="DZ1" t="str">
            <v>27</v>
          </cell>
          <cell r="EA1" t="str">
            <v>28</v>
          </cell>
          <cell r="EB1" t="str">
            <v>29</v>
          </cell>
          <cell r="EC1" t="str">
            <v>30</v>
          </cell>
          <cell r="ED1" t="str">
            <v>31</v>
          </cell>
          <cell r="EE1" t="str">
            <v>32</v>
          </cell>
          <cell r="EI1" t="str">
            <v>01</v>
          </cell>
          <cell r="EJ1" t="str">
            <v>02</v>
          </cell>
          <cell r="EK1" t="str">
            <v>03</v>
          </cell>
          <cell r="EL1" t="str">
            <v>04</v>
          </cell>
          <cell r="EM1" t="str">
            <v>05</v>
          </cell>
          <cell r="EN1" t="str">
            <v>06</v>
          </cell>
          <cell r="EO1" t="str">
            <v>07</v>
          </cell>
          <cell r="EP1" t="str">
            <v>08</v>
          </cell>
          <cell r="EQ1" t="str">
            <v>09</v>
          </cell>
          <cell r="ER1" t="str">
            <v>10</v>
          </cell>
          <cell r="ES1" t="str">
            <v>11</v>
          </cell>
          <cell r="ET1" t="str">
            <v>12</v>
          </cell>
          <cell r="EU1" t="str">
            <v>13</v>
          </cell>
          <cell r="EV1" t="str">
            <v>14</v>
          </cell>
          <cell r="EW1" t="str">
            <v>15</v>
          </cell>
          <cell r="EX1" t="str">
            <v>16</v>
          </cell>
          <cell r="EY1" t="str">
            <v>17</v>
          </cell>
          <cell r="EZ1" t="str">
            <v>18</v>
          </cell>
          <cell r="FA1" t="str">
            <v>19</v>
          </cell>
          <cell r="FB1" t="str">
            <v>20</v>
          </cell>
          <cell r="FC1" t="str">
            <v>21</v>
          </cell>
          <cell r="FD1" t="str">
            <v>22</v>
          </cell>
          <cell r="FE1" t="str">
            <v>23</v>
          </cell>
          <cell r="FF1" t="str">
            <v>24</v>
          </cell>
          <cell r="FG1" t="str">
            <v>25</v>
          </cell>
          <cell r="FH1" t="str">
            <v>26</v>
          </cell>
          <cell r="FI1" t="str">
            <v>27</v>
          </cell>
          <cell r="FJ1" t="str">
            <v>28</v>
          </cell>
          <cell r="FK1" t="str">
            <v>29</v>
          </cell>
          <cell r="FL1" t="str">
            <v>30</v>
          </cell>
          <cell r="FM1" t="str">
            <v>31</v>
          </cell>
          <cell r="FN1" t="str">
            <v>32</v>
          </cell>
        </row>
        <row r="2">
          <cell r="CZ2" t="str">
            <v>01001</v>
          </cell>
          <cell r="DA2" t="str">
            <v>02004</v>
          </cell>
          <cell r="DB2" t="str">
            <v>03003</v>
          </cell>
          <cell r="DC2" t="str">
            <v>04002</v>
          </cell>
          <cell r="DD2" t="str">
            <v>05030</v>
          </cell>
          <cell r="DE2" t="str">
            <v>06001</v>
          </cell>
          <cell r="DF2" t="str">
            <v>07101</v>
          </cell>
          <cell r="DG2" t="str">
            <v>08037</v>
          </cell>
          <cell r="DH2" t="str">
            <v>09007</v>
          </cell>
          <cell r="DI2" t="str">
            <v>10005</v>
          </cell>
          <cell r="DJ2" t="str">
            <v>11020</v>
          </cell>
          <cell r="DK2" t="str">
            <v>12001</v>
          </cell>
          <cell r="DL2" t="str">
            <v>13048</v>
          </cell>
          <cell r="DM2" t="str">
            <v>14039</v>
          </cell>
          <cell r="DN2" t="str">
            <v>15033</v>
          </cell>
          <cell r="DO2" t="str">
            <v>16053</v>
          </cell>
          <cell r="DP2" t="str">
            <v>17007</v>
          </cell>
          <cell r="DQ2" t="str">
            <v>18017</v>
          </cell>
          <cell r="DR2" t="str">
            <v>19039</v>
          </cell>
          <cell r="DS2" t="str">
            <v>20067</v>
          </cell>
          <cell r="DT2" t="str">
            <v>21114</v>
          </cell>
          <cell r="DU2" t="str">
            <v>22014</v>
          </cell>
          <cell r="DV2" t="str">
            <v>23010</v>
          </cell>
          <cell r="DW2" t="str">
            <v>24028</v>
          </cell>
          <cell r="DX2" t="str">
            <v>25006</v>
          </cell>
          <cell r="DY2" t="str">
            <v>26030</v>
          </cell>
          <cell r="DZ2" t="str">
            <v>27004</v>
          </cell>
          <cell r="EA2" t="str">
            <v>28032</v>
          </cell>
          <cell r="EB2" t="str">
            <v>29033</v>
          </cell>
          <cell r="EC2" t="str">
            <v>30193</v>
          </cell>
          <cell r="ED2" t="str">
            <v>31050</v>
          </cell>
          <cell r="EE2" t="str">
            <v>32010</v>
          </cell>
          <cell r="EI2" t="str">
            <v>Aguascalientes</v>
          </cell>
          <cell r="EJ2" t="str">
            <v>Tijuana</v>
          </cell>
          <cell r="EK2" t="str">
            <v>La Paz</v>
          </cell>
          <cell r="EL2" t="str">
            <v>Campeche</v>
          </cell>
          <cell r="EM2" t="str">
            <v>Saltillo</v>
          </cell>
          <cell r="EN2" t="str">
            <v>Armería</v>
          </cell>
          <cell r="EO2" t="str">
            <v>Tuxtla Gutiérrez</v>
          </cell>
          <cell r="EP2" t="str">
            <v>Juárez</v>
          </cell>
          <cell r="EQ2" t="str">
            <v>Iztapalapa</v>
          </cell>
          <cell r="ER2" t="str">
            <v>Durango</v>
          </cell>
          <cell r="ES2" t="str">
            <v>León</v>
          </cell>
          <cell r="ET2" t="str">
            <v>Acapulco de Juárez</v>
          </cell>
          <cell r="EU2" t="str">
            <v>Pachuca de Soto</v>
          </cell>
          <cell r="EV2" t="str">
            <v>Guadalajara</v>
          </cell>
          <cell r="EW2" t="str">
            <v>Ecatepec de Morelos</v>
          </cell>
          <cell r="EX2" t="str">
            <v>Morelia</v>
          </cell>
          <cell r="EY2" t="str">
            <v>Cuernavaca</v>
          </cell>
          <cell r="EZ2" t="str">
            <v>Tepic</v>
          </cell>
          <cell r="FA2" t="str">
            <v>Monterrey</v>
          </cell>
          <cell r="FB2" t="str">
            <v>Oaxaca de Juárez</v>
          </cell>
          <cell r="FC2" t="str">
            <v>Puebla</v>
          </cell>
          <cell r="FD2" t="str">
            <v>Querétaro</v>
          </cell>
          <cell r="FE2" t="str">
            <v>Bacalar</v>
          </cell>
          <cell r="FF2" t="str">
            <v>San Luis Potosí</v>
          </cell>
          <cell r="FG2" t="str">
            <v>Culiacán</v>
          </cell>
          <cell r="FH2" t="str">
            <v>Hermosillo</v>
          </cell>
          <cell r="FI2" t="str">
            <v>Centro</v>
          </cell>
          <cell r="FJ2" t="str">
            <v>Reynosa</v>
          </cell>
          <cell r="FK2" t="str">
            <v>Tlaxcala</v>
          </cell>
          <cell r="FL2" t="str">
            <v>Veracruz</v>
          </cell>
          <cell r="FM2" t="str">
            <v>Mérida</v>
          </cell>
          <cell r="FN2" t="str">
            <v>Fresnillo</v>
          </cell>
        </row>
        <row r="3">
          <cell r="CZ3" t="str">
            <v>01005</v>
          </cell>
          <cell r="DA3" t="str">
            <v>02002</v>
          </cell>
          <cell r="DB3" t="str">
            <v>03008</v>
          </cell>
          <cell r="DC3" t="str">
            <v>04003</v>
          </cell>
          <cell r="DD3" t="str">
            <v>05035</v>
          </cell>
          <cell r="DE3" t="str">
            <v>06002</v>
          </cell>
          <cell r="DF3" t="str">
            <v>07089</v>
          </cell>
          <cell r="DG3" t="str">
            <v>08019</v>
          </cell>
          <cell r="DH3" t="str">
            <v>09005</v>
          </cell>
          <cell r="DI3" t="str">
            <v>10007</v>
          </cell>
          <cell r="DJ3" t="str">
            <v>11017</v>
          </cell>
          <cell r="DK3" t="str">
            <v>12029</v>
          </cell>
          <cell r="DL3" t="str">
            <v>13077</v>
          </cell>
          <cell r="DM3" t="str">
            <v>14120</v>
          </cell>
          <cell r="DN3" t="str">
            <v>15058</v>
          </cell>
          <cell r="DO3" t="str">
            <v>16102</v>
          </cell>
          <cell r="DP3" t="str">
            <v>17011</v>
          </cell>
          <cell r="DQ3" t="str">
            <v>18020</v>
          </cell>
          <cell r="DR3" t="str">
            <v>19026</v>
          </cell>
          <cell r="DS3" t="str">
            <v>20184</v>
          </cell>
          <cell r="DT3" t="str">
            <v>21156</v>
          </cell>
          <cell r="DU3" t="str">
            <v>22016</v>
          </cell>
          <cell r="DV3" t="str">
            <v>23005</v>
          </cell>
          <cell r="DW3" t="str">
            <v>24035</v>
          </cell>
          <cell r="DX3" t="str">
            <v>25012</v>
          </cell>
          <cell r="DY3" t="str">
            <v>26018</v>
          </cell>
          <cell r="DZ3" t="str">
            <v>27002</v>
          </cell>
          <cell r="EA3" t="str">
            <v>28022</v>
          </cell>
          <cell r="EB3" t="str">
            <v>29013</v>
          </cell>
          <cell r="EC3" t="str">
            <v>30087</v>
          </cell>
          <cell r="ED3" t="str">
            <v>31041</v>
          </cell>
          <cell r="EE3" t="str">
            <v>32017</v>
          </cell>
          <cell r="EI3" t="str">
            <v>Jesús María</v>
          </cell>
          <cell r="EJ3" t="str">
            <v>Mexicali</v>
          </cell>
          <cell r="EK3" t="str">
            <v>Los Cabos</v>
          </cell>
          <cell r="EL3" t="str">
            <v>Carmen</v>
          </cell>
          <cell r="EM3" t="str">
            <v>Torreón</v>
          </cell>
          <cell r="EN3" t="str">
            <v>Colima</v>
          </cell>
          <cell r="EO3" t="str">
            <v>Tapachula</v>
          </cell>
          <cell r="EP3" t="str">
            <v>Chihuahua</v>
          </cell>
          <cell r="EQ3" t="str">
            <v>Gustavo A. Madero</v>
          </cell>
          <cell r="ER3" t="str">
            <v>Gómez Palacio</v>
          </cell>
          <cell r="ES3" t="str">
            <v>Irapuato</v>
          </cell>
          <cell r="ET3" t="str">
            <v>Chilpancingo de los Bravo</v>
          </cell>
          <cell r="EU3" t="str">
            <v>Tulancingo de Bravo</v>
          </cell>
          <cell r="EV3" t="str">
            <v>Zapopan</v>
          </cell>
          <cell r="EW3" t="str">
            <v>Nezahualcóyotl</v>
          </cell>
          <cell r="EX3" t="str">
            <v>Uruapan</v>
          </cell>
          <cell r="EY3" t="str">
            <v>Jiutepec</v>
          </cell>
          <cell r="EZ3" t="str">
            <v>Bahía de Banderas</v>
          </cell>
          <cell r="FA3" t="str">
            <v>Guadalupe</v>
          </cell>
          <cell r="FB3" t="str">
            <v>San Juan Bautista Tuxtepec</v>
          </cell>
          <cell r="FC3" t="str">
            <v>Tehuacán</v>
          </cell>
          <cell r="FD3" t="str">
            <v>San Juan del Río</v>
          </cell>
          <cell r="FE3" t="str">
            <v>Benito Juárez</v>
          </cell>
          <cell r="FF3" t="str">
            <v>Soledad de Graciano Sánchez</v>
          </cell>
          <cell r="FG3" t="str">
            <v>Mazatlán</v>
          </cell>
          <cell r="FH3" t="str">
            <v>Cajeme</v>
          </cell>
          <cell r="FI3" t="str">
            <v>Cárdenas</v>
          </cell>
          <cell r="FJ3" t="str">
            <v>Matamoros</v>
          </cell>
          <cell r="FK3" t="str">
            <v>Huamantla</v>
          </cell>
          <cell r="FL3" t="str">
            <v>Xalapa</v>
          </cell>
          <cell r="FM3" t="str">
            <v>Kanasín</v>
          </cell>
          <cell r="FN3" t="str">
            <v>Guadalupe</v>
          </cell>
        </row>
        <row r="4">
          <cell r="CZ4" t="str">
            <v>01003</v>
          </cell>
          <cell r="DA4" t="str">
            <v>02001</v>
          </cell>
          <cell r="DB4" t="str">
            <v>03001</v>
          </cell>
          <cell r="DC4" t="str">
            <v>04004</v>
          </cell>
          <cell r="DD4" t="str">
            <v>05018</v>
          </cell>
          <cell r="DE4" t="str">
            <v>06003</v>
          </cell>
          <cell r="DF4" t="str">
            <v>07059</v>
          </cell>
          <cell r="DG4" t="str">
            <v>08017</v>
          </cell>
          <cell r="DH4" t="str">
            <v>09010</v>
          </cell>
          <cell r="DI4" t="str">
            <v>10012</v>
          </cell>
          <cell r="DJ4" t="str">
            <v>11007</v>
          </cell>
          <cell r="DK4" t="str">
            <v>12035</v>
          </cell>
          <cell r="DL4" t="str">
            <v>13051</v>
          </cell>
          <cell r="DM4" t="str">
            <v>14098</v>
          </cell>
          <cell r="DN4" t="str">
            <v>15057</v>
          </cell>
          <cell r="DO4" t="str">
            <v>16108</v>
          </cell>
          <cell r="DP4" t="str">
            <v>17006</v>
          </cell>
          <cell r="DQ4" t="str">
            <v>18015</v>
          </cell>
          <cell r="DR4" t="str">
            <v>19006</v>
          </cell>
          <cell r="DS4" t="str">
            <v>20043</v>
          </cell>
          <cell r="DT4" t="str">
            <v>21132</v>
          </cell>
          <cell r="DU4" t="str">
            <v>22006</v>
          </cell>
          <cell r="DV4" t="str">
            <v>23004</v>
          </cell>
          <cell r="DW4" t="str">
            <v>24013</v>
          </cell>
          <cell r="DX4" t="str">
            <v>25001</v>
          </cell>
          <cell r="DY4" t="str">
            <v>26043</v>
          </cell>
          <cell r="DZ4" t="str">
            <v>27005</v>
          </cell>
          <cell r="EA4" t="str">
            <v>28027</v>
          </cell>
          <cell r="EB4" t="str">
            <v>29005</v>
          </cell>
          <cell r="EC4" t="str">
            <v>30039</v>
          </cell>
          <cell r="ED4" t="str">
            <v>31102</v>
          </cell>
          <cell r="EE4" t="str">
            <v>32056</v>
          </cell>
          <cell r="EI4" t="str">
            <v>Calvillo</v>
          </cell>
          <cell r="EJ4" t="str">
            <v>Ensenada</v>
          </cell>
          <cell r="EK4" t="str">
            <v>Comondú</v>
          </cell>
          <cell r="EL4" t="str">
            <v>Champotón</v>
          </cell>
          <cell r="EM4" t="str">
            <v>Monclova</v>
          </cell>
          <cell r="EN4" t="str">
            <v>Comala</v>
          </cell>
          <cell r="EO4" t="str">
            <v>Ocosingo</v>
          </cell>
          <cell r="EP4" t="str">
            <v>Cuauhtémoc</v>
          </cell>
          <cell r="EQ4" t="str">
            <v>Álvaro Obregón</v>
          </cell>
          <cell r="ER4" t="str">
            <v>Lerdo</v>
          </cell>
          <cell r="ES4" t="str">
            <v>Celaya</v>
          </cell>
          <cell r="ET4" t="str">
            <v>Iguala de la Independencia</v>
          </cell>
          <cell r="EU4" t="str">
            <v>Mineral de la Reforma</v>
          </cell>
          <cell r="EV4" t="str">
            <v>Tlaquepaque</v>
          </cell>
          <cell r="EW4" t="str">
            <v>Naucalpan de Juárez</v>
          </cell>
          <cell r="EX4" t="str">
            <v>Zamora</v>
          </cell>
          <cell r="EY4" t="str">
            <v>Cuautla</v>
          </cell>
          <cell r="EZ4" t="str">
            <v>Santiago Ixcuintla</v>
          </cell>
          <cell r="FA4" t="str">
            <v>Apodaca</v>
          </cell>
          <cell r="FB4" t="str">
            <v>Heroica Ciudad de Juchitán de Zaragoza</v>
          </cell>
          <cell r="FC4" t="str">
            <v>San Martín Texmelucan</v>
          </cell>
          <cell r="FD4" t="str">
            <v>Corregidora</v>
          </cell>
          <cell r="FE4" t="str">
            <v>Othón P. Blanco</v>
          </cell>
          <cell r="FF4" t="str">
            <v>Ciudad Valles</v>
          </cell>
          <cell r="FG4" t="str">
            <v>Ahome</v>
          </cell>
          <cell r="FH4" t="str">
            <v>Nogales</v>
          </cell>
          <cell r="FI4" t="str">
            <v>Comalcalco</v>
          </cell>
          <cell r="FJ4" t="str">
            <v>Nuevo Laredo</v>
          </cell>
          <cell r="FK4" t="str">
            <v>Apizaco</v>
          </cell>
          <cell r="FL4" t="str">
            <v>Coatzacoalcos</v>
          </cell>
          <cell r="FM4" t="str">
            <v>Valladolid</v>
          </cell>
          <cell r="FN4" t="str">
            <v>Zacatecas</v>
          </cell>
        </row>
        <row r="5">
          <cell r="CZ5" t="str">
            <v>01007</v>
          </cell>
          <cell r="DA5" t="str">
            <v>02003</v>
          </cell>
          <cell r="DB5" t="str">
            <v>03002</v>
          </cell>
          <cell r="DC5" t="str">
            <v>04009</v>
          </cell>
          <cell r="DD5" t="str">
            <v>05025</v>
          </cell>
          <cell r="DE5" t="str">
            <v>06004</v>
          </cell>
          <cell r="DF5" t="str">
            <v>07078</v>
          </cell>
          <cell r="DG5" t="str">
            <v>08021</v>
          </cell>
          <cell r="DH5" t="str">
            <v>09012</v>
          </cell>
          <cell r="DI5" t="str">
            <v>10023</v>
          </cell>
          <cell r="DJ5" t="str">
            <v>11027</v>
          </cell>
          <cell r="DK5" t="str">
            <v>12028</v>
          </cell>
          <cell r="DL5" t="str">
            <v>13028</v>
          </cell>
          <cell r="DM5" t="str">
            <v>14101</v>
          </cell>
          <cell r="DN5" t="str">
            <v>15106</v>
          </cell>
          <cell r="DO5" t="str">
            <v>16052</v>
          </cell>
          <cell r="DP5" t="str">
            <v>17018</v>
          </cell>
          <cell r="DQ5" t="str">
            <v>18004</v>
          </cell>
          <cell r="DR5" t="str">
            <v>19046</v>
          </cell>
          <cell r="DS5" t="str">
            <v>20079</v>
          </cell>
          <cell r="DT5" t="str">
            <v>21019</v>
          </cell>
          <cell r="DU5" t="str">
            <v>22011</v>
          </cell>
          <cell r="DV5" t="str">
            <v>23008</v>
          </cell>
          <cell r="DW5" t="str">
            <v>24037</v>
          </cell>
          <cell r="DX5" t="str">
            <v>25011</v>
          </cell>
          <cell r="DY5" t="str">
            <v>26055</v>
          </cell>
          <cell r="DZ5" t="str">
            <v>27008</v>
          </cell>
          <cell r="EA5" t="str">
            <v>28041</v>
          </cell>
          <cell r="EB5" t="str">
            <v>29025</v>
          </cell>
          <cell r="EC5" t="str">
            <v>30044</v>
          </cell>
          <cell r="ED5" t="str">
            <v>31096</v>
          </cell>
          <cell r="EE5" t="str">
            <v>32038</v>
          </cell>
          <cell r="EI5" t="str">
            <v>Rincón de Romos</v>
          </cell>
          <cell r="EJ5" t="str">
            <v>Tecate</v>
          </cell>
          <cell r="EK5" t="str">
            <v>Mulegé</v>
          </cell>
          <cell r="EL5" t="str">
            <v>Escárcega</v>
          </cell>
          <cell r="EM5" t="str">
            <v>Piedras Negras</v>
          </cell>
          <cell r="EN5" t="str">
            <v>Coquimatlán</v>
          </cell>
          <cell r="EO5" t="str">
            <v>San Cristóbal de las Casas</v>
          </cell>
          <cell r="EP5" t="str">
            <v>Delicias</v>
          </cell>
          <cell r="EQ5" t="str">
            <v>Tlalpan</v>
          </cell>
          <cell r="ER5" t="str">
            <v>Pueblo Nuevo</v>
          </cell>
          <cell r="ES5" t="str">
            <v>Salamanca</v>
          </cell>
          <cell r="ET5" t="str">
            <v>Chilapa de Álvarez</v>
          </cell>
          <cell r="EU5" t="str">
            <v>Huejutla de Reyes</v>
          </cell>
          <cell r="EV5" t="str">
            <v>Tonalá</v>
          </cell>
          <cell r="EW5" t="str">
            <v>Toluca</v>
          </cell>
          <cell r="EX5" t="str">
            <v>Lázaro Cárdenas</v>
          </cell>
          <cell r="EY5" t="str">
            <v>Temixco</v>
          </cell>
          <cell r="EZ5" t="str">
            <v>Compostela</v>
          </cell>
          <cell r="FA5" t="str">
            <v>San Nicolás de los Garza</v>
          </cell>
          <cell r="FB5" t="str">
            <v>Salina Cruz</v>
          </cell>
          <cell r="FC5" t="str">
            <v>Atlixco</v>
          </cell>
          <cell r="FD5" t="str">
            <v>El Marqués</v>
          </cell>
          <cell r="FE5" t="str">
            <v>Solidaridad</v>
          </cell>
          <cell r="FF5" t="str">
            <v>Tamazunchale</v>
          </cell>
          <cell r="FG5" t="str">
            <v>Guasave</v>
          </cell>
          <cell r="FH5" t="str">
            <v>San Luis Río Colorado</v>
          </cell>
          <cell r="FI5" t="str">
            <v>Huimanguillo</v>
          </cell>
          <cell r="FJ5" t="str">
            <v>Victoria</v>
          </cell>
          <cell r="FK5" t="str">
            <v>San Pablo del Monte</v>
          </cell>
          <cell r="FL5" t="str">
            <v>Córdoba</v>
          </cell>
          <cell r="FM5" t="str">
            <v>Tizimín</v>
          </cell>
          <cell r="FN5" t="str">
            <v>Pinos</v>
          </cell>
        </row>
        <row r="6">
          <cell r="CZ6" t="str">
            <v>01002</v>
          </cell>
          <cell r="DA6" t="str">
            <v>02005</v>
          </cell>
          <cell r="DB6" t="str">
            <v>03009</v>
          </cell>
          <cell r="DC6" t="str">
            <v>04001</v>
          </cell>
          <cell r="DD6" t="str">
            <v>05002</v>
          </cell>
          <cell r="DE6" t="str">
            <v>06005</v>
          </cell>
          <cell r="DF6" t="str">
            <v>07019</v>
          </cell>
          <cell r="DG6" t="str">
            <v>08032</v>
          </cell>
          <cell r="DH6" t="str">
            <v>09003</v>
          </cell>
          <cell r="DI6" t="str">
            <v>10032</v>
          </cell>
          <cell r="DJ6" t="str">
            <v>11037</v>
          </cell>
          <cell r="DK6" t="str">
            <v>12038</v>
          </cell>
          <cell r="DL6" t="str">
            <v>13076</v>
          </cell>
          <cell r="DM6" t="str">
            <v>14097</v>
          </cell>
          <cell r="DN6" t="str">
            <v>15104</v>
          </cell>
          <cell r="DO6" t="str">
            <v>16112</v>
          </cell>
          <cell r="DP6" t="str">
            <v>17029</v>
          </cell>
          <cell r="DQ6" t="str">
            <v>18008</v>
          </cell>
          <cell r="DR6" t="str">
            <v>19021</v>
          </cell>
          <cell r="DS6" t="str">
            <v>20385</v>
          </cell>
          <cell r="DT6" t="str">
            <v>21140</v>
          </cell>
          <cell r="DU6" t="str">
            <v>22004</v>
          </cell>
          <cell r="DV6" t="str">
            <v>23001</v>
          </cell>
          <cell r="DW6" t="str">
            <v>24024</v>
          </cell>
          <cell r="DX6" t="str">
            <v>25018</v>
          </cell>
          <cell r="DY6" t="str">
            <v>26042</v>
          </cell>
          <cell r="DZ6" t="str">
            <v>27012</v>
          </cell>
          <cell r="EA6" t="str">
            <v>28038</v>
          </cell>
          <cell r="EB6" t="str">
            <v>29010</v>
          </cell>
          <cell r="EC6" t="str">
            <v>30131</v>
          </cell>
          <cell r="ED6" t="str">
            <v>31059</v>
          </cell>
          <cell r="EE6" t="str">
            <v>32039</v>
          </cell>
          <cell r="EI6" t="str">
            <v>Asientos</v>
          </cell>
          <cell r="EJ6" t="str">
            <v>Playas de Rosarito</v>
          </cell>
          <cell r="EK6" t="str">
            <v>Loreto</v>
          </cell>
          <cell r="EL6" t="str">
            <v>Calkiní</v>
          </cell>
          <cell r="EM6" t="str">
            <v>Acuña</v>
          </cell>
          <cell r="EN6" t="str">
            <v>Cuauhtémoc</v>
          </cell>
          <cell r="EO6" t="str">
            <v>Comitán de Domínguez</v>
          </cell>
          <cell r="EP6" t="str">
            <v>Hidalgo del Parral</v>
          </cell>
          <cell r="EQ6" t="str">
            <v>Coyoacán</v>
          </cell>
          <cell r="ER6" t="str">
            <v>Santiago Papasquiaro</v>
          </cell>
          <cell r="ES6" t="str">
            <v>Silao</v>
          </cell>
          <cell r="ET6" t="str">
            <v>Zihuatanejo de Azueta</v>
          </cell>
          <cell r="EU6" t="str">
            <v>Tula de Allende</v>
          </cell>
          <cell r="EV6" t="str">
            <v>Tlajomulco de Zúñiga</v>
          </cell>
          <cell r="EW6" t="str">
            <v>Tlalnepantla de Baz</v>
          </cell>
          <cell r="EX6" t="str">
            <v>Zitácuaro</v>
          </cell>
          <cell r="EY6" t="str">
            <v>Yautepec</v>
          </cell>
          <cell r="EZ6" t="str">
            <v>Xalisco</v>
          </cell>
          <cell r="FA6" t="str">
            <v>Gral. Escobedo</v>
          </cell>
          <cell r="FB6" t="str">
            <v>Santa Cruz Xoxocotlán</v>
          </cell>
          <cell r="FC6" t="str">
            <v>San Pedro Cholula</v>
          </cell>
          <cell r="FD6" t="str">
            <v>Cadereyta de Montes</v>
          </cell>
          <cell r="FE6" t="str">
            <v>Cozumel</v>
          </cell>
          <cell r="FF6" t="str">
            <v>Rioverde</v>
          </cell>
          <cell r="FG6" t="str">
            <v>Navolato</v>
          </cell>
          <cell r="FH6" t="str">
            <v>Navojoa</v>
          </cell>
          <cell r="FI6" t="str">
            <v>Macuspana</v>
          </cell>
          <cell r="FJ6" t="str">
            <v>Tampico</v>
          </cell>
          <cell r="FK6" t="str">
            <v>Chiautempan</v>
          </cell>
          <cell r="FL6" t="str">
            <v>Poza Rica de Hidalgo</v>
          </cell>
          <cell r="FM6" t="str">
            <v>Progreso</v>
          </cell>
          <cell r="FN6" t="str">
            <v>Río Grande</v>
          </cell>
        </row>
        <row r="7">
          <cell r="CZ7" t="str">
            <v>01006</v>
          </cell>
          <cell r="DA7" t="str">
            <v>02000</v>
          </cell>
          <cell r="DB7" t="str">
            <v>03000</v>
          </cell>
          <cell r="DC7" t="str">
            <v>04011</v>
          </cell>
          <cell r="DD7" t="str">
            <v>05017</v>
          </cell>
          <cell r="DE7" t="str">
            <v>06006</v>
          </cell>
          <cell r="DF7" t="str">
            <v>07031</v>
          </cell>
          <cell r="DG7" t="str">
            <v>08050</v>
          </cell>
          <cell r="DH7" t="str">
            <v>09015</v>
          </cell>
          <cell r="DI7" t="str">
            <v>10008</v>
          </cell>
          <cell r="DJ7" t="str">
            <v>11015</v>
          </cell>
          <cell r="DK7" t="str">
            <v>12055</v>
          </cell>
          <cell r="DL7" t="str">
            <v>13069</v>
          </cell>
          <cell r="DM7" t="str">
            <v>14067</v>
          </cell>
          <cell r="DN7" t="str">
            <v>15031</v>
          </cell>
          <cell r="DO7" t="str">
            <v>16006</v>
          </cell>
          <cell r="DP7" t="str">
            <v>17008</v>
          </cell>
          <cell r="DQ7" t="str">
            <v>18012</v>
          </cell>
          <cell r="DR7" t="str">
            <v>19048</v>
          </cell>
          <cell r="DS7" t="str">
            <v>20039</v>
          </cell>
          <cell r="DT7" t="str">
            <v>21015</v>
          </cell>
          <cell r="DU7" t="str">
            <v>22012</v>
          </cell>
          <cell r="DV7" t="str">
            <v>23002</v>
          </cell>
          <cell r="DW7" t="str">
            <v>24020</v>
          </cell>
          <cell r="DX7" t="str">
            <v>25010</v>
          </cell>
          <cell r="DY7" t="str">
            <v>26029</v>
          </cell>
          <cell r="DZ7" t="str">
            <v>27006</v>
          </cell>
          <cell r="EA7" t="str">
            <v>28003</v>
          </cell>
          <cell r="EB7" t="str">
            <v>29006</v>
          </cell>
          <cell r="EC7" t="str">
            <v>30124</v>
          </cell>
          <cell r="ED7" t="str">
            <v>31101</v>
          </cell>
          <cell r="EE7" t="str">
            <v>32042</v>
          </cell>
          <cell r="EI7" t="str">
            <v>Pabellón de Arteaga</v>
          </cell>
          <cell r="EJ7" t="str">
            <v>No identificado</v>
          </cell>
          <cell r="EK7" t="str">
            <v>No identificado</v>
          </cell>
          <cell r="EL7" t="str">
            <v>Candelaria</v>
          </cell>
          <cell r="EM7" t="str">
            <v>Matamoros</v>
          </cell>
          <cell r="EN7" t="str">
            <v>Ixtlahuacán</v>
          </cell>
          <cell r="EO7" t="str">
            <v>Chilón</v>
          </cell>
          <cell r="EP7" t="str">
            <v>Nuevo Casas Grandes</v>
          </cell>
          <cell r="EQ7" t="str">
            <v>Cuauhtémoc</v>
          </cell>
          <cell r="ER7" t="str">
            <v>Guadalupe Victoria</v>
          </cell>
          <cell r="ES7" t="str">
            <v>Guanajuato</v>
          </cell>
          <cell r="ET7" t="str">
            <v>Taxco de Alarcón</v>
          </cell>
          <cell r="EU7" t="str">
            <v>Tizayuca</v>
          </cell>
          <cell r="EV7" t="str">
            <v>Puerto Vallarta</v>
          </cell>
          <cell r="EW7" t="str">
            <v>Chimalhuacán</v>
          </cell>
          <cell r="EX7" t="str">
            <v>Apatzingán</v>
          </cell>
          <cell r="EY7" t="str">
            <v>Emiliano Zapata</v>
          </cell>
          <cell r="EZ7" t="str">
            <v>San Blas</v>
          </cell>
          <cell r="FA7" t="str">
            <v>Santa Catarina</v>
          </cell>
          <cell r="FB7" t="str">
            <v>Heroica Ciudad de Huajuapan de León</v>
          </cell>
          <cell r="FC7" t="str">
            <v>Amozoc</v>
          </cell>
          <cell r="FD7" t="str">
            <v>Pedro Escobedo</v>
          </cell>
          <cell r="FE7" t="str">
            <v>Felipe Carrillo Puerto</v>
          </cell>
          <cell r="FF7" t="str">
            <v>Matehuala</v>
          </cell>
          <cell r="FG7" t="str">
            <v>El Fuerte</v>
          </cell>
          <cell r="FH7" t="str">
            <v>Guaymas</v>
          </cell>
          <cell r="FI7" t="str">
            <v>Cunduacán</v>
          </cell>
          <cell r="FJ7" t="str">
            <v>Altamira</v>
          </cell>
          <cell r="FK7" t="str">
            <v>Calpulalpan</v>
          </cell>
          <cell r="FL7" t="str">
            <v>Papantla</v>
          </cell>
          <cell r="FM7" t="str">
            <v>Umán</v>
          </cell>
          <cell r="FN7" t="str">
            <v>Sombrerete</v>
          </cell>
        </row>
        <row r="8">
          <cell r="CZ8" t="str">
            <v>01011</v>
          </cell>
          <cell r="DA8" t="str">
            <v>-</v>
          </cell>
          <cell r="DB8" t="str">
            <v>-</v>
          </cell>
          <cell r="DC8" t="str">
            <v>04006</v>
          </cell>
          <cell r="DD8" t="str">
            <v>05033</v>
          </cell>
          <cell r="DE8" t="str">
            <v>06007</v>
          </cell>
          <cell r="DF8" t="str">
            <v>07052</v>
          </cell>
          <cell r="DG8" t="str">
            <v>08029</v>
          </cell>
          <cell r="DH8" t="str">
            <v>09017</v>
          </cell>
          <cell r="DI8" t="str">
            <v>10004</v>
          </cell>
          <cell r="DJ8" t="str">
            <v>11003</v>
          </cell>
          <cell r="DK8" t="str">
            <v>12066</v>
          </cell>
          <cell r="DL8" t="str">
            <v>13030</v>
          </cell>
          <cell r="DM8" t="str">
            <v>14053</v>
          </cell>
          <cell r="DN8" t="str">
            <v>15109</v>
          </cell>
          <cell r="DO8" t="str">
            <v>16034</v>
          </cell>
          <cell r="DP8" t="str">
            <v>17004</v>
          </cell>
          <cell r="DQ8" t="str">
            <v>18016</v>
          </cell>
          <cell r="DR8" t="str">
            <v>19031</v>
          </cell>
          <cell r="DS8" t="str">
            <v>20515</v>
          </cell>
          <cell r="DT8" t="str">
            <v>21119</v>
          </cell>
          <cell r="DU8" t="str">
            <v>22017</v>
          </cell>
          <cell r="DV8" t="str">
            <v>23006</v>
          </cell>
          <cell r="DW8" t="str">
            <v>24021</v>
          </cell>
          <cell r="DX8" t="str">
            <v>25017</v>
          </cell>
          <cell r="DY8" t="str">
            <v>26017</v>
          </cell>
          <cell r="DZ8" t="str">
            <v>27013</v>
          </cell>
          <cell r="EA8" t="str">
            <v>28009</v>
          </cell>
          <cell r="EB8" t="str">
            <v>29034</v>
          </cell>
          <cell r="EC8" t="str">
            <v>30108</v>
          </cell>
          <cell r="ED8" t="str">
            <v>31079</v>
          </cell>
          <cell r="EE8" t="str">
            <v>32020</v>
          </cell>
          <cell r="EI8" t="str">
            <v>San Francisco de los Romo</v>
          </cell>
          <cell r="EJ8" t="str">
            <v>-</v>
          </cell>
          <cell r="EK8" t="str">
            <v>-</v>
          </cell>
          <cell r="EL8" t="str">
            <v>Hopelchén</v>
          </cell>
          <cell r="EM8" t="str">
            <v>San Pedro</v>
          </cell>
          <cell r="EN8" t="str">
            <v>Manzanillo</v>
          </cell>
          <cell r="EO8" t="str">
            <v>Las Margaritas</v>
          </cell>
          <cell r="EP8" t="str">
            <v>Guadalupe y Calvo</v>
          </cell>
          <cell r="EQ8" t="str">
            <v>Venustiano Carranza</v>
          </cell>
          <cell r="ER8" t="str">
            <v>Cuencamé</v>
          </cell>
          <cell r="ES8" t="str">
            <v>San Miguel de Allende</v>
          </cell>
          <cell r="ET8" t="str">
            <v>Tlapa de Comonfort</v>
          </cell>
          <cell r="EU8" t="str">
            <v>Ixmiquilpan</v>
          </cell>
          <cell r="EV8" t="str">
            <v>Lagos de Moreno</v>
          </cell>
          <cell r="EW8" t="str">
            <v>Tultitlán</v>
          </cell>
          <cell r="EX8" t="str">
            <v>Hidalgo</v>
          </cell>
          <cell r="EY8" t="str">
            <v>Ayala</v>
          </cell>
          <cell r="EZ8" t="str">
            <v>Tecuala</v>
          </cell>
          <cell r="FA8" t="str">
            <v>Juárez</v>
          </cell>
          <cell r="FB8" t="str">
            <v>Santo Domingo Tehuantepec</v>
          </cell>
          <cell r="FC8" t="str">
            <v>San Andrés Cholula</v>
          </cell>
          <cell r="FD8" t="str">
            <v>Tequisquiapan</v>
          </cell>
          <cell r="FE8" t="str">
            <v>José María Morelos</v>
          </cell>
          <cell r="FF8" t="str">
            <v>Mexquitic de Carmona</v>
          </cell>
          <cell r="FG8" t="str">
            <v>Sinaloa</v>
          </cell>
          <cell r="FH8" t="str">
            <v>Caborca</v>
          </cell>
          <cell r="FI8" t="str">
            <v>Nacajuca</v>
          </cell>
          <cell r="FJ8" t="str">
            <v>Ciudad Madero</v>
          </cell>
          <cell r="FK8" t="str">
            <v>Tlaxco</v>
          </cell>
          <cell r="FL8" t="str">
            <v>Minatitlán</v>
          </cell>
          <cell r="FM8" t="str">
            <v>Tekax</v>
          </cell>
          <cell r="FN8" t="str">
            <v>Jerez</v>
          </cell>
        </row>
        <row r="9">
          <cell r="CZ9" t="str">
            <v>01009</v>
          </cell>
          <cell r="DA9" t="str">
            <v>-</v>
          </cell>
          <cell r="DB9" t="str">
            <v>-</v>
          </cell>
          <cell r="DC9" t="str">
            <v>04005</v>
          </cell>
          <cell r="DD9" t="str">
            <v>05027</v>
          </cell>
          <cell r="DE9" t="str">
            <v>06008</v>
          </cell>
          <cell r="DF9" t="str">
            <v>07065</v>
          </cell>
          <cell r="DG9" t="str">
            <v>08027</v>
          </cell>
          <cell r="DH9" t="str">
            <v>09013</v>
          </cell>
          <cell r="DI9" t="str">
            <v>10014</v>
          </cell>
          <cell r="DJ9" t="str">
            <v>11023</v>
          </cell>
          <cell r="DK9" t="str">
            <v>12021</v>
          </cell>
          <cell r="DL9" t="str">
            <v>13063</v>
          </cell>
          <cell r="DM9" t="str">
            <v>14070</v>
          </cell>
          <cell r="DN9" t="str">
            <v>15121</v>
          </cell>
          <cell r="DO9" t="str">
            <v>16069</v>
          </cell>
          <cell r="DP9" t="str">
            <v>17028</v>
          </cell>
          <cell r="DQ9" t="str">
            <v>18001</v>
          </cell>
          <cell r="DR9" t="str">
            <v>19018</v>
          </cell>
          <cell r="DS9" t="str">
            <v>20482</v>
          </cell>
          <cell r="DT9" t="str">
            <v>21071</v>
          </cell>
          <cell r="DU9" t="str">
            <v>22001</v>
          </cell>
          <cell r="DV9" t="str">
            <v>23009</v>
          </cell>
          <cell r="DW9" t="str">
            <v>24054</v>
          </cell>
          <cell r="DX9" t="str">
            <v>25015</v>
          </cell>
          <cell r="DY9" t="str">
            <v>26033</v>
          </cell>
          <cell r="DZ9" t="str">
            <v>27003</v>
          </cell>
          <cell r="EA9" t="str">
            <v>28033</v>
          </cell>
          <cell r="EB9" t="str">
            <v>29044</v>
          </cell>
          <cell r="EC9" t="str">
            <v>30141</v>
          </cell>
          <cell r="ED9" t="str">
            <v>31089</v>
          </cell>
          <cell r="EE9" t="str">
            <v>32024</v>
          </cell>
          <cell r="EI9" t="str">
            <v>Tepezalá</v>
          </cell>
          <cell r="EJ9" t="str">
            <v>-</v>
          </cell>
          <cell r="EK9" t="str">
            <v>-</v>
          </cell>
          <cell r="EL9" t="str">
            <v>Hecelchakán</v>
          </cell>
          <cell r="EM9" t="str">
            <v>Ramos Arizpe</v>
          </cell>
          <cell r="EN9" t="str">
            <v>Minatitlán</v>
          </cell>
          <cell r="EO9" t="str">
            <v>Palenque</v>
          </cell>
          <cell r="EP9" t="str">
            <v>Guachochi</v>
          </cell>
          <cell r="EQ9" t="str">
            <v>Xochimilco</v>
          </cell>
          <cell r="ER9" t="str">
            <v>Mezquital</v>
          </cell>
          <cell r="ES9" t="str">
            <v>Pénjamo</v>
          </cell>
          <cell r="ET9" t="str">
            <v>Coyuca de Benítez</v>
          </cell>
          <cell r="EU9" t="str">
            <v>Tepeji del Río de Ocampo</v>
          </cell>
          <cell r="EV9" t="str">
            <v>El Salto</v>
          </cell>
          <cell r="EW9" t="str">
            <v>Cuautitlán Izcalli</v>
          </cell>
          <cell r="EX9" t="str">
            <v>La Piedad</v>
          </cell>
          <cell r="EY9" t="str">
            <v>Xochitepec</v>
          </cell>
          <cell r="EZ9" t="str">
            <v>Acaponeta</v>
          </cell>
          <cell r="FA9" t="str">
            <v>García</v>
          </cell>
          <cell r="FB9" t="str">
            <v>Santiago Pinotepa Nacional</v>
          </cell>
          <cell r="FC9" t="str">
            <v>Huauchinango</v>
          </cell>
          <cell r="FD9" t="str">
            <v>Amealco de Bonfil</v>
          </cell>
          <cell r="FE9" t="str">
            <v>Tulum</v>
          </cell>
          <cell r="FF9" t="str">
            <v>Xilitla</v>
          </cell>
          <cell r="FG9" t="str">
            <v>Salvador Alvarado</v>
          </cell>
          <cell r="FH9" t="str">
            <v>Huatabampo</v>
          </cell>
          <cell r="FI9" t="str">
            <v>Centla</v>
          </cell>
          <cell r="FJ9" t="str">
            <v>Río Bravo</v>
          </cell>
          <cell r="FK9" t="str">
            <v>Zacatelco</v>
          </cell>
          <cell r="FL9" t="str">
            <v>San Andrés Tuxtla</v>
          </cell>
          <cell r="FM9" t="str">
            <v>Ticul</v>
          </cell>
          <cell r="FN9" t="str">
            <v>Loreto</v>
          </cell>
        </row>
        <row r="10">
          <cell r="CZ10" t="str">
            <v>01010</v>
          </cell>
          <cell r="DA10" t="str">
            <v>-</v>
          </cell>
          <cell r="DB10" t="str">
            <v>-</v>
          </cell>
          <cell r="DC10" t="str">
            <v>04010</v>
          </cell>
          <cell r="DD10" t="str">
            <v>05010</v>
          </cell>
          <cell r="DE10" t="str">
            <v>06009</v>
          </cell>
          <cell r="DF10" t="str">
            <v>07108</v>
          </cell>
          <cell r="DG10" t="str">
            <v>08011</v>
          </cell>
          <cell r="DH10" t="str">
            <v>09002</v>
          </cell>
          <cell r="DI10" t="str">
            <v>10001</v>
          </cell>
          <cell r="DJ10" t="str">
            <v>11014</v>
          </cell>
          <cell r="DK10" t="str">
            <v>12012</v>
          </cell>
          <cell r="DL10" t="str">
            <v>13016</v>
          </cell>
          <cell r="DM10" t="str">
            <v>14093</v>
          </cell>
          <cell r="DN10" t="str">
            <v>15013</v>
          </cell>
          <cell r="DO10" t="str">
            <v>16066</v>
          </cell>
          <cell r="DP10" t="str">
            <v>17017</v>
          </cell>
          <cell r="DQ10" t="str">
            <v>18010</v>
          </cell>
          <cell r="DR10" t="str">
            <v>19019</v>
          </cell>
          <cell r="DS10" t="str">
            <v>20390</v>
          </cell>
          <cell r="DT10" t="str">
            <v>21174</v>
          </cell>
          <cell r="DU10" t="str">
            <v>22005</v>
          </cell>
          <cell r="DV10" t="str">
            <v>23007</v>
          </cell>
          <cell r="DW10" t="str">
            <v>24003</v>
          </cell>
          <cell r="DX10" t="str">
            <v>25009</v>
          </cell>
          <cell r="DY10" t="str">
            <v>26002</v>
          </cell>
          <cell r="DZ10" t="str">
            <v>27014</v>
          </cell>
          <cell r="EA10" t="str">
            <v>28021</v>
          </cell>
          <cell r="EB10" t="str">
            <v>29015</v>
          </cell>
          <cell r="EC10" t="str">
            <v>30189</v>
          </cell>
          <cell r="ED10" t="str">
            <v>31052</v>
          </cell>
          <cell r="EE10" t="str">
            <v>32036</v>
          </cell>
          <cell r="EI10" t="str">
            <v>El Llano</v>
          </cell>
          <cell r="EJ10" t="str">
            <v>-</v>
          </cell>
          <cell r="EK10" t="str">
            <v>-</v>
          </cell>
          <cell r="EL10" t="str">
            <v>Calakmul</v>
          </cell>
          <cell r="EM10" t="str">
            <v>Frontera</v>
          </cell>
          <cell r="EN10" t="str">
            <v>Tecomán</v>
          </cell>
          <cell r="EO10" t="str">
            <v>Villaflores</v>
          </cell>
          <cell r="EP10" t="str">
            <v>Camargo</v>
          </cell>
          <cell r="EQ10" t="str">
            <v>Azcapotzalco</v>
          </cell>
          <cell r="ER10" t="str">
            <v>Canatlán</v>
          </cell>
          <cell r="ES10" t="str">
            <v>Dolores Hidalgo Cuna de la Independencia Nacional</v>
          </cell>
          <cell r="ET10" t="str">
            <v>Ayutla de los Libres</v>
          </cell>
          <cell r="EU10" t="str">
            <v>Cuautepec de Hinojosa</v>
          </cell>
          <cell r="EV10" t="str">
            <v>Tepatitlán de Morelos</v>
          </cell>
          <cell r="EW10" t="str">
            <v>Atizapán de Zaragoza</v>
          </cell>
          <cell r="EX10" t="str">
            <v>Pátzcuaro</v>
          </cell>
          <cell r="EY10" t="str">
            <v>Puente de Ixtla</v>
          </cell>
          <cell r="EZ10" t="str">
            <v>Rosamorada</v>
          </cell>
          <cell r="FA10" t="str">
            <v>San Pedro Garza García</v>
          </cell>
          <cell r="FB10" t="str">
            <v>Santa Lucía del Camino</v>
          </cell>
          <cell r="FC10" t="str">
            <v>Teziutlán</v>
          </cell>
          <cell r="FD10" t="str">
            <v>Colón</v>
          </cell>
          <cell r="FE10" t="str">
            <v>Lázaro Cárdenas</v>
          </cell>
          <cell r="FF10" t="str">
            <v>Aquismón</v>
          </cell>
          <cell r="FG10" t="str">
            <v>Escuinapa</v>
          </cell>
          <cell r="FH10" t="str">
            <v>Agua Prieta</v>
          </cell>
          <cell r="FI10" t="str">
            <v>Paraíso</v>
          </cell>
          <cell r="FJ10" t="str">
            <v>El Mante</v>
          </cell>
          <cell r="FK10" t="str">
            <v>Ixtacuixtla de Mariano Matamoros</v>
          </cell>
          <cell r="FL10" t="str">
            <v>Tuxpan</v>
          </cell>
          <cell r="FM10" t="str">
            <v>Motul</v>
          </cell>
          <cell r="FN10" t="str">
            <v>Ojocaliente</v>
          </cell>
        </row>
        <row r="11">
          <cell r="CZ11" t="str">
            <v>01004</v>
          </cell>
          <cell r="DA11" t="str">
            <v>-</v>
          </cell>
          <cell r="DB11" t="str">
            <v>-</v>
          </cell>
          <cell r="DC11" t="str">
            <v>04008</v>
          </cell>
          <cell r="DD11" t="str">
            <v>05020</v>
          </cell>
          <cell r="DE11" t="str">
            <v>06010</v>
          </cell>
          <cell r="DF11" t="str">
            <v>07027</v>
          </cell>
          <cell r="DG11" t="str">
            <v>08045</v>
          </cell>
          <cell r="DH11" t="str">
            <v>09014</v>
          </cell>
          <cell r="DI11" t="str">
            <v>10034</v>
          </cell>
          <cell r="DJ11" t="str">
            <v>11042</v>
          </cell>
          <cell r="DK11" t="str">
            <v>12057</v>
          </cell>
          <cell r="DL11" t="str">
            <v>13003</v>
          </cell>
          <cell r="DM11" t="str">
            <v>14023</v>
          </cell>
          <cell r="DN11" t="str">
            <v>15039</v>
          </cell>
          <cell r="DO11" t="str">
            <v>16050</v>
          </cell>
          <cell r="DP11" t="str">
            <v>17012</v>
          </cell>
          <cell r="DQ11" t="str">
            <v>18009</v>
          </cell>
          <cell r="DR11" t="str">
            <v>19009</v>
          </cell>
          <cell r="DS11" t="str">
            <v>20002</v>
          </cell>
          <cell r="DT11" t="str">
            <v>21041</v>
          </cell>
          <cell r="DU11" t="str">
            <v>22007</v>
          </cell>
          <cell r="DV11" t="str">
            <v>23003</v>
          </cell>
          <cell r="DW11" t="str">
            <v>24050</v>
          </cell>
          <cell r="DX11" t="str">
            <v>25014</v>
          </cell>
          <cell r="DY11" t="str">
            <v>26026</v>
          </cell>
          <cell r="DZ11" t="str">
            <v>27010</v>
          </cell>
          <cell r="EA11" t="str">
            <v>28040</v>
          </cell>
          <cell r="EB11" t="str">
            <v>29018</v>
          </cell>
          <cell r="EC11" t="str">
            <v>30028</v>
          </cell>
          <cell r="ED11" t="str">
            <v>31019</v>
          </cell>
          <cell r="EE11" t="str">
            <v>32005</v>
          </cell>
          <cell r="EI11" t="str">
            <v>Cosío</v>
          </cell>
          <cell r="EJ11" t="str">
            <v>-</v>
          </cell>
          <cell r="EK11" t="str">
            <v>-</v>
          </cell>
          <cell r="EL11" t="str">
            <v>Tenabo</v>
          </cell>
          <cell r="EM11" t="str">
            <v>Múzquiz</v>
          </cell>
          <cell r="EN11" t="str">
            <v>Villa de Álvarez</v>
          </cell>
          <cell r="EO11" t="str">
            <v>Chiapa de Corzo</v>
          </cell>
          <cell r="EP11" t="str">
            <v>Meoqui</v>
          </cell>
          <cell r="EQ11" t="str">
            <v>Benito Juárez</v>
          </cell>
          <cell r="ER11" t="str">
            <v>Tamazula</v>
          </cell>
          <cell r="ES11" t="str">
            <v>Valle de Santiago</v>
          </cell>
          <cell r="ET11" t="str">
            <v>Técpan de Galeana</v>
          </cell>
          <cell r="EU11" t="str">
            <v>Actopan</v>
          </cell>
          <cell r="EV11" t="str">
            <v>Zapotlán el Grande</v>
          </cell>
          <cell r="EW11" t="str">
            <v>Ixtapaluca</v>
          </cell>
          <cell r="EX11" t="str">
            <v>Maravatío</v>
          </cell>
          <cell r="EY11" t="str">
            <v>Jojutla</v>
          </cell>
          <cell r="EZ11" t="str">
            <v>Del Nayar</v>
          </cell>
          <cell r="FA11" t="str">
            <v>Cadereyta Jiménez</v>
          </cell>
          <cell r="FB11" t="str">
            <v>Acatlán de Pérez Figueroa</v>
          </cell>
          <cell r="FC11" t="str">
            <v>Cuautlancingo</v>
          </cell>
          <cell r="FD11" t="str">
            <v>Ezequiel Montes</v>
          </cell>
          <cell r="FE11" t="str">
            <v>Isla Mujeres</v>
          </cell>
          <cell r="FF11" t="str">
            <v>Villa de Reyes</v>
          </cell>
          <cell r="FG11" t="str">
            <v>Rosario</v>
          </cell>
          <cell r="FH11" t="str">
            <v>Etchojoa</v>
          </cell>
          <cell r="FI11" t="str">
            <v>Jalpa de Méndez</v>
          </cell>
          <cell r="FJ11" t="str">
            <v>Valle Hermoso</v>
          </cell>
          <cell r="FK11" t="str">
            <v>Contla de Juan Cuamatzi</v>
          </cell>
          <cell r="FL11" t="str">
            <v>Boca del Río</v>
          </cell>
          <cell r="FM11" t="str">
            <v>Chemax</v>
          </cell>
          <cell r="FN11" t="str">
            <v>Calera</v>
          </cell>
        </row>
        <row r="12">
          <cell r="CZ12" t="str">
            <v>01008</v>
          </cell>
          <cell r="DA12" t="str">
            <v>-</v>
          </cell>
          <cell r="DB12" t="str">
            <v>-</v>
          </cell>
          <cell r="DC12" t="str">
            <v>04007</v>
          </cell>
          <cell r="DD12" t="str">
            <v>05028</v>
          </cell>
          <cell r="DE12" t="str">
            <v>06000</v>
          </cell>
          <cell r="DF12" t="str">
            <v>07097</v>
          </cell>
          <cell r="DG12" t="str">
            <v>08036</v>
          </cell>
          <cell r="DH12" t="str">
            <v>09006</v>
          </cell>
          <cell r="DI12" t="str">
            <v>10039</v>
          </cell>
          <cell r="DJ12" t="str">
            <v>11033</v>
          </cell>
          <cell r="DK12" t="str">
            <v>12011</v>
          </cell>
          <cell r="DL12" t="str">
            <v>13061</v>
          </cell>
          <cell r="DM12" t="str">
            <v>14063</v>
          </cell>
          <cell r="DN12" t="str">
            <v>15060</v>
          </cell>
          <cell r="DO12" t="str">
            <v>16088</v>
          </cell>
          <cell r="DP12" t="str">
            <v>17024</v>
          </cell>
          <cell r="DQ12" t="str">
            <v>18018</v>
          </cell>
          <cell r="DR12" t="str">
            <v>19033</v>
          </cell>
          <cell r="DS12" t="str">
            <v>20334</v>
          </cell>
          <cell r="DT12" t="str">
            <v>21208</v>
          </cell>
          <cell r="DU12" t="str">
            <v>22008</v>
          </cell>
          <cell r="DV12" t="str">
            <v>23000</v>
          </cell>
          <cell r="DW12" t="str">
            <v>24011</v>
          </cell>
          <cell r="DX12" t="str">
            <v>25013</v>
          </cell>
          <cell r="DY12" t="str">
            <v>26048</v>
          </cell>
          <cell r="DZ12" t="str">
            <v>27017</v>
          </cell>
          <cell r="EA12" t="str">
            <v>28035</v>
          </cell>
          <cell r="EB12" t="str">
            <v>29043</v>
          </cell>
          <cell r="EC12" t="str">
            <v>30118</v>
          </cell>
          <cell r="ED12" t="str">
            <v>31038</v>
          </cell>
          <cell r="EE12" t="str">
            <v>32051</v>
          </cell>
          <cell r="EI12" t="str">
            <v>San José de Gracia</v>
          </cell>
          <cell r="EJ12" t="str">
            <v>-</v>
          </cell>
          <cell r="EK12" t="str">
            <v>-</v>
          </cell>
          <cell r="EL12" t="str">
            <v>Palizada</v>
          </cell>
          <cell r="EM12" t="str">
            <v>Sabinas</v>
          </cell>
          <cell r="EN12" t="str">
            <v>No identificado</v>
          </cell>
          <cell r="EO12" t="str">
            <v>Tonalá</v>
          </cell>
          <cell r="EP12" t="str">
            <v>Jiménez</v>
          </cell>
          <cell r="EQ12" t="str">
            <v>Iztacalco</v>
          </cell>
          <cell r="ER12" t="str">
            <v>Nuevo Ideal</v>
          </cell>
          <cell r="ES12" t="str">
            <v>San Luis de la Paz</v>
          </cell>
          <cell r="ET12" t="str">
            <v>Atoyac de Álvarez</v>
          </cell>
          <cell r="EU12" t="str">
            <v>Tepeapulco</v>
          </cell>
          <cell r="EV12" t="str">
            <v>Ocotlán</v>
          </cell>
          <cell r="EW12" t="str">
            <v>Nicolás Romero</v>
          </cell>
          <cell r="EX12" t="str">
            <v>Tarímbaro</v>
          </cell>
          <cell r="EY12" t="str">
            <v>Tlaltizapán</v>
          </cell>
          <cell r="EZ12" t="str">
            <v>Tuxpan</v>
          </cell>
          <cell r="FA12" t="str">
            <v>Linares</v>
          </cell>
          <cell r="FB12" t="str">
            <v>Villa de Tututepec de Melchor Ocampo</v>
          </cell>
          <cell r="FC12" t="str">
            <v>Zacatlán</v>
          </cell>
          <cell r="FD12" t="str">
            <v>Huimilpan</v>
          </cell>
          <cell r="FE12" t="str">
            <v>No identificado</v>
          </cell>
          <cell r="FF12" t="str">
            <v>Ciudad Fernández</v>
          </cell>
          <cell r="FG12" t="str">
            <v>Mocorito</v>
          </cell>
          <cell r="FH12" t="str">
            <v>Puerto Peñasco</v>
          </cell>
          <cell r="FI12" t="str">
            <v>Tenosique</v>
          </cell>
          <cell r="FJ12" t="str">
            <v>San Fernando</v>
          </cell>
          <cell r="FK12" t="str">
            <v>Yauhquemehcan</v>
          </cell>
          <cell r="FL12" t="str">
            <v>Orizaba</v>
          </cell>
          <cell r="FM12" t="str">
            <v>Hunucmá</v>
          </cell>
          <cell r="FN12" t="str">
            <v>Villa de Cos</v>
          </cell>
        </row>
        <row r="13">
          <cell r="CZ13" t="str">
            <v>01000</v>
          </cell>
          <cell r="DA13" t="str">
            <v>-</v>
          </cell>
          <cell r="DB13" t="str">
            <v>-</v>
          </cell>
          <cell r="DC13" t="str">
            <v>04000</v>
          </cell>
          <cell r="DD13" t="str">
            <v>05009</v>
          </cell>
          <cell r="DE13" t="str">
            <v>-</v>
          </cell>
          <cell r="DF13" t="str">
            <v>07061</v>
          </cell>
          <cell r="DG13" t="str">
            <v>08031</v>
          </cell>
          <cell r="DH13" t="str">
            <v>09016</v>
          </cell>
          <cell r="DI13" t="str">
            <v>10013</v>
          </cell>
          <cell r="DJ13" t="str">
            <v>11031</v>
          </cell>
          <cell r="DK13" t="str">
            <v>12046</v>
          </cell>
          <cell r="DL13" t="str">
            <v>13067</v>
          </cell>
          <cell r="DM13" t="str">
            <v>14008</v>
          </cell>
          <cell r="DN13" t="str">
            <v>15081</v>
          </cell>
          <cell r="DO13" t="str">
            <v>16107</v>
          </cell>
          <cell r="DP13" t="str">
            <v>17030</v>
          </cell>
          <cell r="DQ13" t="str">
            <v>18006</v>
          </cell>
          <cell r="DR13" t="str">
            <v>19038</v>
          </cell>
          <cell r="DS13" t="str">
            <v>20324</v>
          </cell>
          <cell r="DT13" t="str">
            <v>21197</v>
          </cell>
          <cell r="DU13" t="str">
            <v>22002</v>
          </cell>
          <cell r="DV13" t="str">
            <v>-</v>
          </cell>
          <cell r="DW13" t="str">
            <v>24016</v>
          </cell>
          <cell r="DX13" t="str">
            <v>25002</v>
          </cell>
          <cell r="DY13" t="str">
            <v>26025</v>
          </cell>
          <cell r="DZ13" t="str">
            <v>27001</v>
          </cell>
          <cell r="EA13" t="str">
            <v>28012</v>
          </cell>
          <cell r="EB13" t="str">
            <v>29031</v>
          </cell>
          <cell r="EC13" t="str">
            <v>30048</v>
          </cell>
          <cell r="ED13" t="str">
            <v>31056</v>
          </cell>
          <cell r="EE13" t="str">
            <v>32049</v>
          </cell>
          <cell r="EI13" t="str">
            <v>No identificado</v>
          </cell>
          <cell r="EJ13" t="str">
            <v>-</v>
          </cell>
          <cell r="EK13" t="str">
            <v>-</v>
          </cell>
          <cell r="EL13" t="str">
            <v>No identificado</v>
          </cell>
          <cell r="EM13" t="str">
            <v>Francisco I. Madero</v>
          </cell>
          <cell r="EN13" t="str">
            <v>-</v>
          </cell>
          <cell r="EO13" t="str">
            <v>Ocozocoautla de Espinosa</v>
          </cell>
          <cell r="EP13" t="str">
            <v>Guerrero</v>
          </cell>
          <cell r="EQ13" t="str">
            <v>Miguel Hidalgo</v>
          </cell>
          <cell r="ER13" t="str">
            <v>Mapimí</v>
          </cell>
          <cell r="ES13" t="str">
            <v>San Francisco del Rincón</v>
          </cell>
          <cell r="ET13" t="str">
            <v>Ometepec</v>
          </cell>
          <cell r="EU13" t="str">
            <v>Tezontepec de Aldama</v>
          </cell>
          <cell r="EV13" t="str">
            <v>Arandas</v>
          </cell>
          <cell r="EW13" t="str">
            <v>Tecámac</v>
          </cell>
          <cell r="EX13" t="str">
            <v>Zacapu</v>
          </cell>
          <cell r="EY13" t="str">
            <v>Yecapixtla</v>
          </cell>
          <cell r="EZ13" t="str">
            <v>Ixtlán del Río</v>
          </cell>
          <cell r="FA13" t="str">
            <v>Montemorelos</v>
          </cell>
          <cell r="FB13" t="str">
            <v>San Pedro Pochutla</v>
          </cell>
          <cell r="FC13" t="str">
            <v>Xicotepec</v>
          </cell>
          <cell r="FD13" t="str">
            <v>Pinal de Amoles</v>
          </cell>
          <cell r="FE13" t="str">
            <v>-</v>
          </cell>
          <cell r="FF13" t="str">
            <v>Ebano</v>
          </cell>
          <cell r="FG13" t="str">
            <v>Angostura</v>
          </cell>
          <cell r="FH13" t="str">
            <v>Empalme</v>
          </cell>
          <cell r="FI13" t="str">
            <v>Balancán</v>
          </cell>
          <cell r="FJ13" t="str">
            <v>González</v>
          </cell>
          <cell r="FK13" t="str">
            <v>Tetla de la Solidaridad</v>
          </cell>
          <cell r="FL13" t="str">
            <v>Cosoleacaque</v>
          </cell>
          <cell r="FM13" t="str">
            <v>Oxkutzcab</v>
          </cell>
          <cell r="FN13" t="str">
            <v>Valparaíso</v>
          </cell>
        </row>
        <row r="14">
          <cell r="CZ14" t="str">
            <v>-</v>
          </cell>
          <cell r="DA14" t="str">
            <v>-</v>
          </cell>
          <cell r="DB14" t="str">
            <v>-</v>
          </cell>
          <cell r="DC14" t="str">
            <v>-</v>
          </cell>
          <cell r="DD14" t="str">
            <v>05024</v>
          </cell>
          <cell r="DE14" t="str">
            <v>-</v>
          </cell>
          <cell r="DF14" t="str">
            <v>07017</v>
          </cell>
          <cell r="DG14" t="str">
            <v>08062</v>
          </cell>
          <cell r="DH14" t="str">
            <v>09011</v>
          </cell>
          <cell r="DI14" t="str">
            <v>10022</v>
          </cell>
          <cell r="DJ14" t="str">
            <v>11002</v>
          </cell>
          <cell r="DK14" t="str">
            <v>12058</v>
          </cell>
          <cell r="DL14" t="str">
            <v>13029</v>
          </cell>
          <cell r="DM14" t="str">
            <v>14083</v>
          </cell>
          <cell r="DN14" t="str">
            <v>15122</v>
          </cell>
          <cell r="DO14" t="str">
            <v>16076</v>
          </cell>
          <cell r="DP14" t="str">
            <v>17020</v>
          </cell>
          <cell r="DQ14" t="str">
            <v>18011</v>
          </cell>
          <cell r="DR14" t="str">
            <v>19025</v>
          </cell>
          <cell r="DS14" t="str">
            <v>20318</v>
          </cell>
          <cell r="DT14" t="str">
            <v>21164</v>
          </cell>
          <cell r="DU14" t="str">
            <v>22018</v>
          </cell>
          <cell r="DV14" t="str">
            <v>-</v>
          </cell>
          <cell r="DW14" t="str">
            <v>24032</v>
          </cell>
          <cell r="DX14" t="str">
            <v>25008</v>
          </cell>
          <cell r="DY14" t="str">
            <v>26019</v>
          </cell>
          <cell r="DZ14" t="str">
            <v>27016</v>
          </cell>
          <cell r="EA14" t="str">
            <v>28002</v>
          </cell>
          <cell r="EB14" t="str">
            <v>29041</v>
          </cell>
          <cell r="EC14" t="str">
            <v>30160</v>
          </cell>
          <cell r="ED14" t="str">
            <v>31040</v>
          </cell>
          <cell r="EE14" t="str">
            <v>32055</v>
          </cell>
          <cell r="EI14" t="str">
            <v>-</v>
          </cell>
          <cell r="EJ14" t="str">
            <v>-</v>
          </cell>
          <cell r="EK14" t="str">
            <v>-</v>
          </cell>
          <cell r="EL14" t="str">
            <v>-</v>
          </cell>
          <cell r="EM14" t="str">
            <v>Parras</v>
          </cell>
          <cell r="EN14" t="str">
            <v>-</v>
          </cell>
          <cell r="EO14" t="str">
            <v>Cintalapa</v>
          </cell>
          <cell r="EP14" t="str">
            <v>Saucillo</v>
          </cell>
          <cell r="EQ14" t="str">
            <v>Tláhuac</v>
          </cell>
          <cell r="ER14" t="str">
            <v>Poanas</v>
          </cell>
          <cell r="ES14" t="str">
            <v>Acámbaro</v>
          </cell>
          <cell r="ET14" t="str">
            <v>Teloloapan</v>
          </cell>
          <cell r="EU14" t="str">
            <v>Huichapan</v>
          </cell>
          <cell r="EV14" t="str">
            <v>Tala</v>
          </cell>
          <cell r="EW14" t="str">
            <v>Valle de Chalco Solidaridad</v>
          </cell>
          <cell r="EX14" t="str">
            <v>Sahuayo</v>
          </cell>
          <cell r="EY14" t="str">
            <v>Tepoztlán</v>
          </cell>
          <cell r="EZ14" t="str">
            <v>Ruíz</v>
          </cell>
          <cell r="FA14" t="str">
            <v>Gral. Zuazua</v>
          </cell>
          <cell r="FB14" t="str">
            <v>San Pedro Mixtepec -Dto. 22 -</v>
          </cell>
          <cell r="FC14" t="str">
            <v>Tepeaca</v>
          </cell>
          <cell r="FD14" t="str">
            <v>Tolimán</v>
          </cell>
          <cell r="FE14" t="str">
            <v>-</v>
          </cell>
          <cell r="FF14" t="str">
            <v>Santa María del Río</v>
          </cell>
          <cell r="FG14" t="str">
            <v>Elota</v>
          </cell>
          <cell r="FH14" t="str">
            <v>Cananea</v>
          </cell>
          <cell r="FI14" t="str">
            <v>Teapa</v>
          </cell>
          <cell r="FJ14" t="str">
            <v>Aldama</v>
          </cell>
          <cell r="FK14" t="str">
            <v>Papalotla de Xicohténcatl</v>
          </cell>
          <cell r="FL14" t="str">
            <v>Álamo Temapache</v>
          </cell>
          <cell r="FM14" t="str">
            <v>Izamal</v>
          </cell>
          <cell r="FN14" t="str">
            <v>Villanueva</v>
          </cell>
        </row>
        <row r="15">
          <cell r="CZ15" t="str">
            <v>-</v>
          </cell>
          <cell r="DA15" t="str">
            <v>-</v>
          </cell>
          <cell r="DB15" t="str">
            <v>-</v>
          </cell>
          <cell r="DC15" t="str">
            <v>-</v>
          </cell>
          <cell r="DD15" t="str">
            <v>05032</v>
          </cell>
          <cell r="DE15" t="str">
            <v>-</v>
          </cell>
          <cell r="DF15" t="str">
            <v>07023</v>
          </cell>
          <cell r="DG15" t="str">
            <v>08040</v>
          </cell>
          <cell r="DH15" t="str">
            <v>09008</v>
          </cell>
          <cell r="DI15" t="str">
            <v>10036</v>
          </cell>
          <cell r="DJ15" t="str">
            <v>11030</v>
          </cell>
          <cell r="DK15" t="str">
            <v>12053</v>
          </cell>
          <cell r="DL15" t="str">
            <v>13041</v>
          </cell>
          <cell r="DM15" t="str">
            <v>14073</v>
          </cell>
          <cell r="DN15" t="str">
            <v>15025</v>
          </cell>
          <cell r="DO15" t="str">
            <v>16082</v>
          </cell>
          <cell r="DP15" t="str">
            <v>17031</v>
          </cell>
          <cell r="DQ15" t="str">
            <v>18014</v>
          </cell>
          <cell r="DR15" t="str">
            <v>19049</v>
          </cell>
          <cell r="DS15" t="str">
            <v>20044</v>
          </cell>
          <cell r="DT15" t="str">
            <v>21085</v>
          </cell>
          <cell r="DU15" t="str">
            <v>22009</v>
          </cell>
          <cell r="DV15" t="str">
            <v>-</v>
          </cell>
          <cell r="DW15" t="str">
            <v>24040</v>
          </cell>
          <cell r="DX15" t="str">
            <v>25007</v>
          </cell>
          <cell r="DY15" t="str">
            <v>26036</v>
          </cell>
          <cell r="DZ15" t="str">
            <v>27015</v>
          </cell>
          <cell r="EA15" t="str">
            <v>28039</v>
          </cell>
          <cell r="EB15" t="str">
            <v>29024</v>
          </cell>
          <cell r="EC15" t="str">
            <v>30155</v>
          </cell>
          <cell r="ED15" t="str">
            <v>31058</v>
          </cell>
          <cell r="EE15" t="str">
            <v>32034</v>
          </cell>
          <cell r="EI15" t="str">
            <v>-</v>
          </cell>
          <cell r="EJ15" t="str">
            <v>-</v>
          </cell>
          <cell r="EK15" t="str">
            <v>-</v>
          </cell>
          <cell r="EL15" t="str">
            <v>-</v>
          </cell>
          <cell r="EM15" t="str">
            <v>San Juan de Sabinas</v>
          </cell>
          <cell r="EN15" t="str">
            <v>-</v>
          </cell>
          <cell r="EO15" t="str">
            <v>Chamula</v>
          </cell>
          <cell r="EP15" t="str">
            <v>Madera</v>
          </cell>
          <cell r="EQ15" t="str">
            <v>La Magdalena Contreras</v>
          </cell>
          <cell r="ER15" t="str">
            <v>Tlahualilo</v>
          </cell>
          <cell r="ES15" t="str">
            <v>San Felipe</v>
          </cell>
          <cell r="ET15" t="str">
            <v>San Marcos</v>
          </cell>
          <cell r="EU15" t="str">
            <v>Mixquiahuala de Juárez</v>
          </cell>
          <cell r="EV15" t="str">
            <v>San Juan de los Lagos</v>
          </cell>
          <cell r="EW15" t="str">
            <v>Chalco</v>
          </cell>
          <cell r="EX15" t="str">
            <v>Tacámbaro</v>
          </cell>
          <cell r="EY15" t="str">
            <v>Zacatepec</v>
          </cell>
          <cell r="EZ15" t="str">
            <v>Santa María del Oro</v>
          </cell>
          <cell r="FA15" t="str">
            <v>Santiago</v>
          </cell>
          <cell r="FB15" t="str">
            <v>Loma Bonita</v>
          </cell>
          <cell r="FC15" t="str">
            <v>Izúcar de Matamoros</v>
          </cell>
          <cell r="FD15" t="str">
            <v>Jalpan de Serra</v>
          </cell>
          <cell r="FE15" t="str">
            <v>-</v>
          </cell>
          <cell r="FF15" t="str">
            <v>Tamuín</v>
          </cell>
          <cell r="FG15" t="str">
            <v>Choix</v>
          </cell>
          <cell r="FH15" t="str">
            <v>Magdalena</v>
          </cell>
          <cell r="FI15" t="str">
            <v>Tacotalpa</v>
          </cell>
          <cell r="FJ15" t="str">
            <v>Tula</v>
          </cell>
          <cell r="FK15" t="str">
            <v>Panotla</v>
          </cell>
          <cell r="FL15" t="str">
            <v>Tantoyuca</v>
          </cell>
          <cell r="FM15" t="str">
            <v>Peto</v>
          </cell>
          <cell r="FN15" t="str">
            <v>Nochistlán de Mejía</v>
          </cell>
        </row>
        <row r="16">
          <cell r="CZ16" t="str">
            <v>-</v>
          </cell>
          <cell r="DA16" t="str">
            <v>-</v>
          </cell>
          <cell r="DB16" t="str">
            <v>-</v>
          </cell>
          <cell r="DC16" t="str">
            <v>-</v>
          </cell>
          <cell r="DD16" t="str">
            <v>05022</v>
          </cell>
          <cell r="DE16" t="str">
            <v>-</v>
          </cell>
          <cell r="DF16" t="str">
            <v>07107</v>
          </cell>
          <cell r="DG16" t="str">
            <v>08009</v>
          </cell>
          <cell r="DH16" t="str">
            <v>09004</v>
          </cell>
          <cell r="DI16" t="str">
            <v>10038</v>
          </cell>
          <cell r="DJ16" t="str">
            <v>11028</v>
          </cell>
          <cell r="DK16" t="str">
            <v>12075</v>
          </cell>
          <cell r="DL16" t="str">
            <v>13008</v>
          </cell>
          <cell r="DM16" t="str">
            <v>14018</v>
          </cell>
          <cell r="DN16" t="str">
            <v>15020</v>
          </cell>
          <cell r="DO16" t="str">
            <v>16071</v>
          </cell>
          <cell r="DP16" t="str">
            <v>17003</v>
          </cell>
          <cell r="DQ16" t="str">
            <v>18007</v>
          </cell>
          <cell r="DR16" t="str">
            <v>19017</v>
          </cell>
          <cell r="DS16" t="str">
            <v>20059</v>
          </cell>
          <cell r="DT16" t="str">
            <v>21154</v>
          </cell>
          <cell r="DU16" t="str">
            <v>22010</v>
          </cell>
          <cell r="DV16" t="str">
            <v>-</v>
          </cell>
          <cell r="DW16" t="str">
            <v>24049</v>
          </cell>
          <cell r="DX16" t="str">
            <v>25003</v>
          </cell>
          <cell r="DY16" t="str">
            <v>26003</v>
          </cell>
          <cell r="DZ16" t="str">
            <v>27009</v>
          </cell>
          <cell r="EA16" t="str">
            <v>28025</v>
          </cell>
          <cell r="EB16" t="str">
            <v>29023</v>
          </cell>
          <cell r="EC16" t="str">
            <v>30102</v>
          </cell>
          <cell r="ED16" t="str">
            <v>31048</v>
          </cell>
          <cell r="EE16" t="str">
            <v>32048</v>
          </cell>
          <cell r="EI16" t="str">
            <v>-</v>
          </cell>
          <cell r="EJ16" t="str">
            <v>-</v>
          </cell>
          <cell r="EK16" t="str">
            <v>-</v>
          </cell>
          <cell r="EL16" t="str">
            <v>-</v>
          </cell>
          <cell r="EM16" t="str">
            <v>Nava</v>
          </cell>
          <cell r="EN16" t="str">
            <v>-</v>
          </cell>
          <cell r="EO16" t="str">
            <v>Villa Corzo</v>
          </cell>
          <cell r="EP16" t="str">
            <v>Bocoyna</v>
          </cell>
          <cell r="EQ16" t="str">
            <v>Cuajimalpa de Morelos</v>
          </cell>
          <cell r="ER16" t="str">
            <v>Vicente Guerrero</v>
          </cell>
          <cell r="ES16" t="str">
            <v>Salvatierra</v>
          </cell>
          <cell r="ET16" t="str">
            <v>Eduardo Neri</v>
          </cell>
          <cell r="EU16" t="str">
            <v>Apan</v>
          </cell>
          <cell r="EV16" t="str">
            <v>La Barca</v>
          </cell>
          <cell r="EW16" t="str">
            <v>Coacalco de Berriozábal</v>
          </cell>
          <cell r="EX16" t="str">
            <v>Puruándiro</v>
          </cell>
          <cell r="EY16" t="str">
            <v>Axochiapan</v>
          </cell>
          <cell r="EZ16" t="str">
            <v>Jala</v>
          </cell>
          <cell r="FA16" t="str">
            <v>Galeana</v>
          </cell>
          <cell r="FB16" t="str">
            <v>Miahuatlán de Porfirio Díaz</v>
          </cell>
          <cell r="FC16" t="str">
            <v>Tecamachalco</v>
          </cell>
          <cell r="FD16" t="str">
            <v>Landa de Matamoros</v>
          </cell>
          <cell r="FE16" t="str">
            <v>-</v>
          </cell>
          <cell r="FF16" t="str">
            <v>Villa de Ramos</v>
          </cell>
          <cell r="FG16" t="str">
            <v>Badiraguato</v>
          </cell>
          <cell r="FH16" t="str">
            <v>Alamos</v>
          </cell>
          <cell r="FI16" t="str">
            <v>Jalapa</v>
          </cell>
          <cell r="FJ16" t="str">
            <v>Miguel Alemán</v>
          </cell>
          <cell r="FK16" t="str">
            <v>Natívitas</v>
          </cell>
          <cell r="FL16" t="str">
            <v>Martínez de la Torre</v>
          </cell>
          <cell r="FM16" t="str">
            <v>Maxcanú</v>
          </cell>
          <cell r="FN16" t="str">
            <v>Tlaltenango de Sánchez Román</v>
          </cell>
        </row>
        <row r="17">
          <cell r="CZ17" t="str">
            <v>-</v>
          </cell>
          <cell r="DA17" t="str">
            <v>-</v>
          </cell>
          <cell r="DB17" t="str">
            <v>-</v>
          </cell>
          <cell r="DC17" t="str">
            <v>-</v>
          </cell>
          <cell r="DD17" t="str">
            <v>05006</v>
          </cell>
          <cell r="DE17" t="str">
            <v>-</v>
          </cell>
          <cell r="DF17" t="str">
            <v>07099</v>
          </cell>
          <cell r="DG17" t="str">
            <v>08052</v>
          </cell>
          <cell r="DH17" t="str">
            <v>09009</v>
          </cell>
          <cell r="DI17" t="str">
            <v>10026</v>
          </cell>
          <cell r="DJ17" t="str">
            <v>11011</v>
          </cell>
          <cell r="DK17" t="str">
            <v>12048</v>
          </cell>
          <cell r="DL17" t="str">
            <v>13002</v>
          </cell>
          <cell r="DM17" t="str">
            <v>14124</v>
          </cell>
          <cell r="DN17" t="str">
            <v>15070</v>
          </cell>
          <cell r="DO17" t="str">
            <v>16075</v>
          </cell>
          <cell r="DP17" t="str">
            <v>17025</v>
          </cell>
          <cell r="DQ17" t="str">
            <v>18002</v>
          </cell>
          <cell r="DR17" t="str">
            <v>19014</v>
          </cell>
          <cell r="DS17" t="str">
            <v>20413</v>
          </cell>
          <cell r="DT17" t="str">
            <v>21074</v>
          </cell>
          <cell r="DU17" t="str">
            <v>22013</v>
          </cell>
          <cell r="DV17" t="str">
            <v>-</v>
          </cell>
          <cell r="DW17" t="str">
            <v>24053</v>
          </cell>
          <cell r="DX17" t="str">
            <v>25004</v>
          </cell>
          <cell r="DY17" t="str">
            <v>26012</v>
          </cell>
          <cell r="DZ17" t="str">
            <v>27007</v>
          </cell>
          <cell r="EA17" t="str">
            <v>28037</v>
          </cell>
          <cell r="EB17" t="str">
            <v>29039</v>
          </cell>
          <cell r="EC17" t="str">
            <v>30123</v>
          </cell>
          <cell r="ED17" t="str">
            <v>31033</v>
          </cell>
          <cell r="EE17" t="str">
            <v>32019</v>
          </cell>
          <cell r="EI17" t="str">
            <v>-</v>
          </cell>
          <cell r="EJ17" t="str">
            <v>-</v>
          </cell>
          <cell r="EK17" t="str">
            <v>-</v>
          </cell>
          <cell r="EL17" t="str">
            <v>-</v>
          </cell>
          <cell r="EM17" t="str">
            <v>Castaños</v>
          </cell>
          <cell r="EN17" t="str">
            <v>-</v>
          </cell>
          <cell r="EO17" t="str">
            <v>La Trinitaria</v>
          </cell>
          <cell r="EP17" t="str">
            <v>Ojinaga</v>
          </cell>
          <cell r="EQ17" t="str">
            <v>Milpa Alta</v>
          </cell>
          <cell r="ER17" t="str">
            <v>San Dimas</v>
          </cell>
          <cell r="ES17" t="str">
            <v>Cortazar</v>
          </cell>
          <cell r="ET17" t="str">
            <v>Petatlán</v>
          </cell>
          <cell r="EU17" t="str">
            <v>Acaxochitlán</v>
          </cell>
          <cell r="EV17" t="str">
            <v>Zapotlanejo</v>
          </cell>
          <cell r="EW17" t="str">
            <v>La Paz</v>
          </cell>
          <cell r="EX17" t="str">
            <v>Los Reyes</v>
          </cell>
          <cell r="EY17" t="str">
            <v>Tlaquiltenango</v>
          </cell>
          <cell r="EZ17" t="str">
            <v>Ahuacatlán</v>
          </cell>
          <cell r="FA17" t="str">
            <v>Dr. Arroyo</v>
          </cell>
          <cell r="FB17" t="str">
            <v>Santa María Huatulco</v>
          </cell>
          <cell r="FC17" t="str">
            <v>Huejotzingo</v>
          </cell>
          <cell r="FD17" t="str">
            <v>Peñamiller</v>
          </cell>
          <cell r="FE17" t="str">
            <v>-</v>
          </cell>
          <cell r="FF17" t="str">
            <v>Axtla de Terrazas</v>
          </cell>
          <cell r="FG17" t="str">
            <v>Concordia</v>
          </cell>
          <cell r="FH17" t="str">
            <v>Bácum</v>
          </cell>
          <cell r="FI17" t="str">
            <v>Emiliano Zapata</v>
          </cell>
          <cell r="FJ17" t="str">
            <v>Soto la Marina</v>
          </cell>
          <cell r="FK17" t="str">
            <v>Xaloztoc</v>
          </cell>
          <cell r="FL17" t="str">
            <v>Pánuco</v>
          </cell>
          <cell r="FM17" t="str">
            <v>Halachó</v>
          </cell>
          <cell r="FN17" t="str">
            <v>Jalpa</v>
          </cell>
        </row>
        <row r="18">
          <cell r="CZ18" t="str">
            <v>-</v>
          </cell>
          <cell r="DA18" t="str">
            <v>-</v>
          </cell>
          <cell r="DB18" t="str">
            <v>-</v>
          </cell>
          <cell r="DC18" t="str">
            <v>-</v>
          </cell>
          <cell r="DD18" t="str">
            <v>05003</v>
          </cell>
          <cell r="DE18" t="str">
            <v>-</v>
          </cell>
          <cell r="DF18" t="str">
            <v>07096</v>
          </cell>
          <cell r="DG18" t="str">
            <v>08005</v>
          </cell>
          <cell r="DH18" t="str">
            <v>09000</v>
          </cell>
          <cell r="DI18" t="str">
            <v>10016</v>
          </cell>
          <cell r="DJ18" t="str">
            <v>11005</v>
          </cell>
          <cell r="DK18" t="str">
            <v>12056</v>
          </cell>
          <cell r="DL18" t="str">
            <v>13046</v>
          </cell>
          <cell r="DM18" t="str">
            <v>14013</v>
          </cell>
          <cell r="DN18" t="str">
            <v>15037</v>
          </cell>
          <cell r="DO18" t="str">
            <v>16043</v>
          </cell>
          <cell r="DP18" t="str">
            <v>17019</v>
          </cell>
          <cell r="DQ18" t="str">
            <v>18019</v>
          </cell>
          <cell r="DR18" t="str">
            <v>19044</v>
          </cell>
          <cell r="DS18" t="str">
            <v>20397</v>
          </cell>
          <cell r="DT18" t="str">
            <v>21010</v>
          </cell>
          <cell r="DU18" t="str">
            <v>22003</v>
          </cell>
          <cell r="DV18" t="str">
            <v>-</v>
          </cell>
          <cell r="DW18" t="str">
            <v>24010</v>
          </cell>
          <cell r="DX18" t="str">
            <v>25016</v>
          </cell>
          <cell r="DY18" t="str">
            <v>26071</v>
          </cell>
          <cell r="DZ18" t="str">
            <v>27011</v>
          </cell>
          <cell r="EA18" t="str">
            <v>28016</v>
          </cell>
          <cell r="EB18" t="str">
            <v>29028</v>
          </cell>
          <cell r="EC18" t="str">
            <v>30174</v>
          </cell>
          <cell r="ED18" t="str">
            <v>31093</v>
          </cell>
          <cell r="EE18" t="str">
            <v>32016</v>
          </cell>
          <cell r="EI18" t="str">
            <v>-</v>
          </cell>
          <cell r="EJ18" t="str">
            <v>-</v>
          </cell>
          <cell r="EK18" t="str">
            <v>-</v>
          </cell>
          <cell r="EL18" t="str">
            <v>-</v>
          </cell>
          <cell r="EM18" t="str">
            <v>Allende</v>
          </cell>
          <cell r="EN18" t="str">
            <v>-</v>
          </cell>
          <cell r="EO18" t="str">
            <v>Tila</v>
          </cell>
          <cell r="EP18" t="str">
            <v>Ascensión</v>
          </cell>
          <cell r="EQ18" t="str">
            <v>No identificado</v>
          </cell>
          <cell r="ER18" t="str">
            <v>Nombre de Dios</v>
          </cell>
          <cell r="ES18" t="str">
            <v>Apaseo el Grande</v>
          </cell>
          <cell r="ET18" t="str">
            <v>Tecoanapa</v>
          </cell>
          <cell r="EU18" t="str">
            <v>San Felipe Orizatlán</v>
          </cell>
          <cell r="EV18" t="str">
            <v>Atotonilco el Alto</v>
          </cell>
          <cell r="EW18" t="str">
            <v>Huixquilucan</v>
          </cell>
          <cell r="EX18" t="str">
            <v>Jacona</v>
          </cell>
          <cell r="EY18" t="str">
            <v>Tepalcingo</v>
          </cell>
          <cell r="EZ18" t="str">
            <v>La Yesca</v>
          </cell>
          <cell r="FA18" t="str">
            <v>Sabinas Hidalgo</v>
          </cell>
          <cell r="FB18" t="str">
            <v>Heroica Ciudad de Tlaxiaco</v>
          </cell>
          <cell r="FC18" t="str">
            <v>Ajalpan</v>
          </cell>
          <cell r="FD18" t="str">
            <v>Arroyo Seco</v>
          </cell>
          <cell r="FE18" t="str">
            <v>-</v>
          </cell>
          <cell r="FF18" t="str">
            <v>Ciudad del Maíz</v>
          </cell>
          <cell r="FG18" t="str">
            <v>San Ignacio</v>
          </cell>
          <cell r="FH18" t="str">
            <v>Benito Juárez</v>
          </cell>
          <cell r="FI18" t="str">
            <v>Jonuta</v>
          </cell>
          <cell r="FJ18" t="str">
            <v>Hidalgo</v>
          </cell>
          <cell r="FK18" t="str">
            <v>Teolocholco</v>
          </cell>
          <cell r="FL18" t="str">
            <v>Tierra Blanca</v>
          </cell>
          <cell r="FM18" t="str">
            <v>Tixkokob</v>
          </cell>
          <cell r="FN18" t="str">
            <v>General Pánfilo Natera</v>
          </cell>
        </row>
        <row r="19">
          <cell r="CZ19" t="str">
            <v>-</v>
          </cell>
          <cell r="DA19" t="str">
            <v>-</v>
          </cell>
          <cell r="DB19" t="str">
            <v>-</v>
          </cell>
          <cell r="DC19" t="str">
            <v>-</v>
          </cell>
          <cell r="DD19" t="str">
            <v>05004</v>
          </cell>
          <cell r="DE19" t="str">
            <v>-</v>
          </cell>
          <cell r="DF19" t="str">
            <v>07057</v>
          </cell>
          <cell r="DG19" t="str">
            <v>08048</v>
          </cell>
          <cell r="DH19" t="str">
            <v>-</v>
          </cell>
          <cell r="DI19" t="str">
            <v>10024</v>
          </cell>
          <cell r="DJ19" t="str">
            <v>11001</v>
          </cell>
          <cell r="DK19" t="str">
            <v>12052</v>
          </cell>
          <cell r="DL19" t="str">
            <v>13083</v>
          </cell>
          <cell r="DM19" t="str">
            <v>14015</v>
          </cell>
          <cell r="DN19" t="str">
            <v>15099</v>
          </cell>
          <cell r="DO19" t="str">
            <v>16110</v>
          </cell>
          <cell r="DP19" t="str">
            <v>17015</v>
          </cell>
          <cell r="DQ19" t="str">
            <v>18005</v>
          </cell>
          <cell r="DR19" t="str">
            <v>19045</v>
          </cell>
          <cell r="DS19" t="str">
            <v>20057</v>
          </cell>
          <cell r="DT19" t="str">
            <v>21001</v>
          </cell>
          <cell r="DU19" t="str">
            <v>22015</v>
          </cell>
          <cell r="DV19" t="str">
            <v>-</v>
          </cell>
          <cell r="DW19" t="str">
            <v>24057</v>
          </cell>
          <cell r="DX19" t="str">
            <v>25005</v>
          </cell>
          <cell r="DY19" t="str">
            <v>26058</v>
          </cell>
          <cell r="DZ19" t="str">
            <v>27000</v>
          </cell>
          <cell r="EA19" t="str">
            <v>28043</v>
          </cell>
          <cell r="EB19" t="str">
            <v>29036</v>
          </cell>
          <cell r="EC19" t="str">
            <v>30175</v>
          </cell>
          <cell r="ED19" t="str">
            <v>31076</v>
          </cell>
          <cell r="EE19" t="str">
            <v>32029</v>
          </cell>
          <cell r="EI19" t="str">
            <v>-</v>
          </cell>
          <cell r="EJ19" t="str">
            <v>-</v>
          </cell>
          <cell r="EK19" t="str">
            <v>-</v>
          </cell>
          <cell r="EL19" t="str">
            <v>-</v>
          </cell>
          <cell r="EM19" t="str">
            <v>Arteaga</v>
          </cell>
          <cell r="EN19" t="str">
            <v>-</v>
          </cell>
          <cell r="EO19" t="str">
            <v>Motozintla</v>
          </cell>
          <cell r="EP19" t="str">
            <v>Namiquipa</v>
          </cell>
          <cell r="EQ19" t="str">
            <v>-</v>
          </cell>
          <cell r="ER19" t="str">
            <v>Rodeo</v>
          </cell>
          <cell r="ES19" t="str">
            <v>Abasolo</v>
          </cell>
          <cell r="ET19" t="str">
            <v>San Luis Acatlán</v>
          </cell>
          <cell r="EU19" t="str">
            <v>Zempoala</v>
          </cell>
          <cell r="EV19" t="str">
            <v>Autlán de Navarro</v>
          </cell>
          <cell r="EW19" t="str">
            <v>Texcoco</v>
          </cell>
          <cell r="EX19" t="str">
            <v>Zinapécuaro</v>
          </cell>
          <cell r="EY19" t="str">
            <v>Miacatlán</v>
          </cell>
          <cell r="EZ19" t="str">
            <v>Huajicori</v>
          </cell>
          <cell r="FA19" t="str">
            <v>Salinas Victoria</v>
          </cell>
          <cell r="FB19" t="str">
            <v>Matías Romero Avendaño</v>
          </cell>
          <cell r="FC19" t="str">
            <v>Acajete</v>
          </cell>
          <cell r="FD19" t="str">
            <v>San Joaquín</v>
          </cell>
          <cell r="FE19" t="str">
            <v>-</v>
          </cell>
          <cell r="FF19" t="str">
            <v>Matlapa</v>
          </cell>
          <cell r="FG19" t="str">
            <v>Cosalá</v>
          </cell>
          <cell r="FH19" t="str">
            <v>Santa Ana</v>
          </cell>
          <cell r="FI19" t="str">
            <v>No identificado</v>
          </cell>
          <cell r="FJ19" t="str">
            <v>Xicoténcatl</v>
          </cell>
          <cell r="FK19" t="str">
            <v>Totolac</v>
          </cell>
          <cell r="FL19" t="str">
            <v>Tihuatlán</v>
          </cell>
          <cell r="FM19" t="str">
            <v>Tecoh</v>
          </cell>
          <cell r="FN19" t="str">
            <v>Miguel Auza</v>
          </cell>
        </row>
        <row r="20">
          <cell r="CZ20" t="str">
            <v>-</v>
          </cell>
          <cell r="DA20" t="str">
            <v>-</v>
          </cell>
          <cell r="DB20" t="str">
            <v>-</v>
          </cell>
          <cell r="DC20" t="str">
            <v>-</v>
          </cell>
          <cell r="DD20" t="str">
            <v>05031</v>
          </cell>
          <cell r="DE20" t="str">
            <v>-</v>
          </cell>
          <cell r="DF20" t="str">
            <v>07034</v>
          </cell>
          <cell r="DG20" t="str">
            <v>08010</v>
          </cell>
          <cell r="DH20" t="str">
            <v>-</v>
          </cell>
          <cell r="DI20" t="str">
            <v>10015</v>
          </cell>
          <cell r="DJ20" t="str">
            <v>11035</v>
          </cell>
          <cell r="DK20" t="str">
            <v>12022</v>
          </cell>
          <cell r="DL20" t="str">
            <v>13084</v>
          </cell>
          <cell r="DM20" t="str">
            <v>14006</v>
          </cell>
          <cell r="DN20" t="str">
            <v>15054</v>
          </cell>
          <cell r="DO20" t="str">
            <v>16079</v>
          </cell>
          <cell r="DP20" t="str">
            <v>17022</v>
          </cell>
          <cell r="DQ20" t="str">
            <v>18003</v>
          </cell>
          <cell r="DR20" t="str">
            <v>19004</v>
          </cell>
          <cell r="DS20" t="str">
            <v>20278</v>
          </cell>
          <cell r="DT20" t="str">
            <v>21053</v>
          </cell>
          <cell r="DU20" t="str">
            <v>22000</v>
          </cell>
          <cell r="DV20" t="str">
            <v>-</v>
          </cell>
          <cell r="DW20" t="str">
            <v>24025</v>
          </cell>
          <cell r="DX20" t="str">
            <v>25000</v>
          </cell>
          <cell r="DY20" t="str">
            <v>26070</v>
          </cell>
          <cell r="DZ20" t="str">
            <v>-</v>
          </cell>
          <cell r="EA20" t="str">
            <v>28019</v>
          </cell>
          <cell r="EB20" t="str">
            <v>29019</v>
          </cell>
          <cell r="EC20" t="str">
            <v>30038</v>
          </cell>
          <cell r="ED20" t="str">
            <v>31032</v>
          </cell>
          <cell r="EE20" t="str">
            <v>32014</v>
          </cell>
          <cell r="EI20" t="str">
            <v>-</v>
          </cell>
          <cell r="EJ20" t="str">
            <v>-</v>
          </cell>
          <cell r="EK20" t="str">
            <v>-</v>
          </cell>
          <cell r="EL20" t="str">
            <v>-</v>
          </cell>
          <cell r="EM20" t="str">
            <v>San Buenaventura</v>
          </cell>
          <cell r="EN20" t="str">
            <v>-</v>
          </cell>
          <cell r="EO20" t="str">
            <v>Frontera Comalapa</v>
          </cell>
          <cell r="EP20" t="str">
            <v>Buenaventura</v>
          </cell>
          <cell r="EQ20" t="str">
            <v>-</v>
          </cell>
          <cell r="ER20" t="str">
            <v>Nazas</v>
          </cell>
          <cell r="ES20" t="str">
            <v>Santa Cruz de Juventino Rosas</v>
          </cell>
          <cell r="ET20" t="str">
            <v>Coyuca de Catalán</v>
          </cell>
          <cell r="EU20" t="str">
            <v>Zimapán</v>
          </cell>
          <cell r="EV20" t="str">
            <v>Ameca</v>
          </cell>
          <cell r="EW20" t="str">
            <v>Metepec</v>
          </cell>
          <cell r="EX20" t="str">
            <v>Salvador Escalante</v>
          </cell>
          <cell r="EY20" t="str">
            <v>Tetela del Volcán</v>
          </cell>
          <cell r="EZ20" t="str">
            <v>Amatlán de Cañas</v>
          </cell>
          <cell r="FA20" t="str">
            <v>Allende</v>
          </cell>
          <cell r="FB20" t="str">
            <v>San Miguel Soyaltepec</v>
          </cell>
          <cell r="FC20" t="str">
            <v>Chignahuapan</v>
          </cell>
          <cell r="FD20" t="str">
            <v>No identificado</v>
          </cell>
          <cell r="FE20" t="str">
            <v>-</v>
          </cell>
          <cell r="FF20" t="str">
            <v>Salinas</v>
          </cell>
          <cell r="FG20" t="str">
            <v>No identificado</v>
          </cell>
          <cell r="FH20" t="str">
            <v>General Plutarco Elías Calles</v>
          </cell>
          <cell r="FI20" t="str">
            <v>-</v>
          </cell>
          <cell r="FJ20" t="str">
            <v>Llera</v>
          </cell>
          <cell r="FK20" t="str">
            <v>Tepetitla de Lardizábal</v>
          </cell>
          <cell r="FL20" t="str">
            <v>Coatepec</v>
          </cell>
          <cell r="FM20" t="str">
            <v>Espita</v>
          </cell>
          <cell r="FN20" t="str">
            <v>General Francisco R. Murguía</v>
          </cell>
        </row>
        <row r="21">
          <cell r="CZ21" t="str">
            <v>-</v>
          </cell>
          <cell r="DA21" t="str">
            <v>-</v>
          </cell>
          <cell r="DB21" t="str">
            <v>-</v>
          </cell>
          <cell r="DC21" t="str">
            <v>-</v>
          </cell>
          <cell r="DD21" t="str">
            <v>05036</v>
          </cell>
          <cell r="DE21" t="str">
            <v>-</v>
          </cell>
          <cell r="DF21" t="str">
            <v>07106</v>
          </cell>
          <cell r="DG21" t="str">
            <v>08002</v>
          </cell>
          <cell r="DH21" t="str">
            <v>-</v>
          </cell>
          <cell r="DI21" t="str">
            <v>10020</v>
          </cell>
          <cell r="DJ21" t="str">
            <v>11009</v>
          </cell>
          <cell r="DK21" t="str">
            <v>12061</v>
          </cell>
          <cell r="DL21" t="str">
            <v>13073</v>
          </cell>
          <cell r="DM21" t="str">
            <v>14035</v>
          </cell>
          <cell r="DN21" t="str">
            <v>15029</v>
          </cell>
          <cell r="DO21" t="str">
            <v>16055</v>
          </cell>
          <cell r="DP21" t="str">
            <v>17002</v>
          </cell>
          <cell r="DQ21" t="str">
            <v>18013</v>
          </cell>
          <cell r="DR21" t="str">
            <v>19012</v>
          </cell>
          <cell r="DS21" t="str">
            <v>20565</v>
          </cell>
          <cell r="DT21" t="str">
            <v>21207</v>
          </cell>
          <cell r="DU21" t="str">
            <v>-</v>
          </cell>
          <cell r="DV21" t="str">
            <v>-</v>
          </cell>
          <cell r="DW21" t="str">
            <v>24036</v>
          </cell>
          <cell r="DX21" t="str">
            <v>-</v>
          </cell>
          <cell r="DY21" t="str">
            <v>26072</v>
          </cell>
          <cell r="DZ21" t="str">
            <v>-</v>
          </cell>
          <cell r="EA21" t="str">
            <v>28015</v>
          </cell>
          <cell r="EB21" t="str">
            <v>29026</v>
          </cell>
          <cell r="EC21" t="str">
            <v>30003</v>
          </cell>
          <cell r="ED21" t="str">
            <v>31002</v>
          </cell>
          <cell r="EE21" t="str">
            <v>32040</v>
          </cell>
          <cell r="EI21" t="str">
            <v>-</v>
          </cell>
          <cell r="EJ21" t="str">
            <v>-</v>
          </cell>
          <cell r="EK21" t="str">
            <v>-</v>
          </cell>
          <cell r="EL21" t="str">
            <v>-</v>
          </cell>
          <cell r="EM21" t="str">
            <v>Viesca</v>
          </cell>
          <cell r="EN21" t="str">
            <v>-</v>
          </cell>
          <cell r="EO21" t="str">
            <v>Venustiano Carranza</v>
          </cell>
          <cell r="EP21" t="str">
            <v>Aldama</v>
          </cell>
          <cell r="EQ21" t="str">
            <v>-</v>
          </cell>
          <cell r="ER21" t="str">
            <v>Pánuco de Coronado</v>
          </cell>
          <cell r="ES21" t="str">
            <v>Comonfort</v>
          </cell>
          <cell r="ET21" t="str">
            <v>Tixtla de Guerrero</v>
          </cell>
          <cell r="EU21" t="str">
            <v>Tlanchinol</v>
          </cell>
          <cell r="EV21" t="str">
            <v>Encarnación de Díaz</v>
          </cell>
          <cell r="EW21" t="str">
            <v>Chicoloapan</v>
          </cell>
          <cell r="EX21" t="str">
            <v>Múgica</v>
          </cell>
          <cell r="EY21" t="str">
            <v>Atlatlahucan</v>
          </cell>
          <cell r="EZ21" t="str">
            <v>San Pedro Lagunillas</v>
          </cell>
          <cell r="FA21" t="str">
            <v>Ciénega de Flores</v>
          </cell>
          <cell r="FB21" t="str">
            <v>Villa de Zaachila</v>
          </cell>
          <cell r="FC21" t="str">
            <v>Zacapoaxtla</v>
          </cell>
          <cell r="FD21" t="str">
            <v>-</v>
          </cell>
          <cell r="FE21" t="str">
            <v>-</v>
          </cell>
          <cell r="FF21" t="str">
            <v>Tamasopo</v>
          </cell>
          <cell r="FG21" t="str">
            <v>-</v>
          </cell>
          <cell r="FH21" t="str">
            <v>San Ignacio Río Muerto</v>
          </cell>
          <cell r="FI21" t="str">
            <v>-</v>
          </cell>
          <cell r="FJ21" t="str">
            <v>Gustavo Díaz Ordaz</v>
          </cell>
          <cell r="FK21" t="str">
            <v>Santa Cruz Tlaxcala</v>
          </cell>
          <cell r="FL21" t="str">
            <v>Acayucan</v>
          </cell>
          <cell r="FM21" t="str">
            <v>Acanceh</v>
          </cell>
          <cell r="FN21" t="str">
            <v>Sain Alto</v>
          </cell>
        </row>
        <row r="22">
          <cell r="CZ22" t="str">
            <v>-</v>
          </cell>
          <cell r="DA22" t="str">
            <v>-</v>
          </cell>
          <cell r="DB22" t="str">
            <v>-</v>
          </cell>
          <cell r="DC22" t="str">
            <v>-</v>
          </cell>
          <cell r="DD22" t="str">
            <v>05007</v>
          </cell>
          <cell r="DE22" t="str">
            <v>-</v>
          </cell>
          <cell r="DF22" t="str">
            <v>07077</v>
          </cell>
          <cell r="DG22" t="str">
            <v>08065</v>
          </cell>
          <cell r="DH22" t="str">
            <v>-</v>
          </cell>
          <cell r="DI22" t="str">
            <v>10028</v>
          </cell>
          <cell r="DJ22" t="str">
            <v>11032</v>
          </cell>
          <cell r="DK22" t="str">
            <v>12003</v>
          </cell>
          <cell r="DL22" t="str">
            <v>13059</v>
          </cell>
          <cell r="DM22" t="str">
            <v>14030</v>
          </cell>
          <cell r="DN22" t="str">
            <v>15118</v>
          </cell>
          <cell r="DO22" t="str">
            <v>16012</v>
          </cell>
          <cell r="DP22" t="str">
            <v>17009</v>
          </cell>
          <cell r="DQ22" t="str">
            <v>18000</v>
          </cell>
          <cell r="DR22" t="str">
            <v>19041</v>
          </cell>
          <cell r="DS22" t="str">
            <v>20469</v>
          </cell>
          <cell r="DT22" t="str">
            <v>21004</v>
          </cell>
          <cell r="DU22" t="str">
            <v>-</v>
          </cell>
          <cell r="DV22" t="str">
            <v>-</v>
          </cell>
          <cell r="DW22" t="str">
            <v>24017</v>
          </cell>
          <cell r="DX22" t="str">
            <v>-</v>
          </cell>
          <cell r="DY22" t="str">
            <v>26041</v>
          </cell>
          <cell r="DZ22" t="str">
            <v>-</v>
          </cell>
          <cell r="EA22" t="str">
            <v>28013</v>
          </cell>
          <cell r="EB22" t="str">
            <v>29048</v>
          </cell>
          <cell r="EC22" t="str">
            <v>30061</v>
          </cell>
          <cell r="ED22" t="str">
            <v>31104</v>
          </cell>
          <cell r="EE22" t="str">
            <v>32022</v>
          </cell>
          <cell r="EI22" t="str">
            <v>-</v>
          </cell>
          <cell r="EJ22" t="str">
            <v>-</v>
          </cell>
          <cell r="EK22" t="str">
            <v>-</v>
          </cell>
          <cell r="EL22" t="str">
            <v>-</v>
          </cell>
          <cell r="EM22" t="str">
            <v>Cuatro Ciénegas</v>
          </cell>
          <cell r="EN22" t="str">
            <v>-</v>
          </cell>
          <cell r="EO22" t="str">
            <v>Salto de Agua</v>
          </cell>
          <cell r="EP22" t="str">
            <v>Urique</v>
          </cell>
          <cell r="EQ22" t="str">
            <v>-</v>
          </cell>
          <cell r="ER22" t="str">
            <v>San Juan del Río</v>
          </cell>
          <cell r="ES22" t="str">
            <v>San José Iturbide</v>
          </cell>
          <cell r="ET22" t="str">
            <v>Ajuchitlán del Progreso</v>
          </cell>
          <cell r="EU22" t="str">
            <v>Tecozautla</v>
          </cell>
          <cell r="EV22" t="str">
            <v>Chapala</v>
          </cell>
          <cell r="EW22" t="str">
            <v>Zinacantepec</v>
          </cell>
          <cell r="EX22" t="str">
            <v>Buenavista</v>
          </cell>
          <cell r="EY22" t="str">
            <v>Huitzilac</v>
          </cell>
          <cell r="EZ22" t="str">
            <v>No identificado</v>
          </cell>
          <cell r="FA22" t="str">
            <v>Pesquería</v>
          </cell>
          <cell r="FB22" t="str">
            <v>Santiago Juxtlahuaca</v>
          </cell>
          <cell r="FC22" t="str">
            <v>Acatzingo</v>
          </cell>
          <cell r="FD22" t="str">
            <v>-</v>
          </cell>
          <cell r="FE22" t="str">
            <v>-</v>
          </cell>
          <cell r="FF22" t="str">
            <v>Guadalcázar</v>
          </cell>
          <cell r="FG22" t="str">
            <v>-</v>
          </cell>
          <cell r="FH22" t="str">
            <v>Nacozari de García</v>
          </cell>
          <cell r="FI22" t="str">
            <v>-</v>
          </cell>
          <cell r="FJ22" t="str">
            <v>Güémez</v>
          </cell>
          <cell r="FK22" t="str">
            <v>La Magdalena Tlaltelulco</v>
          </cell>
          <cell r="FL22" t="str">
            <v>Las Choapas</v>
          </cell>
          <cell r="FM22" t="str">
            <v>Yaxcabá</v>
          </cell>
          <cell r="FN22" t="str">
            <v>Juan Aldama</v>
          </cell>
        </row>
        <row r="23">
          <cell r="CZ23" t="str">
            <v>-</v>
          </cell>
          <cell r="DA23" t="str">
            <v>-</v>
          </cell>
          <cell r="DB23" t="str">
            <v>-</v>
          </cell>
          <cell r="DC23" t="str">
            <v>-</v>
          </cell>
          <cell r="DD23" t="str">
            <v>05038</v>
          </cell>
          <cell r="DE23" t="str">
            <v>-</v>
          </cell>
          <cell r="DF23" t="str">
            <v>07040</v>
          </cell>
          <cell r="DG23" t="str">
            <v>08007</v>
          </cell>
          <cell r="DH23" t="str">
            <v>-</v>
          </cell>
          <cell r="DI23" t="str">
            <v>10018</v>
          </cell>
          <cell r="DJ23" t="str">
            <v>11046</v>
          </cell>
          <cell r="DK23" t="str">
            <v>12034</v>
          </cell>
          <cell r="DL23" t="str">
            <v>13023</v>
          </cell>
          <cell r="DM23" t="str">
            <v>14066</v>
          </cell>
          <cell r="DN23" t="str">
            <v>15120</v>
          </cell>
          <cell r="DO23" t="str">
            <v>16038</v>
          </cell>
          <cell r="DP23" t="str">
            <v>17001</v>
          </cell>
          <cell r="DQ23" t="str">
            <v>-</v>
          </cell>
          <cell r="DR23" t="str">
            <v>19005</v>
          </cell>
          <cell r="DS23" t="str">
            <v>20073</v>
          </cell>
          <cell r="DT23" t="str">
            <v>21186</v>
          </cell>
          <cell r="DU23" t="str">
            <v>-</v>
          </cell>
          <cell r="DV23" t="str">
            <v>-</v>
          </cell>
          <cell r="DW23" t="str">
            <v>24055</v>
          </cell>
          <cell r="DX23" t="str">
            <v>-</v>
          </cell>
          <cell r="DY23" t="str">
            <v>26035</v>
          </cell>
          <cell r="DZ23" t="str">
            <v>-</v>
          </cell>
          <cell r="EA23" t="str">
            <v>28017</v>
          </cell>
          <cell r="EB23" t="str">
            <v>29021</v>
          </cell>
          <cell r="EC23" t="str">
            <v>30128</v>
          </cell>
          <cell r="ED23" t="str">
            <v>31085</v>
          </cell>
          <cell r="EE23" t="str">
            <v>32054</v>
          </cell>
          <cell r="EI23" t="str">
            <v>-</v>
          </cell>
          <cell r="EJ23" t="str">
            <v>-</v>
          </cell>
          <cell r="EK23" t="str">
            <v>-</v>
          </cell>
          <cell r="EL23" t="str">
            <v>-</v>
          </cell>
          <cell r="EM23" t="str">
            <v>Zaragoza</v>
          </cell>
          <cell r="EN23" t="str">
            <v>-</v>
          </cell>
          <cell r="EO23" t="str">
            <v>Huixtla</v>
          </cell>
          <cell r="EP23" t="str">
            <v>Balleza</v>
          </cell>
          <cell r="EQ23" t="str">
            <v>-</v>
          </cell>
          <cell r="ER23" t="str">
            <v>El Oro</v>
          </cell>
          <cell r="ES23" t="str">
            <v>Yuriria</v>
          </cell>
          <cell r="ET23" t="str">
            <v>Huitzuco de los Figueroa</v>
          </cell>
          <cell r="EU23" t="str">
            <v>Francisco I. Madero</v>
          </cell>
          <cell r="EV23" t="str">
            <v>Poncitlán</v>
          </cell>
          <cell r="EW23" t="str">
            <v>Zumpango</v>
          </cell>
          <cell r="EX23" t="str">
            <v>Huetamo</v>
          </cell>
          <cell r="EY23" t="str">
            <v>Amacuzac</v>
          </cell>
          <cell r="EZ23" t="str">
            <v>-</v>
          </cell>
          <cell r="FA23" t="str">
            <v>Anáhuac</v>
          </cell>
          <cell r="FB23" t="str">
            <v>Putla Villa de Guerrero</v>
          </cell>
          <cell r="FC23" t="str">
            <v>Tlatlauquitepec</v>
          </cell>
          <cell r="FD23" t="str">
            <v>-</v>
          </cell>
          <cell r="FE23" t="str">
            <v>-</v>
          </cell>
          <cell r="FF23" t="str">
            <v>Zaragoza</v>
          </cell>
          <cell r="FG23" t="str">
            <v>-</v>
          </cell>
          <cell r="FH23" t="str">
            <v>Imuris</v>
          </cell>
          <cell r="FI23" t="str">
            <v>-</v>
          </cell>
          <cell r="FJ23" t="str">
            <v>Jaumave</v>
          </cell>
          <cell r="FK23" t="str">
            <v>Nanacamilpa de Mariano Arista</v>
          </cell>
          <cell r="FL23" t="str">
            <v>Perote</v>
          </cell>
          <cell r="FM23" t="str">
            <v>Temozón</v>
          </cell>
          <cell r="FN23" t="str">
            <v>Villa Hidalgo</v>
          </cell>
        </row>
        <row r="24">
          <cell r="CZ24" t="str">
            <v>-</v>
          </cell>
          <cell r="DA24" t="str">
            <v>-</v>
          </cell>
          <cell r="DB24" t="str">
            <v>-</v>
          </cell>
          <cell r="DC24" t="str">
            <v>-</v>
          </cell>
          <cell r="DD24" t="str">
            <v>05011</v>
          </cell>
          <cell r="DE24" t="str">
            <v>-</v>
          </cell>
          <cell r="DF24" t="str">
            <v>07069</v>
          </cell>
          <cell r="DG24" t="str">
            <v>08055</v>
          </cell>
          <cell r="DH24" t="str">
            <v>-</v>
          </cell>
          <cell r="DI24" t="str">
            <v>10035</v>
          </cell>
          <cell r="DJ24" t="str">
            <v>11025</v>
          </cell>
          <cell r="DK24" t="str">
            <v>12050</v>
          </cell>
          <cell r="DL24" t="str">
            <v>13056</v>
          </cell>
          <cell r="DM24" t="str">
            <v>14050</v>
          </cell>
          <cell r="DN24" t="str">
            <v>15005</v>
          </cell>
          <cell r="DO24" t="str">
            <v>16025</v>
          </cell>
          <cell r="DP24" t="str">
            <v>17016</v>
          </cell>
          <cell r="DQ24" t="str">
            <v>-</v>
          </cell>
          <cell r="DR24" t="str">
            <v>19047</v>
          </cell>
          <cell r="DS24" t="str">
            <v>20041</v>
          </cell>
          <cell r="DT24" t="str">
            <v>21177</v>
          </cell>
          <cell r="DU24" t="str">
            <v>-</v>
          </cell>
          <cell r="DV24" t="str">
            <v>-</v>
          </cell>
          <cell r="DW24" t="str">
            <v>24008</v>
          </cell>
          <cell r="DX24" t="str">
            <v>-</v>
          </cell>
          <cell r="DY24" t="str">
            <v>26047</v>
          </cell>
          <cell r="DZ24" t="str">
            <v>-</v>
          </cell>
          <cell r="EA24" t="str">
            <v>28007</v>
          </cell>
          <cell r="EB24" t="str">
            <v>29004</v>
          </cell>
          <cell r="EC24" t="str">
            <v>30085</v>
          </cell>
          <cell r="ED24" t="str">
            <v>31098</v>
          </cell>
          <cell r="EE24" t="str">
            <v>32052</v>
          </cell>
          <cell r="EI24" t="str">
            <v>-</v>
          </cell>
          <cell r="EJ24" t="str">
            <v>-</v>
          </cell>
          <cell r="EK24" t="str">
            <v>-</v>
          </cell>
          <cell r="EL24" t="str">
            <v>-</v>
          </cell>
          <cell r="EM24" t="str">
            <v>General Cepeda</v>
          </cell>
          <cell r="EN24" t="str">
            <v>-</v>
          </cell>
          <cell r="EO24" t="str">
            <v>Pijijiapan</v>
          </cell>
          <cell r="EP24" t="str">
            <v>Rosales</v>
          </cell>
          <cell r="EQ24" t="str">
            <v>-</v>
          </cell>
          <cell r="ER24" t="str">
            <v>Tepehuanes</v>
          </cell>
          <cell r="ES24" t="str">
            <v>Purísima del Rincón</v>
          </cell>
          <cell r="ET24" t="str">
            <v>Pungarabato</v>
          </cell>
          <cell r="EU24" t="str">
            <v>Santiago Tulantepec de Lugo Guerrero</v>
          </cell>
          <cell r="EV24" t="str">
            <v>Jocotepec</v>
          </cell>
          <cell r="EW24" t="str">
            <v>Almoloya de Juárez</v>
          </cell>
          <cell r="EX24" t="str">
            <v>Chilchota</v>
          </cell>
          <cell r="EY24" t="str">
            <v>Ocuituco</v>
          </cell>
          <cell r="EZ24" t="str">
            <v>-</v>
          </cell>
          <cell r="FA24" t="str">
            <v>Hidalgo</v>
          </cell>
          <cell r="FB24" t="str">
            <v>Huautla de Jiménez</v>
          </cell>
          <cell r="FC24" t="str">
            <v>Tlacotepec de Benito Juárez</v>
          </cell>
          <cell r="FD24" t="str">
            <v>-</v>
          </cell>
          <cell r="FE24" t="str">
            <v>-</v>
          </cell>
          <cell r="FF24" t="str">
            <v>Cerritos</v>
          </cell>
          <cell r="FG24" t="str">
            <v>-</v>
          </cell>
          <cell r="FH24" t="str">
            <v>Pitiquito</v>
          </cell>
          <cell r="FI24" t="str">
            <v>-</v>
          </cell>
          <cell r="FJ24" t="str">
            <v>Camargo</v>
          </cell>
          <cell r="FK24" t="str">
            <v>Atltzayanca</v>
          </cell>
          <cell r="FL24" t="str">
            <v>Ixtaczoquitlán</v>
          </cell>
          <cell r="FM24" t="str">
            <v>Tzucacab</v>
          </cell>
          <cell r="FN24" t="str">
            <v>Villa García</v>
          </cell>
        </row>
        <row r="25">
          <cell r="CZ25" t="str">
            <v>-</v>
          </cell>
          <cell r="DA25" t="str">
            <v>-</v>
          </cell>
          <cell r="DB25" t="str">
            <v>-</v>
          </cell>
          <cell r="DC25" t="str">
            <v>-</v>
          </cell>
          <cell r="DD25" t="str">
            <v>05023</v>
          </cell>
          <cell r="DE25" t="str">
            <v>-</v>
          </cell>
          <cell r="DF25" t="str">
            <v>07020</v>
          </cell>
          <cell r="DG25" t="str">
            <v>08008</v>
          </cell>
          <cell r="DH25" t="str">
            <v>-</v>
          </cell>
          <cell r="DI25" t="str">
            <v>10006</v>
          </cell>
          <cell r="DJ25" t="str">
            <v>11004</v>
          </cell>
          <cell r="DK25" t="str">
            <v>12032</v>
          </cell>
          <cell r="DL25" t="str">
            <v>13054</v>
          </cell>
          <cell r="DM25" t="str">
            <v>14044</v>
          </cell>
          <cell r="DN25" t="str">
            <v>15042</v>
          </cell>
          <cell r="DO25" t="str">
            <v>16009</v>
          </cell>
          <cell r="DP25" t="str">
            <v>17026</v>
          </cell>
          <cell r="DQ25" t="str">
            <v>-</v>
          </cell>
          <cell r="DR25" t="str">
            <v>19010</v>
          </cell>
          <cell r="DS25" t="str">
            <v>20198</v>
          </cell>
          <cell r="DT25" t="str">
            <v>21043</v>
          </cell>
          <cell r="DU25" t="str">
            <v>-</v>
          </cell>
          <cell r="DV25" t="str">
            <v>-</v>
          </cell>
          <cell r="DW25" t="str">
            <v>24029</v>
          </cell>
          <cell r="DX25" t="str">
            <v>-</v>
          </cell>
          <cell r="DY25" t="str">
            <v>26066</v>
          </cell>
          <cell r="DZ25" t="str">
            <v>-</v>
          </cell>
          <cell r="EA25" t="str">
            <v>28030</v>
          </cell>
          <cell r="EB25" t="str">
            <v>29007</v>
          </cell>
          <cell r="EC25" t="str">
            <v>30109</v>
          </cell>
          <cell r="ED25" t="str">
            <v>31053</v>
          </cell>
          <cell r="EE25" t="str">
            <v>32026</v>
          </cell>
          <cell r="EI25" t="str">
            <v>-</v>
          </cell>
          <cell r="EJ25" t="str">
            <v>-</v>
          </cell>
          <cell r="EK25" t="str">
            <v>-</v>
          </cell>
          <cell r="EL25" t="str">
            <v>-</v>
          </cell>
          <cell r="EM25" t="str">
            <v>Ocampo</v>
          </cell>
          <cell r="EN25" t="str">
            <v>-</v>
          </cell>
          <cell r="EO25" t="str">
            <v>La Concordia</v>
          </cell>
          <cell r="EP25" t="str">
            <v>Batopilas</v>
          </cell>
          <cell r="EQ25" t="str">
            <v>-</v>
          </cell>
          <cell r="ER25" t="str">
            <v>General Simón Bolívar</v>
          </cell>
          <cell r="ES25" t="str">
            <v>Apaseo el Alto</v>
          </cell>
          <cell r="ET25" t="str">
            <v>General Heliodoro Castillo</v>
          </cell>
          <cell r="EU25" t="str">
            <v>San Salvador</v>
          </cell>
          <cell r="EV25" t="str">
            <v>Ixtlahuacán de los Membrillos</v>
          </cell>
          <cell r="EW25" t="str">
            <v>Ixtlahuaca</v>
          </cell>
          <cell r="EX25" t="str">
            <v>Ario</v>
          </cell>
          <cell r="EY25" t="str">
            <v>Tlayacapan</v>
          </cell>
          <cell r="EZ25" t="str">
            <v>-</v>
          </cell>
          <cell r="FA25" t="str">
            <v>Carmen</v>
          </cell>
          <cell r="FB25" t="str">
            <v>San Juan Guichicovi</v>
          </cell>
          <cell r="FC25" t="str">
            <v>Cuetzalan del Progreso</v>
          </cell>
          <cell r="FD25" t="str">
            <v>-</v>
          </cell>
          <cell r="FE25" t="str">
            <v>-</v>
          </cell>
          <cell r="FF25" t="str">
            <v>San Martín Chalchicuautla</v>
          </cell>
          <cell r="FG25" t="str">
            <v>-</v>
          </cell>
          <cell r="FH25" t="str">
            <v>Ures</v>
          </cell>
          <cell r="FI25" t="str">
            <v>-</v>
          </cell>
          <cell r="FJ25" t="str">
            <v>Padilla</v>
          </cell>
          <cell r="FK25" t="str">
            <v>El Carmen Tequexquitla</v>
          </cell>
          <cell r="FL25" t="str">
            <v>Misantla</v>
          </cell>
          <cell r="FM25" t="str">
            <v>Muna</v>
          </cell>
          <cell r="FN25" t="str">
            <v>Mazapil</v>
          </cell>
        </row>
        <row r="26">
          <cell r="CZ26" t="str">
            <v>-</v>
          </cell>
          <cell r="DA26" t="str">
            <v>-</v>
          </cell>
          <cell r="DB26" t="str">
            <v>-</v>
          </cell>
          <cell r="DC26" t="str">
            <v>-</v>
          </cell>
          <cell r="DD26" t="str">
            <v>05999</v>
          </cell>
          <cell r="DE26" t="str">
            <v>-</v>
          </cell>
          <cell r="DF26" t="str">
            <v>07999</v>
          </cell>
          <cell r="DG26" t="str">
            <v>08999</v>
          </cell>
          <cell r="DH26" t="str">
            <v>-</v>
          </cell>
          <cell r="DI26" t="str">
            <v>10999</v>
          </cell>
          <cell r="DJ26" t="str">
            <v>11999</v>
          </cell>
          <cell r="DK26" t="str">
            <v>12999</v>
          </cell>
          <cell r="DL26" t="str">
            <v>13999</v>
          </cell>
          <cell r="DM26" t="str">
            <v>14999</v>
          </cell>
          <cell r="DN26" t="str">
            <v>15999</v>
          </cell>
          <cell r="DO26" t="str">
            <v>16999</v>
          </cell>
          <cell r="DP26" t="str">
            <v>17999</v>
          </cell>
          <cell r="DQ26" t="str">
            <v>-</v>
          </cell>
          <cell r="DR26" t="str">
            <v>19999</v>
          </cell>
          <cell r="DS26" t="str">
            <v>20999</v>
          </cell>
          <cell r="DT26" t="str">
            <v>21999</v>
          </cell>
          <cell r="DU26" t="str">
            <v>-</v>
          </cell>
          <cell r="DV26" t="str">
            <v>-</v>
          </cell>
          <cell r="DW26" t="str">
            <v>24999</v>
          </cell>
          <cell r="DX26" t="str">
            <v>-</v>
          </cell>
          <cell r="DY26" t="str">
            <v>26999</v>
          </cell>
          <cell r="DZ26" t="str">
            <v>-</v>
          </cell>
          <cell r="EA26" t="str">
            <v>28999</v>
          </cell>
          <cell r="EB26" t="str">
            <v>29999</v>
          </cell>
          <cell r="EC26" t="str">
            <v>30999</v>
          </cell>
          <cell r="ED26" t="str">
            <v>31999</v>
          </cell>
          <cell r="EE26" t="str">
            <v>32999</v>
          </cell>
          <cell r="EI26" t="str">
            <v>-</v>
          </cell>
          <cell r="EJ26" t="str">
            <v>-</v>
          </cell>
          <cell r="EK26" t="str">
            <v>-</v>
          </cell>
          <cell r="EL26" t="str">
            <v>-</v>
          </cell>
          <cell r="EM26" t="str">
            <v>Resto de los municipios</v>
          </cell>
          <cell r="EN26" t="str">
            <v>-</v>
          </cell>
          <cell r="EO26" t="str">
            <v>Resto de los municipios</v>
          </cell>
          <cell r="EP26" t="str">
            <v>Resto de los municipios</v>
          </cell>
          <cell r="EQ26" t="str">
            <v>-</v>
          </cell>
          <cell r="ER26" t="str">
            <v>Resto de los municipios</v>
          </cell>
          <cell r="ES26" t="str">
            <v>Resto de los municipios</v>
          </cell>
          <cell r="ET26" t="str">
            <v>Resto de los municipios</v>
          </cell>
          <cell r="EU26" t="str">
            <v>Resto de los municipios</v>
          </cell>
          <cell r="EV26" t="str">
            <v>Resto de los municipios</v>
          </cell>
          <cell r="EW26" t="str">
            <v>Resto de los municipios</v>
          </cell>
          <cell r="EX26" t="str">
            <v>Resto de los municipios</v>
          </cell>
          <cell r="EY26" t="str">
            <v>Resto de los municipios</v>
          </cell>
          <cell r="EZ26" t="str">
            <v>-</v>
          </cell>
          <cell r="FA26" t="str">
            <v>Resto de los municipios</v>
          </cell>
          <cell r="FB26" t="str">
            <v>Resto de los municipios</v>
          </cell>
          <cell r="FC26" t="str">
            <v>Resto de los municipios</v>
          </cell>
          <cell r="FD26" t="str">
            <v>-</v>
          </cell>
          <cell r="FE26" t="str">
            <v>-</v>
          </cell>
          <cell r="FF26" t="str">
            <v>Resto de los municipios</v>
          </cell>
          <cell r="FG26" t="str">
            <v>-</v>
          </cell>
          <cell r="FH26" t="str">
            <v>Resto de los municipios</v>
          </cell>
          <cell r="FI26" t="str">
            <v>-</v>
          </cell>
          <cell r="FJ26" t="str">
            <v>Resto de los municipios</v>
          </cell>
          <cell r="FK26" t="str">
            <v>Resto de los municipios</v>
          </cell>
          <cell r="FL26" t="str">
            <v>Resto de los municipios</v>
          </cell>
          <cell r="FM26" t="str">
            <v>Resto de los municipios</v>
          </cell>
          <cell r="FN26" t="str">
            <v>Resto de los municipios</v>
          </cell>
        </row>
        <row r="27">
          <cell r="CZ27" t="str">
            <v>-</v>
          </cell>
          <cell r="DA27" t="str">
            <v>-</v>
          </cell>
          <cell r="DB27" t="str">
            <v>-</v>
          </cell>
          <cell r="DC27" t="str">
            <v>-</v>
          </cell>
          <cell r="DD27" t="str">
            <v>05000</v>
          </cell>
          <cell r="DE27" t="str">
            <v>-</v>
          </cell>
          <cell r="DF27" t="str">
            <v>07000</v>
          </cell>
          <cell r="DG27" t="str">
            <v>08000</v>
          </cell>
          <cell r="DH27" t="str">
            <v>-</v>
          </cell>
          <cell r="DI27" t="str">
            <v>10000</v>
          </cell>
          <cell r="DJ27" t="str">
            <v>11000</v>
          </cell>
          <cell r="DK27" t="str">
            <v>12000</v>
          </cell>
          <cell r="DL27" t="str">
            <v>13000</v>
          </cell>
          <cell r="DM27" t="str">
            <v>14000</v>
          </cell>
          <cell r="DN27" t="str">
            <v>15000</v>
          </cell>
          <cell r="DO27" t="str">
            <v>16000</v>
          </cell>
          <cell r="DP27" t="str">
            <v>17000</v>
          </cell>
          <cell r="DQ27" t="str">
            <v>-</v>
          </cell>
          <cell r="DR27" t="str">
            <v>19000</v>
          </cell>
          <cell r="DS27" t="str">
            <v>20000</v>
          </cell>
          <cell r="DT27" t="str">
            <v>21000</v>
          </cell>
          <cell r="DU27" t="str">
            <v>-</v>
          </cell>
          <cell r="DV27" t="str">
            <v>-</v>
          </cell>
          <cell r="DW27" t="str">
            <v>24000</v>
          </cell>
          <cell r="DX27" t="str">
            <v>-</v>
          </cell>
          <cell r="DY27" t="str">
            <v>26000</v>
          </cell>
          <cell r="DZ27" t="str">
            <v>-</v>
          </cell>
          <cell r="EA27" t="str">
            <v>28000</v>
          </cell>
          <cell r="EB27" t="str">
            <v>29000</v>
          </cell>
          <cell r="EC27" t="str">
            <v>30000</v>
          </cell>
          <cell r="ED27" t="str">
            <v>31000</v>
          </cell>
          <cell r="EE27" t="str">
            <v>32000</v>
          </cell>
          <cell r="EI27" t="str">
            <v>-</v>
          </cell>
          <cell r="EJ27" t="str">
            <v>-</v>
          </cell>
          <cell r="EK27" t="str">
            <v>-</v>
          </cell>
          <cell r="EL27" t="str">
            <v>-</v>
          </cell>
          <cell r="EM27" t="str">
            <v>No identificado</v>
          </cell>
          <cell r="EN27" t="str">
            <v>-</v>
          </cell>
          <cell r="EO27" t="str">
            <v>No identificado</v>
          </cell>
          <cell r="EP27" t="str">
            <v>No identificado</v>
          </cell>
          <cell r="EQ27" t="str">
            <v>-</v>
          </cell>
          <cell r="ER27" t="str">
            <v>No identificado</v>
          </cell>
          <cell r="ES27" t="str">
            <v>No identificado</v>
          </cell>
          <cell r="ET27" t="str">
            <v>No identificado</v>
          </cell>
          <cell r="EU27" t="str">
            <v>No identificado</v>
          </cell>
          <cell r="EV27" t="str">
            <v>No identificado</v>
          </cell>
          <cell r="EW27" t="str">
            <v>No identificado</v>
          </cell>
          <cell r="EX27" t="str">
            <v>No identificado</v>
          </cell>
          <cell r="EY27" t="str">
            <v>No identificado</v>
          </cell>
          <cell r="EZ27" t="str">
            <v>-</v>
          </cell>
          <cell r="FA27" t="str">
            <v>No identificado</v>
          </cell>
          <cell r="FB27" t="str">
            <v>No identificado</v>
          </cell>
          <cell r="FC27" t="str">
            <v>No identificado</v>
          </cell>
          <cell r="FD27" t="str">
            <v>-</v>
          </cell>
          <cell r="FE27" t="str">
            <v>-</v>
          </cell>
          <cell r="FF27" t="str">
            <v>No identificado</v>
          </cell>
          <cell r="FG27" t="str">
            <v>-</v>
          </cell>
          <cell r="FH27" t="str">
            <v>No identificado</v>
          </cell>
          <cell r="FI27" t="str">
            <v>-</v>
          </cell>
          <cell r="FJ27" t="str">
            <v>No identificado</v>
          </cell>
          <cell r="FK27" t="str">
            <v>No identificado</v>
          </cell>
          <cell r="FL27" t="str">
            <v>No identificado</v>
          </cell>
          <cell r="FM27" t="str">
            <v>No identificado</v>
          </cell>
          <cell r="FN27" t="str">
            <v>No identificado</v>
          </cell>
        </row>
        <row r="592">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row>
        <row r="593">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row>
        <row r="594">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row>
        <row r="595">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row>
        <row r="596">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row>
        <row r="597">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row>
        <row r="598">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row>
        <row r="599">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row>
        <row r="600">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row>
        <row r="601">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row>
        <row r="602">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row>
        <row r="604">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row>
        <row r="605">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row>
        <row r="606">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row>
        <row r="607">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row>
        <row r="610">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row>
        <row r="611">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row>
        <row r="612">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row>
        <row r="613">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row>
        <row r="615">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row>
        <row r="616">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row>
        <row r="617">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row>
        <row r="618">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row>
        <row r="619">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row>
        <row r="620">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row>
        <row r="621">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row>
        <row r="622">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row>
        <row r="623">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row>
        <row r="624">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row>
        <row r="625">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row>
        <row r="626">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row>
        <row r="627">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row>
        <row r="628">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row>
        <row r="629">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row>
        <row r="630">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row>
        <row r="632">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row>
        <row r="633">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row>
        <row r="634">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row>
        <row r="635">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row>
        <row r="636">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row>
        <row r="637">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row>
        <row r="639">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row>
        <row r="640">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row>
        <row r="641">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row>
        <row r="642">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row>
        <row r="643">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row>
        <row r="644">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row>
        <row r="645">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row>
        <row r="646">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row>
        <row r="647">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row>
        <row r="648">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row>
        <row r="649">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row>
        <row r="650">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row>
        <row r="651">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row>
        <row r="652">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row>
        <row r="653">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row>
        <row r="654">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row>
        <row r="655">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row>
        <row r="656">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row>
        <row r="657">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row>
        <row r="658">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row>
        <row r="659">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row>
        <row r="660">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row>
        <row r="661">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row>
        <row r="663">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row>
        <row r="664">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row>
        <row r="665">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row>
        <row r="666">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row>
        <row r="668">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row>
        <row r="669">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row>
        <row r="670">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row>
        <row r="671">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row>
        <row r="675">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row>
        <row r="676">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row>
        <row r="678">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os Generales"/>
      <sheetName val="CNPJE_2017_M1_secc3"/>
      <sheetName val=" Anexo 1. Agencias"/>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Índice"/>
      <sheetName val="Presentación"/>
      <sheetName val="Informantes"/>
      <sheetName val="CNIJF_2016_Secc1"/>
      <sheetName val="CNIJF_2016_Secc2"/>
      <sheetName val="CNIJF_2016_Secc3"/>
      <sheetName val="CNIJF_2016_Secc4"/>
      <sheetName val="CNIJF_2016_Secc5"/>
      <sheetName val="CNIJF_2016_Secc6"/>
      <sheetName val="CNIJF_2016_Secc7"/>
      <sheetName val="CNIJF_2016_secc8"/>
      <sheetName val="CNIJF_2016_Secc9"/>
      <sheetName val="CNIJF_2017_Secc10"/>
      <sheetName val="CNIJF_2017_Secc11"/>
      <sheetName val="CNIJF_2017_Secc12"/>
      <sheetName val="Anexo 1"/>
      <sheetName val="Anexo 2"/>
      <sheetName val="Anexo 3"/>
      <sheetName val="Anexo 4"/>
      <sheetName val="Comentarios"/>
      <sheetName val="Glosario"/>
      <sheetName val="Anexo 3 Infraestructu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402">
          <cell r="J2402" t="str">
            <v>Apozol</v>
          </cell>
        </row>
        <row r="2403">
          <cell r="J2403" t="str">
            <v>Apulco</v>
          </cell>
        </row>
        <row r="2404">
          <cell r="J2404" t="str">
            <v>Atolinga</v>
          </cell>
        </row>
        <row r="2405">
          <cell r="J2405" t="str">
            <v>Benito Juárez</v>
          </cell>
        </row>
        <row r="2406">
          <cell r="J2406" t="str">
            <v>Calera</v>
          </cell>
        </row>
        <row r="2407">
          <cell r="J2407" t="str">
            <v>Cañitas de Felipe Pescador</v>
          </cell>
        </row>
        <row r="2408">
          <cell r="J2408" t="str">
            <v>Concepción del Oro</v>
          </cell>
        </row>
        <row r="2409">
          <cell r="J2409" t="str">
            <v>Cuauhtémoc</v>
          </cell>
        </row>
        <row r="2410">
          <cell r="J2410" t="str">
            <v>Chalchihuites</v>
          </cell>
        </row>
        <row r="2411">
          <cell r="J2411" t="str">
            <v>Fresnillo</v>
          </cell>
        </row>
        <row r="2412">
          <cell r="J2412" t="str">
            <v>Trinidad García de la Cadena</v>
          </cell>
        </row>
        <row r="2413">
          <cell r="J2413" t="str">
            <v>Genaro Codina</v>
          </cell>
        </row>
        <row r="2414">
          <cell r="J2414" t="str">
            <v>General Enrique Estrada</v>
          </cell>
        </row>
        <row r="2415">
          <cell r="J2415" t="str">
            <v>General Francisco R. Murguía</v>
          </cell>
        </row>
        <row r="2416">
          <cell r="J2416" t="str">
            <v>El Plateado de Joaquín Amaro</v>
          </cell>
        </row>
        <row r="2417">
          <cell r="J2417" t="str">
            <v>General Pánfilo Natera</v>
          </cell>
        </row>
        <row r="2418">
          <cell r="J2418" t="str">
            <v>Guadalupe</v>
          </cell>
        </row>
        <row r="2419">
          <cell r="J2419" t="str">
            <v>Huanusco</v>
          </cell>
        </row>
        <row r="2420">
          <cell r="J2420" t="str">
            <v>Jalpa</v>
          </cell>
        </row>
        <row r="2421">
          <cell r="J2421" t="str">
            <v>Jerez</v>
          </cell>
        </row>
        <row r="2422">
          <cell r="J2422" t="str">
            <v>Jiménez del Teul</v>
          </cell>
        </row>
        <row r="2423">
          <cell r="J2423" t="str">
            <v>Juan Aldama</v>
          </cell>
        </row>
        <row r="2424">
          <cell r="J2424" t="str">
            <v>Juchipila</v>
          </cell>
        </row>
        <row r="2425">
          <cell r="J2425" t="str">
            <v>Loreto</v>
          </cell>
        </row>
        <row r="2426">
          <cell r="J2426" t="str">
            <v>Luis Moya</v>
          </cell>
        </row>
        <row r="2427">
          <cell r="J2427" t="str">
            <v>Mazapil</v>
          </cell>
        </row>
        <row r="2428">
          <cell r="J2428" t="str">
            <v>Melchor Ocampo</v>
          </cell>
        </row>
        <row r="2429">
          <cell r="J2429" t="str">
            <v>Mezquital del Oro</v>
          </cell>
        </row>
        <row r="2430">
          <cell r="J2430" t="str">
            <v>Miguel Auza</v>
          </cell>
        </row>
        <row r="2431">
          <cell r="J2431" t="str">
            <v>Momax</v>
          </cell>
        </row>
        <row r="2432">
          <cell r="J2432" t="str">
            <v>Monte Escobedo</v>
          </cell>
        </row>
        <row r="2433">
          <cell r="J2433" t="str">
            <v>Morelos</v>
          </cell>
        </row>
        <row r="2434">
          <cell r="J2434" t="str">
            <v>Moyahua de Estrada</v>
          </cell>
        </row>
        <row r="2435">
          <cell r="J2435" t="str">
            <v>Nochistlán de Mejía</v>
          </cell>
        </row>
        <row r="2436">
          <cell r="J2436" t="str">
            <v>Noria de Ángeles</v>
          </cell>
        </row>
        <row r="2437">
          <cell r="J2437" t="str">
            <v>Ojocaliente</v>
          </cell>
        </row>
        <row r="2438">
          <cell r="J2438" t="str">
            <v>Pánuco</v>
          </cell>
        </row>
        <row r="2439">
          <cell r="J2439" t="str">
            <v>Pinos</v>
          </cell>
        </row>
        <row r="2440">
          <cell r="J2440" t="str">
            <v>Río Grande</v>
          </cell>
        </row>
        <row r="2441">
          <cell r="J2441" t="str">
            <v>Sain Alto</v>
          </cell>
        </row>
        <row r="2442">
          <cell r="J2442" t="str">
            <v>El Salvador</v>
          </cell>
        </row>
        <row r="2443">
          <cell r="J2443" t="str">
            <v>Sombrerete</v>
          </cell>
        </row>
        <row r="2444">
          <cell r="J2444" t="str">
            <v>Susticacán</v>
          </cell>
        </row>
        <row r="2445">
          <cell r="J2445" t="str">
            <v>Tabasco</v>
          </cell>
        </row>
        <row r="2446">
          <cell r="J2446" t="str">
            <v>Tepechitlán</v>
          </cell>
        </row>
        <row r="2447">
          <cell r="J2447" t="str">
            <v>Tepetongo</v>
          </cell>
        </row>
        <row r="2448">
          <cell r="J2448" t="str">
            <v>Teúl de González Ortega</v>
          </cell>
        </row>
        <row r="2449">
          <cell r="J2449" t="str">
            <v>Tlaltenango de Sánchez Román</v>
          </cell>
        </row>
        <row r="2450">
          <cell r="J2450" t="str">
            <v>Valparaíso</v>
          </cell>
        </row>
        <row r="2451">
          <cell r="J2451" t="str">
            <v>Vetagrande</v>
          </cell>
        </row>
        <row r="2452">
          <cell r="J2452" t="str">
            <v>Villa de Cos</v>
          </cell>
        </row>
        <row r="2453">
          <cell r="J2453" t="str">
            <v>Villa García</v>
          </cell>
        </row>
        <row r="2454">
          <cell r="J2454" t="str">
            <v>Villa González Ortega</v>
          </cell>
        </row>
        <row r="2455">
          <cell r="J2455" t="str">
            <v>Villa Hidalgo</v>
          </cell>
        </row>
        <row r="2456">
          <cell r="J2456" t="str">
            <v>Villanueva</v>
          </cell>
        </row>
        <row r="2457">
          <cell r="J2457" t="str">
            <v>Zacatecas</v>
          </cell>
        </row>
        <row r="2458">
          <cell r="J2458" t="str">
            <v>Trancoso</v>
          </cell>
        </row>
        <row r="2459">
          <cell r="J2459" t="str">
            <v>Santa María de la Paz</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P195"/>
  <sheetViews>
    <sheetView view="pageBreakPreview" zoomScaleNormal="100" zoomScaleSheetLayoutView="100" workbookViewId="0">
      <selection activeCell="B13" sqref="B13:AD13"/>
    </sheetView>
  </sheetViews>
  <sheetFormatPr baseColWidth="10" defaultColWidth="0" defaultRowHeight="15.75" customHeight="1" zeroHeight="1"/>
  <cols>
    <col min="1" max="31" width="3.7109375" style="327" customWidth="1"/>
    <col min="32" max="32" width="4.140625" style="340" hidden="1" customWidth="1"/>
    <col min="33" max="16384" width="4.140625" style="338" hidden="1"/>
  </cols>
  <sheetData>
    <row r="1" spans="1:46" s="163" customFormat="1" ht="15.75" customHeight="1">
      <c r="A1" s="255"/>
      <c r="B1" s="698" t="s">
        <v>0</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256"/>
      <c r="AF1" s="328"/>
      <c r="AJ1" s="164"/>
    </row>
    <row r="2" spans="1:46" s="163" customFormat="1" ht="15.75" customHeight="1">
      <c r="A2" s="255"/>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256"/>
      <c r="AF2" s="328"/>
      <c r="AJ2" s="164"/>
    </row>
    <row r="3" spans="1:46" s="163" customFormat="1" ht="15.75" customHeight="1">
      <c r="A3" s="255"/>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256"/>
      <c r="AF3" s="328"/>
      <c r="AJ3" s="164"/>
    </row>
    <row r="4" spans="1:46" s="163" customFormat="1" ht="15.75" customHeight="1">
      <c r="A4" s="255"/>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256"/>
      <c r="AF4" s="328"/>
      <c r="AJ4" s="164"/>
    </row>
    <row r="5" spans="1:46" s="163" customFormat="1" ht="15.75" customHeight="1">
      <c r="A5" s="1"/>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2"/>
      <c r="AF5" s="328"/>
      <c r="AJ5" s="164"/>
    </row>
    <row r="6" spans="1:46" s="163" customFormat="1" ht="65.25" customHeight="1">
      <c r="A6" s="1"/>
      <c r="B6" s="698"/>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2"/>
      <c r="AF6" s="328"/>
      <c r="AJ6" s="164"/>
    </row>
    <row r="7" spans="1:46" s="165" customFormat="1" ht="33" customHeight="1">
      <c r="A7" s="1"/>
      <c r="B7" s="699" t="s">
        <v>650</v>
      </c>
      <c r="C7" s="699"/>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2"/>
      <c r="AF7" s="329"/>
      <c r="AH7" s="166"/>
      <c r="AI7" s="163"/>
      <c r="AJ7" s="164"/>
      <c r="AK7" s="166"/>
      <c r="AS7" s="166"/>
      <c r="AT7" s="166"/>
    </row>
    <row r="8" spans="1:46" s="165" customFormat="1" ht="15" customHeight="1">
      <c r="A8" s="1"/>
      <c r="B8" s="330"/>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2"/>
      <c r="AF8" s="329"/>
      <c r="AH8" s="166"/>
      <c r="AI8" s="163"/>
      <c r="AJ8" s="164"/>
      <c r="AK8" s="166"/>
      <c r="AS8" s="166"/>
      <c r="AT8" s="166"/>
    </row>
    <row r="9" spans="1:46" s="165" customFormat="1" ht="22.5" customHeight="1">
      <c r="B9" s="700" t="s">
        <v>1</v>
      </c>
      <c r="C9" s="700"/>
      <c r="D9" s="700"/>
      <c r="E9" s="700"/>
      <c r="F9" s="700"/>
      <c r="G9" s="700"/>
      <c r="H9" s="700"/>
      <c r="I9" s="700"/>
      <c r="J9" s="700"/>
      <c r="K9" s="700"/>
      <c r="L9" s="700"/>
      <c r="M9" s="700"/>
      <c r="N9" s="700"/>
      <c r="O9" s="700"/>
      <c r="P9" s="700"/>
      <c r="Q9" s="700"/>
      <c r="R9" s="700"/>
      <c r="S9" s="700"/>
      <c r="T9" s="700"/>
      <c r="U9" s="700"/>
      <c r="V9" s="700"/>
      <c r="W9" s="700"/>
      <c r="X9" s="700"/>
      <c r="Y9" s="700"/>
      <c r="Z9" s="700"/>
      <c r="AA9" s="700"/>
      <c r="AB9" s="700"/>
      <c r="AC9" s="700"/>
      <c r="AD9" s="700"/>
      <c r="AE9" s="2"/>
      <c r="AF9" s="329"/>
      <c r="AH9" s="166"/>
      <c r="AI9" s="163"/>
      <c r="AJ9" s="164"/>
      <c r="AK9" s="166"/>
      <c r="AS9" s="166"/>
      <c r="AT9" s="166"/>
    </row>
    <row r="10" spans="1:46" s="165" customFormat="1" ht="15" customHeight="1">
      <c r="A10" s="1"/>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2"/>
      <c r="AF10" s="329"/>
      <c r="AH10" s="166"/>
      <c r="AI10" s="163"/>
      <c r="AJ10" s="164"/>
      <c r="AK10" s="166"/>
      <c r="AS10" s="166"/>
      <c r="AT10" s="166"/>
    </row>
    <row r="11" spans="1:46" s="165" customFormat="1" ht="15" customHeight="1">
      <c r="A11" s="37"/>
      <c r="B11" s="696" t="s">
        <v>2</v>
      </c>
      <c r="C11" s="696"/>
      <c r="D11" s="696"/>
      <c r="E11" s="696"/>
      <c r="F11" s="696"/>
      <c r="G11" s="696"/>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2"/>
      <c r="AF11" s="329"/>
      <c r="AH11" s="166"/>
      <c r="AI11" s="163"/>
      <c r="AJ11" s="164"/>
      <c r="AK11" s="166"/>
      <c r="AS11" s="166"/>
      <c r="AT11" s="166"/>
    </row>
    <row r="12" spans="1:46" s="165" customFormat="1" ht="15" customHeight="1">
      <c r="A12" s="37"/>
      <c r="B12" s="331"/>
      <c r="C12" s="332"/>
      <c r="D12" s="332"/>
      <c r="E12" s="332"/>
      <c r="F12" s="332"/>
      <c r="G12" s="332"/>
      <c r="H12" s="332"/>
      <c r="I12" s="332"/>
      <c r="J12" s="332"/>
      <c r="K12" s="332"/>
      <c r="L12" s="332"/>
      <c r="M12" s="332"/>
      <c r="N12" s="333"/>
      <c r="O12" s="333"/>
      <c r="P12" s="332"/>
      <c r="Q12" s="332"/>
      <c r="R12" s="332"/>
      <c r="S12" s="332"/>
      <c r="T12" s="332"/>
      <c r="U12" s="332"/>
      <c r="V12" s="332"/>
      <c r="W12" s="332"/>
      <c r="X12" s="332"/>
      <c r="Y12" s="332"/>
      <c r="Z12" s="332"/>
      <c r="AA12" s="332"/>
      <c r="AB12" s="332"/>
      <c r="AC12" s="332"/>
      <c r="AD12" s="332"/>
      <c r="AE12" s="2"/>
      <c r="AF12" s="329"/>
      <c r="AH12" s="166"/>
      <c r="AI12" s="163"/>
      <c r="AJ12" s="164"/>
      <c r="AK12" s="166"/>
      <c r="AS12" s="166"/>
      <c r="AT12" s="166"/>
    </row>
    <row r="13" spans="1:46" s="165" customFormat="1" ht="15" customHeight="1">
      <c r="A13" s="37"/>
      <c r="B13" s="697" t="s">
        <v>3</v>
      </c>
      <c r="C13" s="697"/>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7"/>
      <c r="AE13" s="2"/>
      <c r="AF13" s="329"/>
      <c r="AH13" s="166"/>
      <c r="AI13" s="163"/>
      <c r="AJ13" s="164"/>
      <c r="AK13" s="166"/>
      <c r="AS13" s="166"/>
      <c r="AT13" s="166"/>
    </row>
    <row r="14" spans="1:46" s="165" customFormat="1" ht="15" customHeight="1">
      <c r="A14" s="37"/>
      <c r="B14" s="331"/>
      <c r="C14" s="332"/>
      <c r="D14" s="332"/>
      <c r="E14" s="332"/>
      <c r="F14" s="332"/>
      <c r="G14" s="332"/>
      <c r="H14" s="332"/>
      <c r="I14" s="332"/>
      <c r="J14" s="332"/>
      <c r="K14" s="332"/>
      <c r="L14" s="332"/>
      <c r="M14" s="332"/>
      <c r="N14" s="333"/>
      <c r="O14" s="333"/>
      <c r="P14" s="332"/>
      <c r="Q14" s="332"/>
      <c r="R14" s="332"/>
      <c r="S14" s="332"/>
      <c r="T14" s="332"/>
      <c r="U14" s="332"/>
      <c r="V14" s="332"/>
      <c r="W14" s="332"/>
      <c r="X14" s="332"/>
      <c r="Y14" s="332"/>
      <c r="Z14" s="332"/>
      <c r="AA14" s="332"/>
      <c r="AB14" s="332"/>
      <c r="AC14" s="332"/>
      <c r="AD14" s="332"/>
      <c r="AE14" s="2"/>
      <c r="AF14" s="329"/>
      <c r="AH14" s="166"/>
      <c r="AI14" s="163"/>
      <c r="AJ14" s="164"/>
      <c r="AK14" s="166"/>
      <c r="AS14" s="166"/>
      <c r="AT14" s="166"/>
    </row>
    <row r="15" spans="1:46" s="165" customFormat="1" ht="15" customHeight="1">
      <c r="A15" s="37"/>
      <c r="B15" s="696" t="s">
        <v>650</v>
      </c>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c r="AC15" s="696"/>
      <c r="AD15" s="696"/>
      <c r="AE15" s="2"/>
      <c r="AF15" s="329"/>
      <c r="AH15" s="166"/>
      <c r="AI15" s="163"/>
      <c r="AJ15" s="164"/>
      <c r="AK15" s="166"/>
      <c r="AS15" s="166"/>
      <c r="AT15" s="166"/>
    </row>
    <row r="16" spans="1:46" s="165" customFormat="1" ht="15" customHeight="1">
      <c r="A16" s="37"/>
      <c r="B16" s="331"/>
      <c r="C16" s="332"/>
      <c r="D16" s="332"/>
      <c r="E16" s="332"/>
      <c r="F16" s="332"/>
      <c r="G16" s="332"/>
      <c r="H16" s="332"/>
      <c r="I16" s="332"/>
      <c r="J16" s="332"/>
      <c r="K16" s="332"/>
      <c r="L16" s="332"/>
      <c r="M16" s="332"/>
      <c r="N16" s="333"/>
      <c r="O16" s="333"/>
      <c r="P16" s="332"/>
      <c r="Q16" s="332"/>
      <c r="R16" s="332"/>
      <c r="S16" s="332"/>
      <c r="T16" s="332"/>
      <c r="U16" s="332"/>
      <c r="V16" s="332"/>
      <c r="W16" s="332"/>
      <c r="X16" s="332"/>
      <c r="Y16" s="332"/>
      <c r="Z16" s="332"/>
      <c r="AA16" s="332"/>
      <c r="AB16" s="332"/>
      <c r="AC16" s="332"/>
      <c r="AD16" s="332"/>
      <c r="AE16" s="2"/>
      <c r="AF16" s="329"/>
      <c r="AH16" s="166"/>
      <c r="AI16" s="163"/>
      <c r="AJ16" s="164"/>
      <c r="AK16" s="166"/>
      <c r="AS16" s="166"/>
      <c r="AT16" s="166"/>
    </row>
    <row r="17" spans="1:46" s="165" customFormat="1" ht="15" customHeight="1">
      <c r="A17" s="37"/>
      <c r="B17" s="696" t="s">
        <v>4</v>
      </c>
      <c r="C17" s="696"/>
      <c r="D17" s="696"/>
      <c r="E17" s="696"/>
      <c r="F17" s="696"/>
      <c r="G17" s="696"/>
      <c r="H17" s="696"/>
      <c r="I17" s="696"/>
      <c r="J17" s="696"/>
      <c r="K17" s="696"/>
      <c r="L17" s="696"/>
      <c r="M17" s="696"/>
      <c r="N17" s="696"/>
      <c r="O17" s="696"/>
      <c r="P17" s="696"/>
      <c r="Q17" s="696"/>
      <c r="R17" s="696"/>
      <c r="S17" s="696"/>
      <c r="T17" s="696"/>
      <c r="U17" s="696"/>
      <c r="V17" s="696"/>
      <c r="W17" s="696"/>
      <c r="X17" s="696"/>
      <c r="Y17" s="696"/>
      <c r="Z17" s="696"/>
      <c r="AA17" s="696"/>
      <c r="AB17" s="696"/>
      <c r="AC17" s="696"/>
      <c r="AD17" s="696"/>
      <c r="AE17" s="2"/>
      <c r="AF17" s="329"/>
      <c r="AH17" s="166"/>
      <c r="AI17" s="163"/>
      <c r="AJ17" s="164"/>
      <c r="AK17" s="166"/>
      <c r="AS17" s="166"/>
      <c r="AT17" s="166"/>
    </row>
    <row r="18" spans="1:46" s="563" customFormat="1" ht="15" customHeight="1">
      <c r="A18" s="37"/>
      <c r="B18" s="560"/>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1"/>
      <c r="AH18" s="335"/>
      <c r="AI18" s="26"/>
      <c r="AJ18" s="257"/>
      <c r="AK18" s="335"/>
      <c r="AS18" s="335"/>
      <c r="AT18" s="335"/>
    </row>
    <row r="19" spans="1:46" s="165" customFormat="1" ht="15" customHeight="1">
      <c r="A19" s="37"/>
      <c r="B19" s="701" t="s">
        <v>1015</v>
      </c>
      <c r="C19" s="701"/>
      <c r="D19" s="701"/>
      <c r="E19" s="701"/>
      <c r="F19" s="701"/>
      <c r="G19" s="701"/>
      <c r="H19" s="701"/>
      <c r="I19" s="701"/>
      <c r="J19" s="701"/>
      <c r="K19" s="701"/>
      <c r="L19" s="701"/>
      <c r="M19" s="488"/>
      <c r="N19" s="488"/>
      <c r="O19" s="488"/>
      <c r="P19" s="488"/>
      <c r="Q19" s="488"/>
      <c r="R19" s="488"/>
      <c r="S19" s="488"/>
      <c r="T19" s="488"/>
      <c r="U19" s="488"/>
      <c r="V19" s="488"/>
      <c r="W19" s="488"/>
      <c r="X19" s="488"/>
      <c r="Y19" s="488"/>
      <c r="Z19" s="488"/>
      <c r="AA19" s="488"/>
      <c r="AB19" s="488"/>
      <c r="AC19" s="488"/>
      <c r="AD19" s="488"/>
      <c r="AE19" s="2"/>
      <c r="AF19" s="329"/>
      <c r="AH19" s="166"/>
      <c r="AI19" s="163"/>
      <c r="AJ19" s="164"/>
      <c r="AK19" s="166"/>
      <c r="AS19" s="166"/>
      <c r="AT19" s="166"/>
    </row>
    <row r="20" spans="1:46" s="103" customFormat="1" ht="20.25" customHeight="1">
      <c r="A20" s="37"/>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104"/>
      <c r="AH20" s="335"/>
      <c r="AI20" s="26"/>
      <c r="AJ20" s="257"/>
      <c r="AK20" s="335"/>
      <c r="AS20" s="335"/>
      <c r="AT20" s="335"/>
    </row>
    <row r="21" spans="1:46" s="165" customFormat="1" ht="15" customHeight="1">
      <c r="A21" s="1"/>
      <c r="B21" s="697" t="s">
        <v>5</v>
      </c>
      <c r="C21" s="697"/>
      <c r="D21" s="697"/>
      <c r="E21" s="697"/>
      <c r="F21" s="697"/>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2"/>
      <c r="AF21" s="329"/>
      <c r="AH21" s="166"/>
      <c r="AI21" s="163"/>
      <c r="AJ21" s="164"/>
      <c r="AK21" s="166"/>
      <c r="AS21" s="166"/>
      <c r="AT21" s="166"/>
    </row>
    <row r="22" spans="1:46" s="165" customFormat="1" ht="15" customHeight="1">
      <c r="A22" s="1"/>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2"/>
      <c r="AF22" s="329"/>
      <c r="AH22" s="166"/>
      <c r="AI22" s="163"/>
      <c r="AJ22" s="164"/>
      <c r="AK22" s="166"/>
      <c r="AS22" s="166"/>
      <c r="AT22" s="166"/>
    </row>
    <row r="23" spans="1:46" s="165" customFormat="1" ht="15" hidden="1" customHeight="1">
      <c r="A23" s="1"/>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2"/>
      <c r="AF23" s="329"/>
      <c r="AH23" s="166"/>
      <c r="AI23" s="163"/>
      <c r="AJ23" s="164"/>
      <c r="AK23" s="166"/>
      <c r="AS23" s="166"/>
      <c r="AT23" s="166"/>
    </row>
    <row r="24" spans="1:46" s="165" customFormat="1" ht="15" hidden="1" customHeight="1">
      <c r="A24" s="1"/>
      <c r="B24" s="330"/>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2"/>
      <c r="AF24" s="329"/>
      <c r="AH24" s="166"/>
      <c r="AI24" s="163"/>
      <c r="AJ24" s="164"/>
      <c r="AK24" s="166"/>
      <c r="AS24" s="166"/>
      <c r="AT24" s="166"/>
    </row>
    <row r="25" spans="1:46" s="165" customFormat="1" ht="15" hidden="1" customHeight="1">
      <c r="A25" s="1"/>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2"/>
      <c r="AF25" s="329"/>
      <c r="AH25" s="166"/>
      <c r="AI25" s="163"/>
      <c r="AJ25" s="164"/>
      <c r="AK25" s="166"/>
      <c r="AS25" s="166"/>
      <c r="AT25" s="166"/>
    </row>
    <row r="26" spans="1:46" s="165" customFormat="1" ht="15" hidden="1" customHeight="1">
      <c r="A26" s="1"/>
      <c r="B26" s="330"/>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2"/>
      <c r="AF26" s="329"/>
      <c r="AH26" s="166"/>
      <c r="AI26" s="163"/>
      <c r="AJ26" s="164"/>
      <c r="AK26" s="166"/>
      <c r="AS26" s="166"/>
      <c r="AT26" s="166"/>
    </row>
    <row r="27" spans="1:46" s="165" customFormat="1" ht="15" hidden="1" customHeight="1">
      <c r="A27" s="1"/>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2"/>
      <c r="AF27" s="329"/>
      <c r="AH27" s="166"/>
      <c r="AI27" s="163"/>
      <c r="AJ27" s="164"/>
      <c r="AK27" s="166"/>
      <c r="AS27" s="166"/>
      <c r="AT27" s="166"/>
    </row>
    <row r="28" spans="1:46" s="165" customFormat="1" ht="15" hidden="1" customHeight="1">
      <c r="A28" s="1"/>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2"/>
      <c r="AF28" s="329"/>
      <c r="AH28" s="166"/>
      <c r="AI28" s="163"/>
      <c r="AJ28" s="164"/>
      <c r="AK28" s="166"/>
      <c r="AS28" s="166"/>
      <c r="AT28" s="166"/>
    </row>
    <row r="29" spans="1:46" s="165" customFormat="1" ht="15" hidden="1" customHeight="1">
      <c r="A29" s="1"/>
      <c r="B29" s="330"/>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2"/>
      <c r="AF29" s="329"/>
      <c r="AH29" s="166"/>
      <c r="AI29" s="163"/>
      <c r="AJ29" s="164"/>
      <c r="AK29" s="166"/>
      <c r="AS29" s="166"/>
      <c r="AT29" s="166"/>
    </row>
    <row r="30" spans="1:46" s="165" customFormat="1" ht="15" hidden="1" customHeight="1">
      <c r="A30" s="1"/>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2"/>
      <c r="AF30" s="329"/>
      <c r="AH30" s="166"/>
      <c r="AI30" s="163"/>
      <c r="AJ30" s="164"/>
      <c r="AK30" s="166"/>
      <c r="AS30" s="166"/>
      <c r="AT30" s="166"/>
    </row>
    <row r="31" spans="1:46" s="165" customFormat="1" ht="15" hidden="1" customHeight="1">
      <c r="A31" s="1"/>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2"/>
      <c r="AF31" s="329"/>
      <c r="AH31" s="166"/>
      <c r="AI31" s="163"/>
      <c r="AJ31" s="164"/>
      <c r="AK31" s="166"/>
      <c r="AS31" s="166"/>
      <c r="AT31" s="166"/>
    </row>
    <row r="32" spans="1:46" s="165" customFormat="1" ht="15" hidden="1" customHeight="1">
      <c r="A32" s="1"/>
      <c r="B32" s="330"/>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2"/>
      <c r="AF32" s="329"/>
      <c r="AH32" s="166"/>
      <c r="AI32" s="163"/>
      <c r="AJ32" s="164"/>
      <c r="AK32" s="166"/>
      <c r="AS32" s="166"/>
      <c r="AT32" s="166"/>
    </row>
    <row r="33" spans="1:250" s="165" customFormat="1" ht="15" hidden="1" customHeight="1">
      <c r="A33" s="1"/>
      <c r="B33" s="330"/>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2"/>
      <c r="AF33" s="329"/>
      <c r="AH33" s="166"/>
      <c r="AI33" s="163"/>
      <c r="AJ33" s="164"/>
      <c r="AK33" s="166"/>
      <c r="AS33" s="166"/>
      <c r="AT33" s="166"/>
    </row>
    <row r="34" spans="1:250" s="165" customFormat="1" ht="15" hidden="1" customHeight="1">
      <c r="A34" s="1"/>
      <c r="B34" s="330"/>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2"/>
      <c r="AF34" s="329"/>
      <c r="AH34" s="166"/>
      <c r="AI34" s="163"/>
      <c r="AJ34" s="164"/>
      <c r="AK34" s="166"/>
      <c r="AS34" s="166"/>
      <c r="AT34" s="166"/>
    </row>
    <row r="35" spans="1:250" s="165" customFormat="1" ht="15" hidden="1" customHeight="1">
      <c r="A35" s="1"/>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2"/>
      <c r="AF35" s="329"/>
      <c r="AH35" s="166"/>
      <c r="AI35" s="163"/>
      <c r="AJ35" s="164"/>
      <c r="AK35" s="166"/>
      <c r="AS35" s="166"/>
      <c r="AT35" s="166"/>
    </row>
    <row r="36" spans="1:250" s="165" customFormat="1" ht="15" hidden="1" customHeight="1">
      <c r="A36" s="1"/>
      <c r="B36" s="330"/>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2"/>
      <c r="AF36" s="329"/>
      <c r="AH36" s="166"/>
      <c r="AI36" s="163"/>
      <c r="AJ36" s="164"/>
      <c r="AK36" s="166"/>
      <c r="AS36" s="166"/>
      <c r="AT36" s="166"/>
    </row>
    <row r="37" spans="1:250" s="336" customFormat="1" ht="6" hidden="1" customHeight="1">
      <c r="A37" s="24"/>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258"/>
      <c r="AF37" s="15"/>
      <c r="AI37" s="163"/>
      <c r="AJ37" s="164"/>
    </row>
    <row r="38" spans="1:250" ht="15" hidden="1">
      <c r="A38" s="129"/>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337"/>
      <c r="AD38" s="126"/>
      <c r="AE38" s="130"/>
      <c r="AF38" s="328"/>
      <c r="AG38" s="163"/>
      <c r="AH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c r="CO38" s="163"/>
      <c r="CP38" s="163"/>
      <c r="CQ38" s="163"/>
      <c r="CR38" s="163"/>
      <c r="CS38" s="163"/>
      <c r="CT38" s="163"/>
      <c r="CU38" s="163"/>
      <c r="CV38" s="163"/>
      <c r="CW38" s="163"/>
      <c r="CX38" s="163"/>
      <c r="CY38" s="163"/>
      <c r="CZ38" s="163"/>
      <c r="DA38" s="163"/>
      <c r="DB38" s="163"/>
      <c r="DC38" s="163"/>
      <c r="DD38" s="163"/>
      <c r="DE38" s="163"/>
      <c r="DF38" s="163"/>
      <c r="DG38" s="163"/>
      <c r="DH38" s="163"/>
      <c r="DI38" s="163"/>
      <c r="DJ38" s="163"/>
      <c r="DK38" s="163"/>
      <c r="DL38" s="163"/>
      <c r="DM38" s="163"/>
      <c r="DN38" s="163"/>
      <c r="DO38" s="163"/>
      <c r="DP38" s="163"/>
      <c r="DQ38" s="163"/>
      <c r="DR38" s="163"/>
      <c r="DS38" s="163"/>
      <c r="DT38" s="163"/>
      <c r="DU38" s="163"/>
      <c r="DV38" s="163"/>
      <c r="DW38" s="163"/>
      <c r="DX38" s="163"/>
      <c r="DY38" s="163"/>
      <c r="DZ38" s="163"/>
      <c r="EA38" s="163"/>
      <c r="EB38" s="163"/>
      <c r="EC38" s="163"/>
      <c r="ED38" s="163"/>
      <c r="EE38" s="163"/>
      <c r="EF38" s="163"/>
      <c r="EG38" s="163"/>
      <c r="EH38" s="163"/>
      <c r="EI38" s="163"/>
      <c r="EJ38" s="163"/>
      <c r="EK38" s="163"/>
      <c r="EL38" s="163"/>
      <c r="EM38" s="163"/>
      <c r="EN38" s="163"/>
      <c r="EO38" s="163"/>
      <c r="EP38" s="163"/>
      <c r="EQ38" s="163"/>
      <c r="ER38" s="163"/>
      <c r="ES38" s="163"/>
      <c r="ET38" s="163"/>
      <c r="EU38" s="163"/>
      <c r="EV38" s="163"/>
      <c r="EW38" s="163"/>
      <c r="EX38" s="163"/>
      <c r="EY38" s="163"/>
      <c r="EZ38" s="163"/>
      <c r="FA38" s="163"/>
      <c r="FB38" s="163"/>
      <c r="FC38" s="163"/>
      <c r="FD38" s="163"/>
      <c r="FE38" s="163"/>
      <c r="FF38" s="163"/>
      <c r="FG38" s="163"/>
      <c r="FH38" s="163"/>
      <c r="FI38" s="163"/>
      <c r="FJ38" s="163"/>
      <c r="FK38" s="163"/>
      <c r="FL38" s="163"/>
      <c r="FM38" s="163"/>
      <c r="FN38" s="163"/>
      <c r="FO38" s="163"/>
      <c r="FP38" s="163"/>
      <c r="FQ38" s="163"/>
      <c r="FR38" s="163"/>
      <c r="FS38" s="163"/>
      <c r="FT38" s="163"/>
      <c r="FU38" s="163"/>
      <c r="FV38" s="163"/>
      <c r="FW38" s="163"/>
      <c r="FX38" s="163"/>
      <c r="FY38" s="163"/>
      <c r="FZ38" s="163"/>
      <c r="GA38" s="163"/>
      <c r="GB38" s="163"/>
      <c r="GC38" s="163"/>
      <c r="GD38" s="163"/>
      <c r="GE38" s="163"/>
      <c r="GF38" s="163"/>
      <c r="GG38" s="163"/>
      <c r="GH38" s="163"/>
      <c r="GI38" s="163"/>
      <c r="GJ38" s="163"/>
      <c r="GK38" s="163"/>
      <c r="GL38" s="163"/>
      <c r="GM38" s="163"/>
      <c r="GN38" s="163"/>
      <c r="GO38" s="163"/>
      <c r="GP38" s="163"/>
      <c r="GQ38" s="163"/>
      <c r="GR38" s="163"/>
      <c r="GS38" s="163"/>
      <c r="GT38" s="163"/>
      <c r="GU38" s="163"/>
      <c r="GV38" s="163"/>
      <c r="GW38" s="163"/>
      <c r="GX38" s="163"/>
      <c r="GY38" s="163"/>
      <c r="GZ38" s="163"/>
      <c r="HA38" s="163"/>
      <c r="HB38" s="163"/>
      <c r="HC38" s="163"/>
      <c r="HD38" s="163"/>
      <c r="HE38" s="163"/>
      <c r="HF38" s="163"/>
      <c r="HG38" s="163"/>
      <c r="HH38" s="163"/>
      <c r="HI38" s="163"/>
      <c r="HJ38" s="163"/>
      <c r="HK38" s="163"/>
      <c r="HL38" s="163"/>
      <c r="HM38" s="163"/>
      <c r="HN38" s="163"/>
      <c r="HO38" s="163"/>
      <c r="HP38" s="163"/>
      <c r="HQ38" s="163"/>
      <c r="HR38" s="163"/>
      <c r="HS38" s="163"/>
      <c r="HT38" s="163"/>
      <c r="HU38" s="163"/>
      <c r="HV38" s="163"/>
      <c r="HW38" s="163"/>
      <c r="HX38" s="163"/>
      <c r="HY38" s="163"/>
      <c r="HZ38" s="163"/>
      <c r="IA38" s="163"/>
      <c r="IB38" s="163"/>
      <c r="IC38" s="163"/>
      <c r="ID38" s="163"/>
      <c r="IE38" s="163"/>
      <c r="IF38" s="163"/>
      <c r="IG38" s="163"/>
      <c r="IH38" s="163"/>
      <c r="II38" s="163"/>
      <c r="IJ38" s="163"/>
      <c r="IK38" s="163"/>
      <c r="IL38" s="163"/>
      <c r="IM38" s="163"/>
      <c r="IN38" s="163"/>
      <c r="IO38" s="163"/>
      <c r="IP38" s="163"/>
    </row>
    <row r="39" spans="1:250" ht="15" hidden="1">
      <c r="A39" s="325"/>
      <c r="B39" s="325"/>
      <c r="C39" s="326"/>
      <c r="D39" s="326"/>
      <c r="E39" s="326"/>
      <c r="F39" s="326"/>
      <c r="G39" s="326"/>
      <c r="H39" s="326"/>
      <c r="I39" s="326"/>
      <c r="J39" s="326"/>
      <c r="K39" s="326"/>
      <c r="L39" s="326"/>
      <c r="M39" s="326"/>
      <c r="N39" s="326"/>
      <c r="O39" s="326"/>
      <c r="P39" s="326"/>
      <c r="Q39" s="326"/>
      <c r="R39" s="326"/>
      <c r="S39" s="326"/>
      <c r="T39" s="326"/>
      <c r="U39" s="326"/>
      <c r="V39" s="325"/>
      <c r="W39" s="325"/>
      <c r="X39" s="325"/>
      <c r="Y39" s="325"/>
      <c r="Z39" s="325"/>
      <c r="AA39" s="325"/>
      <c r="AB39" s="325"/>
      <c r="AC39" s="325"/>
      <c r="AD39" s="325"/>
      <c r="AE39" s="325"/>
      <c r="AF39" s="339"/>
      <c r="AG39" s="340"/>
      <c r="AH39" s="340"/>
      <c r="AN39" s="340"/>
      <c r="AO39" s="340"/>
      <c r="AP39" s="340"/>
      <c r="AQ39" s="340"/>
      <c r="AR39" s="340"/>
      <c r="AS39" s="340"/>
      <c r="AT39" s="340"/>
      <c r="AU39" s="340"/>
      <c r="AV39" s="340"/>
      <c r="AW39" s="340"/>
      <c r="AX39" s="340"/>
      <c r="AY39" s="340"/>
      <c r="AZ39" s="340"/>
      <c r="BA39" s="340"/>
      <c r="BB39" s="340"/>
      <c r="BC39" s="340"/>
      <c r="BD39" s="340"/>
      <c r="BE39" s="340"/>
      <c r="BF39" s="340"/>
      <c r="BG39" s="340"/>
      <c r="BH39" s="340"/>
      <c r="BI39" s="340"/>
      <c r="BJ39" s="340"/>
      <c r="BK39" s="340"/>
      <c r="BL39" s="340"/>
      <c r="BM39" s="340"/>
      <c r="BN39" s="340"/>
      <c r="BO39" s="340"/>
      <c r="BP39" s="340"/>
      <c r="BQ39" s="340"/>
      <c r="BR39" s="340"/>
      <c r="BS39" s="340"/>
      <c r="BT39" s="340"/>
      <c r="BU39" s="340"/>
      <c r="BV39" s="340"/>
      <c r="BW39" s="340"/>
      <c r="BX39" s="340"/>
      <c r="BY39" s="340"/>
      <c r="BZ39" s="340"/>
      <c r="CA39" s="340"/>
      <c r="CB39" s="340"/>
      <c r="CC39" s="340"/>
      <c r="CD39" s="340"/>
      <c r="CE39" s="340"/>
      <c r="CF39" s="340"/>
      <c r="CG39" s="340"/>
      <c r="CH39" s="340"/>
      <c r="CI39" s="340"/>
      <c r="CJ39" s="340"/>
      <c r="CK39" s="340"/>
      <c r="CL39" s="340"/>
      <c r="CM39" s="340"/>
      <c r="CN39" s="340"/>
      <c r="CO39" s="340"/>
      <c r="CP39" s="340"/>
      <c r="CQ39" s="340"/>
      <c r="CR39" s="340"/>
      <c r="CS39" s="340"/>
      <c r="CT39" s="340"/>
      <c r="CU39" s="340"/>
      <c r="CV39" s="340"/>
      <c r="CW39" s="340"/>
      <c r="CX39" s="340"/>
      <c r="CY39" s="340"/>
      <c r="CZ39" s="340"/>
      <c r="DA39" s="340"/>
      <c r="DB39" s="340"/>
      <c r="DC39" s="340"/>
      <c r="DD39" s="340"/>
      <c r="DE39" s="340"/>
      <c r="DF39" s="340"/>
      <c r="DG39" s="340"/>
      <c r="DH39" s="340"/>
      <c r="DI39" s="340"/>
      <c r="DJ39" s="340"/>
      <c r="DK39" s="340"/>
      <c r="DL39" s="340"/>
      <c r="DM39" s="340"/>
      <c r="DN39" s="340"/>
      <c r="DO39" s="340"/>
      <c r="DP39" s="340"/>
      <c r="DQ39" s="340"/>
      <c r="DR39" s="340"/>
      <c r="DS39" s="340"/>
      <c r="DT39" s="340"/>
      <c r="DU39" s="340"/>
      <c r="DV39" s="340"/>
      <c r="DW39" s="340"/>
      <c r="DX39" s="340"/>
      <c r="DY39" s="340"/>
      <c r="DZ39" s="340"/>
      <c r="EA39" s="340"/>
      <c r="EB39" s="340"/>
      <c r="EC39" s="340"/>
      <c r="ED39" s="340"/>
      <c r="EE39" s="340"/>
      <c r="EF39" s="340"/>
      <c r="EG39" s="340"/>
      <c r="EH39" s="340"/>
      <c r="EI39" s="340"/>
      <c r="EJ39" s="340"/>
      <c r="EK39" s="340"/>
      <c r="EL39" s="340"/>
      <c r="EM39" s="340"/>
      <c r="EN39" s="340"/>
      <c r="EO39" s="340"/>
      <c r="EP39" s="340"/>
      <c r="EQ39" s="340"/>
      <c r="ER39" s="340"/>
      <c r="ES39" s="340"/>
      <c r="ET39" s="340"/>
      <c r="EU39" s="340"/>
      <c r="EV39" s="340"/>
      <c r="EW39" s="340"/>
      <c r="EX39" s="340"/>
      <c r="EY39" s="340"/>
      <c r="EZ39" s="340"/>
      <c r="FA39" s="340"/>
      <c r="FB39" s="340"/>
      <c r="FC39" s="340"/>
      <c r="FD39" s="340"/>
      <c r="FE39" s="340"/>
      <c r="FF39" s="340"/>
      <c r="FG39" s="340"/>
      <c r="FH39" s="340"/>
      <c r="FI39" s="340"/>
      <c r="FJ39" s="340"/>
      <c r="FK39" s="340"/>
      <c r="FL39" s="340"/>
      <c r="FM39" s="340"/>
      <c r="FN39" s="340"/>
      <c r="FO39" s="340"/>
      <c r="FP39" s="340"/>
      <c r="FQ39" s="340"/>
      <c r="FR39" s="340"/>
      <c r="FS39" s="340"/>
      <c r="FT39" s="340"/>
      <c r="FU39" s="340"/>
      <c r="FV39" s="340"/>
      <c r="FW39" s="340"/>
      <c r="FX39" s="340"/>
      <c r="FY39" s="340"/>
      <c r="FZ39" s="340"/>
      <c r="GA39" s="340"/>
      <c r="GB39" s="340"/>
      <c r="GC39" s="340"/>
      <c r="GD39" s="340"/>
      <c r="GE39" s="340"/>
      <c r="GF39" s="340"/>
      <c r="GG39" s="340"/>
      <c r="GH39" s="340"/>
      <c r="GI39" s="340"/>
      <c r="GJ39" s="340"/>
      <c r="GK39" s="340"/>
      <c r="GL39" s="340"/>
      <c r="GM39" s="340"/>
      <c r="GN39" s="340"/>
      <c r="GO39" s="340"/>
      <c r="GP39" s="340"/>
      <c r="GQ39" s="340"/>
      <c r="GR39" s="340"/>
      <c r="GS39" s="340"/>
      <c r="GT39" s="340"/>
      <c r="GU39" s="340"/>
      <c r="GV39" s="340"/>
      <c r="GW39" s="340"/>
      <c r="GX39" s="340"/>
      <c r="GY39" s="340"/>
      <c r="GZ39" s="340"/>
      <c r="HA39" s="340"/>
      <c r="HB39" s="340"/>
      <c r="HC39" s="340"/>
      <c r="HD39" s="340"/>
      <c r="HE39" s="340"/>
      <c r="HF39" s="340"/>
      <c r="HG39" s="340"/>
      <c r="HH39" s="340"/>
      <c r="HI39" s="340"/>
      <c r="HJ39" s="340"/>
      <c r="HK39" s="340"/>
      <c r="HL39" s="340"/>
      <c r="HM39" s="340"/>
      <c r="HN39" s="340"/>
      <c r="HO39" s="340"/>
      <c r="HP39" s="340"/>
      <c r="HQ39" s="340"/>
      <c r="HR39" s="340"/>
      <c r="HS39" s="340"/>
      <c r="HT39" s="340"/>
      <c r="HU39" s="340"/>
      <c r="HV39" s="340"/>
      <c r="HW39" s="340"/>
      <c r="HX39" s="340"/>
      <c r="HY39" s="340"/>
      <c r="HZ39" s="340"/>
      <c r="IA39" s="340"/>
      <c r="IB39" s="340"/>
      <c r="IC39" s="340"/>
      <c r="ID39" s="340"/>
      <c r="IE39" s="340"/>
      <c r="IF39" s="340"/>
      <c r="IG39" s="340"/>
      <c r="IH39" s="340"/>
      <c r="II39" s="340"/>
      <c r="IJ39" s="340"/>
      <c r="IK39" s="340"/>
      <c r="IL39" s="340"/>
      <c r="IM39" s="340"/>
      <c r="IN39" s="340"/>
      <c r="IO39" s="340"/>
      <c r="IP39" s="340"/>
    </row>
    <row r="40" spans="1:250" ht="15" hidden="1"/>
    <row r="41" spans="1:250" ht="15" hidden="1"/>
    <row r="42" spans="1:250" ht="15" hidden="1"/>
    <row r="43" spans="1:250" ht="15" hidden="1"/>
    <row r="44" spans="1:250" ht="15" hidden="1"/>
    <row r="45" spans="1:250" ht="15" hidden="1"/>
    <row r="46" spans="1:250" ht="15" hidden="1"/>
    <row r="47" spans="1:250" ht="15" hidden="1"/>
    <row r="48" spans="1:250" ht="15" hidden="1"/>
    <row r="49" spans="32:250" ht="15" hidden="1"/>
    <row r="50" spans="32:250" ht="15" hidden="1"/>
    <row r="51" spans="32:250" ht="15" hidden="1"/>
    <row r="52" spans="32:250" ht="15" hidden="1"/>
    <row r="53" spans="32:250" ht="15" hidden="1"/>
    <row r="54" spans="32:250" ht="15" hidden="1"/>
    <row r="55" spans="32:250" s="327" customFormat="1" ht="15" hidden="1">
      <c r="AF55" s="340"/>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8"/>
      <c r="BW55" s="338"/>
      <c r="BX55" s="338"/>
      <c r="BY55" s="338"/>
      <c r="BZ55" s="338"/>
      <c r="CA55" s="338"/>
      <c r="CB55" s="338"/>
      <c r="CC55" s="338"/>
      <c r="CD55" s="338"/>
      <c r="CE55" s="338"/>
      <c r="CF55" s="338"/>
      <c r="CG55" s="338"/>
      <c r="CH55" s="338"/>
      <c r="CI55" s="338"/>
      <c r="CJ55" s="338"/>
      <c r="CK55" s="338"/>
      <c r="CL55" s="338"/>
      <c r="CM55" s="338"/>
      <c r="CN55" s="338"/>
      <c r="CO55" s="338"/>
      <c r="CP55" s="338"/>
      <c r="CQ55" s="338"/>
      <c r="CR55" s="338"/>
      <c r="CS55" s="338"/>
      <c r="CT55" s="338"/>
      <c r="CU55" s="338"/>
      <c r="CV55" s="338"/>
      <c r="CW55" s="338"/>
      <c r="CX55" s="338"/>
      <c r="CY55" s="338"/>
      <c r="CZ55" s="338"/>
      <c r="DA55" s="338"/>
      <c r="DB55" s="338"/>
      <c r="DC55" s="338"/>
      <c r="DD55" s="338"/>
      <c r="DE55" s="338"/>
      <c r="DF55" s="338"/>
      <c r="DG55" s="338"/>
      <c r="DH55" s="338"/>
      <c r="DI55" s="338"/>
      <c r="DJ55" s="338"/>
      <c r="DK55" s="338"/>
      <c r="DL55" s="338"/>
      <c r="DM55" s="338"/>
      <c r="DN55" s="338"/>
      <c r="DO55" s="338"/>
      <c r="DP55" s="338"/>
      <c r="DQ55" s="338"/>
      <c r="DR55" s="338"/>
      <c r="DS55" s="338"/>
      <c r="DT55" s="338"/>
      <c r="DU55" s="338"/>
      <c r="DV55" s="338"/>
      <c r="DW55" s="338"/>
      <c r="DX55" s="338"/>
      <c r="DY55" s="338"/>
      <c r="DZ55" s="338"/>
      <c r="EA55" s="338"/>
      <c r="EB55" s="338"/>
      <c r="EC55" s="338"/>
      <c r="ED55" s="338"/>
      <c r="EE55" s="338"/>
      <c r="EF55" s="338"/>
      <c r="EG55" s="338"/>
      <c r="EH55" s="338"/>
      <c r="EI55" s="338"/>
      <c r="EJ55" s="338"/>
      <c r="EK55" s="338"/>
      <c r="EL55" s="338"/>
      <c r="EM55" s="338"/>
      <c r="EN55" s="338"/>
      <c r="EO55" s="338"/>
      <c r="EP55" s="338"/>
      <c r="EQ55" s="338"/>
      <c r="ER55" s="338"/>
      <c r="ES55" s="338"/>
      <c r="ET55" s="338"/>
      <c r="EU55" s="338"/>
      <c r="EV55" s="338"/>
      <c r="EW55" s="338"/>
      <c r="EX55" s="338"/>
      <c r="EY55" s="338"/>
      <c r="EZ55" s="338"/>
      <c r="FA55" s="338"/>
      <c r="FB55" s="338"/>
      <c r="FC55" s="338"/>
      <c r="FD55" s="338"/>
      <c r="FE55" s="338"/>
      <c r="FF55" s="338"/>
      <c r="FG55" s="338"/>
      <c r="FH55" s="338"/>
      <c r="FI55" s="338"/>
      <c r="FJ55" s="338"/>
      <c r="FK55" s="338"/>
      <c r="FL55" s="338"/>
      <c r="FM55" s="338"/>
      <c r="FN55" s="338"/>
      <c r="FO55" s="338"/>
      <c r="FP55" s="338"/>
      <c r="FQ55" s="338"/>
      <c r="FR55" s="338"/>
      <c r="FS55" s="338"/>
      <c r="FT55" s="338"/>
      <c r="FU55" s="338"/>
      <c r="FV55" s="338"/>
      <c r="FW55" s="338"/>
      <c r="FX55" s="338"/>
      <c r="FY55" s="338"/>
      <c r="FZ55" s="338"/>
      <c r="GA55" s="338"/>
      <c r="GB55" s="338"/>
      <c r="GC55" s="338"/>
      <c r="GD55" s="338"/>
      <c r="GE55" s="338"/>
      <c r="GF55" s="338"/>
      <c r="GG55" s="338"/>
      <c r="GH55" s="338"/>
      <c r="GI55" s="338"/>
      <c r="GJ55" s="338"/>
      <c r="GK55" s="338"/>
      <c r="GL55" s="338"/>
      <c r="GM55" s="338"/>
      <c r="GN55" s="338"/>
      <c r="GO55" s="338"/>
      <c r="GP55" s="338"/>
      <c r="GQ55" s="338"/>
      <c r="GR55" s="338"/>
      <c r="GS55" s="338"/>
      <c r="GT55" s="338"/>
      <c r="GU55" s="338"/>
      <c r="GV55" s="338"/>
      <c r="GW55" s="338"/>
      <c r="GX55" s="338"/>
      <c r="GY55" s="338"/>
      <c r="GZ55" s="338"/>
      <c r="HA55" s="338"/>
      <c r="HB55" s="338"/>
      <c r="HC55" s="338"/>
      <c r="HD55" s="338"/>
      <c r="HE55" s="338"/>
      <c r="HF55" s="338"/>
      <c r="HG55" s="338"/>
      <c r="HH55" s="338"/>
      <c r="HI55" s="338"/>
      <c r="HJ55" s="338"/>
      <c r="HK55" s="338"/>
      <c r="HL55" s="338"/>
      <c r="HM55" s="338"/>
      <c r="HN55" s="338"/>
      <c r="HO55" s="338"/>
      <c r="HP55" s="338"/>
      <c r="HQ55" s="338"/>
      <c r="HR55" s="338"/>
      <c r="HS55" s="338"/>
      <c r="HT55" s="338"/>
      <c r="HU55" s="338"/>
      <c r="HV55" s="338"/>
      <c r="HW55" s="338"/>
      <c r="HX55" s="338"/>
      <c r="HY55" s="338"/>
      <c r="HZ55" s="338"/>
      <c r="IA55" s="338"/>
      <c r="IB55" s="338"/>
      <c r="IC55" s="338"/>
      <c r="ID55" s="338"/>
      <c r="IE55" s="338"/>
      <c r="IF55" s="338"/>
      <c r="IG55" s="338"/>
      <c r="IH55" s="338"/>
      <c r="II55" s="338"/>
      <c r="IJ55" s="338"/>
      <c r="IK55" s="338"/>
      <c r="IL55" s="338"/>
      <c r="IM55" s="338"/>
      <c r="IN55" s="338"/>
      <c r="IO55" s="338"/>
      <c r="IP55" s="338"/>
    </row>
    <row r="56" spans="32:250" s="327" customFormat="1" ht="15" hidden="1">
      <c r="AF56" s="340"/>
      <c r="AG56" s="338"/>
      <c r="AH56" s="338"/>
      <c r="AI56" s="338"/>
      <c r="AJ56" s="338"/>
      <c r="AK56" s="338"/>
      <c r="AL56" s="338"/>
      <c r="AM56" s="338"/>
      <c r="AN56" s="338"/>
      <c r="AO56" s="338"/>
      <c r="AP56" s="338"/>
      <c r="AQ56" s="338"/>
      <c r="AR56" s="338"/>
      <c r="AS56" s="338"/>
      <c r="AT56" s="338"/>
      <c r="AU56" s="338"/>
      <c r="AV56" s="338"/>
      <c r="AW56" s="338"/>
      <c r="AX56" s="338"/>
      <c r="AY56" s="338"/>
      <c r="AZ56" s="338"/>
      <c r="BA56" s="338"/>
      <c r="BB56" s="338"/>
      <c r="BC56" s="338"/>
      <c r="BD56" s="338"/>
      <c r="BE56" s="338"/>
      <c r="BF56" s="338"/>
      <c r="BG56" s="338"/>
      <c r="BH56" s="338"/>
      <c r="BI56" s="338"/>
      <c r="BJ56" s="338"/>
      <c r="BK56" s="338"/>
      <c r="BL56" s="338"/>
      <c r="BM56" s="338"/>
      <c r="BN56" s="338"/>
      <c r="BO56" s="338"/>
      <c r="BP56" s="338"/>
      <c r="BQ56" s="338"/>
      <c r="BR56" s="338"/>
      <c r="BS56" s="338"/>
      <c r="BT56" s="338"/>
      <c r="BU56" s="338"/>
      <c r="BV56" s="338"/>
      <c r="BW56" s="338"/>
      <c r="BX56" s="338"/>
      <c r="BY56" s="338"/>
      <c r="BZ56" s="338"/>
      <c r="CA56" s="338"/>
      <c r="CB56" s="338"/>
      <c r="CC56" s="338"/>
      <c r="CD56" s="338"/>
      <c r="CE56" s="338"/>
      <c r="CF56" s="338"/>
      <c r="CG56" s="338"/>
      <c r="CH56" s="338"/>
      <c r="CI56" s="338"/>
      <c r="CJ56" s="338"/>
      <c r="CK56" s="338"/>
      <c r="CL56" s="338"/>
      <c r="CM56" s="338"/>
      <c r="CN56" s="338"/>
      <c r="CO56" s="338"/>
      <c r="CP56" s="338"/>
      <c r="CQ56" s="338"/>
      <c r="CR56" s="338"/>
      <c r="CS56" s="338"/>
      <c r="CT56" s="338"/>
      <c r="CU56" s="338"/>
      <c r="CV56" s="338"/>
      <c r="CW56" s="338"/>
      <c r="CX56" s="338"/>
      <c r="CY56" s="338"/>
      <c r="CZ56" s="338"/>
      <c r="DA56" s="338"/>
      <c r="DB56" s="338"/>
      <c r="DC56" s="338"/>
      <c r="DD56" s="338"/>
      <c r="DE56" s="338"/>
      <c r="DF56" s="338"/>
      <c r="DG56" s="338"/>
      <c r="DH56" s="338"/>
      <c r="DI56" s="338"/>
      <c r="DJ56" s="338"/>
      <c r="DK56" s="338"/>
      <c r="DL56" s="338"/>
      <c r="DM56" s="338"/>
      <c r="DN56" s="338"/>
      <c r="DO56" s="338"/>
      <c r="DP56" s="338"/>
      <c r="DQ56" s="338"/>
      <c r="DR56" s="338"/>
      <c r="DS56" s="338"/>
      <c r="DT56" s="338"/>
      <c r="DU56" s="338"/>
      <c r="DV56" s="338"/>
      <c r="DW56" s="338"/>
      <c r="DX56" s="338"/>
      <c r="DY56" s="338"/>
      <c r="DZ56" s="338"/>
      <c r="EA56" s="338"/>
      <c r="EB56" s="338"/>
      <c r="EC56" s="338"/>
      <c r="ED56" s="338"/>
      <c r="EE56" s="338"/>
      <c r="EF56" s="338"/>
      <c r="EG56" s="338"/>
      <c r="EH56" s="338"/>
      <c r="EI56" s="338"/>
      <c r="EJ56" s="338"/>
      <c r="EK56" s="338"/>
      <c r="EL56" s="338"/>
      <c r="EM56" s="338"/>
      <c r="EN56" s="338"/>
      <c r="EO56" s="338"/>
      <c r="EP56" s="338"/>
      <c r="EQ56" s="338"/>
      <c r="ER56" s="338"/>
      <c r="ES56" s="338"/>
      <c r="ET56" s="338"/>
      <c r="EU56" s="338"/>
      <c r="EV56" s="338"/>
      <c r="EW56" s="338"/>
      <c r="EX56" s="338"/>
      <c r="EY56" s="338"/>
      <c r="EZ56" s="338"/>
      <c r="FA56" s="338"/>
      <c r="FB56" s="338"/>
      <c r="FC56" s="338"/>
      <c r="FD56" s="338"/>
      <c r="FE56" s="338"/>
      <c r="FF56" s="338"/>
      <c r="FG56" s="338"/>
      <c r="FH56" s="338"/>
      <c r="FI56" s="338"/>
      <c r="FJ56" s="338"/>
      <c r="FK56" s="338"/>
      <c r="FL56" s="338"/>
      <c r="FM56" s="338"/>
      <c r="FN56" s="338"/>
      <c r="FO56" s="338"/>
      <c r="FP56" s="338"/>
      <c r="FQ56" s="338"/>
      <c r="FR56" s="338"/>
      <c r="FS56" s="338"/>
      <c r="FT56" s="338"/>
      <c r="FU56" s="338"/>
      <c r="FV56" s="338"/>
      <c r="FW56" s="338"/>
      <c r="FX56" s="338"/>
      <c r="FY56" s="338"/>
      <c r="FZ56" s="338"/>
      <c r="GA56" s="338"/>
      <c r="GB56" s="338"/>
      <c r="GC56" s="338"/>
      <c r="GD56" s="338"/>
      <c r="GE56" s="338"/>
      <c r="GF56" s="338"/>
      <c r="GG56" s="338"/>
      <c r="GH56" s="338"/>
      <c r="GI56" s="338"/>
      <c r="GJ56" s="338"/>
      <c r="GK56" s="338"/>
      <c r="GL56" s="338"/>
      <c r="GM56" s="338"/>
      <c r="GN56" s="338"/>
      <c r="GO56" s="338"/>
      <c r="GP56" s="338"/>
      <c r="GQ56" s="338"/>
      <c r="GR56" s="338"/>
      <c r="GS56" s="338"/>
      <c r="GT56" s="338"/>
      <c r="GU56" s="338"/>
      <c r="GV56" s="338"/>
      <c r="GW56" s="338"/>
      <c r="GX56" s="338"/>
      <c r="GY56" s="338"/>
      <c r="GZ56" s="338"/>
      <c r="HA56" s="338"/>
      <c r="HB56" s="338"/>
      <c r="HC56" s="338"/>
      <c r="HD56" s="338"/>
      <c r="HE56" s="338"/>
      <c r="HF56" s="338"/>
      <c r="HG56" s="338"/>
      <c r="HH56" s="338"/>
      <c r="HI56" s="338"/>
      <c r="HJ56" s="338"/>
      <c r="HK56" s="338"/>
      <c r="HL56" s="338"/>
      <c r="HM56" s="338"/>
      <c r="HN56" s="338"/>
      <c r="HO56" s="338"/>
      <c r="HP56" s="338"/>
      <c r="HQ56" s="338"/>
      <c r="HR56" s="338"/>
      <c r="HS56" s="338"/>
      <c r="HT56" s="338"/>
      <c r="HU56" s="338"/>
      <c r="HV56" s="338"/>
      <c r="HW56" s="338"/>
      <c r="HX56" s="338"/>
      <c r="HY56" s="338"/>
      <c r="HZ56" s="338"/>
      <c r="IA56" s="338"/>
      <c r="IB56" s="338"/>
      <c r="IC56" s="338"/>
      <c r="ID56" s="338"/>
      <c r="IE56" s="338"/>
      <c r="IF56" s="338"/>
      <c r="IG56" s="338"/>
      <c r="IH56" s="338"/>
      <c r="II56" s="338"/>
      <c r="IJ56" s="338"/>
      <c r="IK56" s="338"/>
      <c r="IL56" s="338"/>
      <c r="IM56" s="338"/>
      <c r="IN56" s="338"/>
      <c r="IO56" s="338"/>
      <c r="IP56" s="338"/>
    </row>
    <row r="57" spans="32:250" s="327" customFormat="1" ht="15.75" hidden="1" customHeight="1">
      <c r="AF57" s="340"/>
      <c r="AG57" s="338"/>
      <c r="AH57" s="338"/>
      <c r="AI57" s="338"/>
      <c r="AJ57" s="338"/>
      <c r="AK57" s="338"/>
      <c r="AL57" s="338"/>
      <c r="AM57" s="338"/>
      <c r="AN57" s="338"/>
      <c r="AO57" s="338"/>
      <c r="AP57" s="338"/>
      <c r="AQ57" s="338"/>
      <c r="AR57" s="338"/>
      <c r="AS57" s="338"/>
      <c r="AT57" s="338"/>
      <c r="AU57" s="338"/>
      <c r="AV57" s="338"/>
      <c r="AW57" s="338"/>
      <c r="AX57" s="338"/>
      <c r="AY57" s="338"/>
      <c r="AZ57" s="338"/>
      <c r="BA57" s="338"/>
      <c r="BB57" s="338"/>
      <c r="BC57" s="338"/>
      <c r="BD57" s="338"/>
      <c r="BE57" s="338"/>
      <c r="BF57" s="338"/>
      <c r="BG57" s="338"/>
      <c r="BH57" s="338"/>
      <c r="BI57" s="338"/>
      <c r="BJ57" s="338"/>
      <c r="BK57" s="338"/>
      <c r="BL57" s="338"/>
      <c r="BM57" s="338"/>
      <c r="BN57" s="338"/>
      <c r="BO57" s="338"/>
      <c r="BP57" s="338"/>
      <c r="BQ57" s="338"/>
      <c r="BR57" s="338"/>
      <c r="BS57" s="338"/>
      <c r="BT57" s="338"/>
      <c r="BU57" s="338"/>
      <c r="BV57" s="338"/>
      <c r="BW57" s="338"/>
      <c r="BX57" s="338"/>
      <c r="BY57" s="338"/>
      <c r="BZ57" s="338"/>
      <c r="CA57" s="338"/>
      <c r="CB57" s="338"/>
      <c r="CC57" s="338"/>
      <c r="CD57" s="338"/>
      <c r="CE57" s="338"/>
      <c r="CF57" s="338"/>
      <c r="CG57" s="338"/>
      <c r="CH57" s="338"/>
      <c r="CI57" s="338"/>
      <c r="CJ57" s="338"/>
      <c r="CK57" s="338"/>
      <c r="CL57" s="338"/>
      <c r="CM57" s="338"/>
      <c r="CN57" s="338"/>
      <c r="CO57" s="338"/>
      <c r="CP57" s="338"/>
      <c r="CQ57" s="338"/>
      <c r="CR57" s="338"/>
      <c r="CS57" s="338"/>
      <c r="CT57" s="338"/>
      <c r="CU57" s="338"/>
      <c r="CV57" s="338"/>
      <c r="CW57" s="338"/>
      <c r="CX57" s="338"/>
      <c r="CY57" s="338"/>
      <c r="CZ57" s="338"/>
      <c r="DA57" s="338"/>
      <c r="DB57" s="338"/>
      <c r="DC57" s="338"/>
      <c r="DD57" s="338"/>
      <c r="DE57" s="338"/>
      <c r="DF57" s="338"/>
      <c r="DG57" s="338"/>
      <c r="DH57" s="338"/>
      <c r="DI57" s="338"/>
      <c r="DJ57" s="338"/>
      <c r="DK57" s="338"/>
      <c r="DL57" s="338"/>
      <c r="DM57" s="338"/>
      <c r="DN57" s="338"/>
      <c r="DO57" s="338"/>
      <c r="DP57" s="338"/>
      <c r="DQ57" s="338"/>
      <c r="DR57" s="338"/>
      <c r="DS57" s="338"/>
      <c r="DT57" s="338"/>
      <c r="DU57" s="338"/>
      <c r="DV57" s="338"/>
      <c r="DW57" s="338"/>
      <c r="DX57" s="338"/>
      <c r="DY57" s="338"/>
      <c r="DZ57" s="338"/>
      <c r="EA57" s="338"/>
      <c r="EB57" s="338"/>
      <c r="EC57" s="338"/>
      <c r="ED57" s="338"/>
      <c r="EE57" s="338"/>
      <c r="EF57" s="338"/>
      <c r="EG57" s="338"/>
      <c r="EH57" s="338"/>
      <c r="EI57" s="338"/>
      <c r="EJ57" s="338"/>
      <c r="EK57" s="338"/>
      <c r="EL57" s="338"/>
      <c r="EM57" s="338"/>
      <c r="EN57" s="338"/>
      <c r="EO57" s="338"/>
      <c r="EP57" s="338"/>
      <c r="EQ57" s="338"/>
      <c r="ER57" s="338"/>
      <c r="ES57" s="338"/>
      <c r="ET57" s="338"/>
      <c r="EU57" s="338"/>
      <c r="EV57" s="338"/>
      <c r="EW57" s="338"/>
      <c r="EX57" s="338"/>
      <c r="EY57" s="338"/>
      <c r="EZ57" s="338"/>
      <c r="FA57" s="338"/>
      <c r="FB57" s="338"/>
      <c r="FC57" s="338"/>
      <c r="FD57" s="338"/>
      <c r="FE57" s="338"/>
      <c r="FF57" s="338"/>
      <c r="FG57" s="338"/>
      <c r="FH57" s="338"/>
      <c r="FI57" s="338"/>
      <c r="FJ57" s="338"/>
      <c r="FK57" s="338"/>
      <c r="FL57" s="338"/>
      <c r="FM57" s="338"/>
      <c r="FN57" s="338"/>
      <c r="FO57" s="338"/>
      <c r="FP57" s="338"/>
      <c r="FQ57" s="338"/>
      <c r="FR57" s="338"/>
      <c r="FS57" s="338"/>
      <c r="FT57" s="338"/>
      <c r="FU57" s="338"/>
      <c r="FV57" s="338"/>
      <c r="FW57" s="338"/>
      <c r="FX57" s="338"/>
      <c r="FY57" s="338"/>
      <c r="FZ57" s="338"/>
      <c r="GA57" s="338"/>
      <c r="GB57" s="338"/>
      <c r="GC57" s="338"/>
      <c r="GD57" s="338"/>
      <c r="GE57" s="338"/>
      <c r="GF57" s="338"/>
      <c r="GG57" s="338"/>
      <c r="GH57" s="338"/>
      <c r="GI57" s="338"/>
      <c r="GJ57" s="338"/>
      <c r="GK57" s="338"/>
      <c r="GL57" s="338"/>
      <c r="GM57" s="338"/>
      <c r="GN57" s="338"/>
      <c r="GO57" s="338"/>
      <c r="GP57" s="338"/>
      <c r="GQ57" s="338"/>
      <c r="GR57" s="338"/>
      <c r="GS57" s="338"/>
      <c r="GT57" s="338"/>
      <c r="GU57" s="338"/>
      <c r="GV57" s="338"/>
      <c r="GW57" s="338"/>
      <c r="GX57" s="338"/>
      <c r="GY57" s="338"/>
      <c r="GZ57" s="338"/>
      <c r="HA57" s="338"/>
      <c r="HB57" s="338"/>
      <c r="HC57" s="338"/>
      <c r="HD57" s="338"/>
      <c r="HE57" s="338"/>
      <c r="HF57" s="338"/>
      <c r="HG57" s="338"/>
      <c r="HH57" s="338"/>
      <c r="HI57" s="338"/>
      <c r="HJ57" s="338"/>
      <c r="HK57" s="338"/>
      <c r="HL57" s="338"/>
      <c r="HM57" s="338"/>
      <c r="HN57" s="338"/>
      <c r="HO57" s="338"/>
      <c r="HP57" s="338"/>
      <c r="HQ57" s="338"/>
      <c r="HR57" s="338"/>
      <c r="HS57" s="338"/>
      <c r="HT57" s="338"/>
      <c r="HU57" s="338"/>
      <c r="HV57" s="338"/>
      <c r="HW57" s="338"/>
      <c r="HX57" s="338"/>
      <c r="HY57" s="338"/>
      <c r="HZ57" s="338"/>
      <c r="IA57" s="338"/>
      <c r="IB57" s="338"/>
      <c r="IC57" s="338"/>
      <c r="ID57" s="338"/>
      <c r="IE57" s="338"/>
      <c r="IF57" s="338"/>
      <c r="IG57" s="338"/>
      <c r="IH57" s="338"/>
      <c r="II57" s="338"/>
      <c r="IJ57" s="338"/>
      <c r="IK57" s="338"/>
      <c r="IL57" s="338"/>
      <c r="IM57" s="338"/>
      <c r="IN57" s="338"/>
      <c r="IO57" s="338"/>
      <c r="IP57" s="338"/>
    </row>
    <row r="58" spans="32:250" s="327" customFormat="1" ht="15.75" hidden="1" customHeight="1">
      <c r="AF58" s="340"/>
      <c r="AG58" s="338"/>
      <c r="AH58" s="338"/>
      <c r="AI58" s="338"/>
      <c r="AJ58" s="338"/>
      <c r="AK58" s="338"/>
      <c r="AL58" s="338"/>
      <c r="AM58" s="338"/>
      <c r="AN58" s="338"/>
      <c r="AO58" s="338"/>
      <c r="AP58" s="338"/>
      <c r="AQ58" s="338"/>
      <c r="AR58" s="338"/>
      <c r="AS58" s="338"/>
      <c r="AT58" s="338"/>
      <c r="AU58" s="338"/>
      <c r="AV58" s="338"/>
      <c r="AW58" s="338"/>
      <c r="AX58" s="338"/>
      <c r="AY58" s="338"/>
      <c r="AZ58" s="338"/>
      <c r="BA58" s="338"/>
      <c r="BB58" s="338"/>
      <c r="BC58" s="338"/>
      <c r="BD58" s="338"/>
      <c r="BE58" s="338"/>
      <c r="BF58" s="338"/>
      <c r="BG58" s="338"/>
      <c r="BH58" s="338"/>
      <c r="BI58" s="338"/>
      <c r="BJ58" s="338"/>
      <c r="BK58" s="338"/>
      <c r="BL58" s="338"/>
      <c r="BM58" s="338"/>
      <c r="BN58" s="338"/>
      <c r="BO58" s="338"/>
      <c r="BP58" s="338"/>
      <c r="BQ58" s="338"/>
      <c r="BR58" s="338"/>
      <c r="BS58" s="338"/>
      <c r="BT58" s="338"/>
      <c r="BU58" s="338"/>
      <c r="BV58" s="338"/>
      <c r="BW58" s="338"/>
      <c r="BX58" s="338"/>
      <c r="BY58" s="338"/>
      <c r="BZ58" s="338"/>
      <c r="CA58" s="338"/>
      <c r="CB58" s="338"/>
      <c r="CC58" s="338"/>
      <c r="CD58" s="338"/>
      <c r="CE58" s="338"/>
      <c r="CF58" s="338"/>
      <c r="CG58" s="338"/>
      <c r="CH58" s="338"/>
      <c r="CI58" s="338"/>
      <c r="CJ58" s="338"/>
      <c r="CK58" s="338"/>
      <c r="CL58" s="338"/>
      <c r="CM58" s="338"/>
      <c r="CN58" s="338"/>
      <c r="CO58" s="338"/>
      <c r="CP58" s="338"/>
      <c r="CQ58" s="338"/>
      <c r="CR58" s="338"/>
      <c r="CS58" s="338"/>
      <c r="CT58" s="338"/>
      <c r="CU58" s="338"/>
      <c r="CV58" s="338"/>
      <c r="CW58" s="338"/>
      <c r="CX58" s="338"/>
      <c r="CY58" s="338"/>
      <c r="CZ58" s="338"/>
      <c r="DA58" s="338"/>
      <c r="DB58" s="338"/>
      <c r="DC58" s="338"/>
      <c r="DD58" s="338"/>
      <c r="DE58" s="338"/>
      <c r="DF58" s="338"/>
      <c r="DG58" s="338"/>
      <c r="DH58" s="338"/>
      <c r="DI58" s="338"/>
      <c r="DJ58" s="338"/>
      <c r="DK58" s="338"/>
      <c r="DL58" s="338"/>
      <c r="DM58" s="338"/>
      <c r="DN58" s="338"/>
      <c r="DO58" s="338"/>
      <c r="DP58" s="338"/>
      <c r="DQ58" s="338"/>
      <c r="DR58" s="338"/>
      <c r="DS58" s="338"/>
      <c r="DT58" s="338"/>
      <c r="DU58" s="338"/>
      <c r="DV58" s="338"/>
      <c r="DW58" s="338"/>
      <c r="DX58" s="338"/>
      <c r="DY58" s="338"/>
      <c r="DZ58" s="338"/>
      <c r="EA58" s="338"/>
      <c r="EB58" s="338"/>
      <c r="EC58" s="338"/>
      <c r="ED58" s="338"/>
      <c r="EE58" s="338"/>
      <c r="EF58" s="338"/>
      <c r="EG58" s="338"/>
      <c r="EH58" s="338"/>
      <c r="EI58" s="338"/>
      <c r="EJ58" s="338"/>
      <c r="EK58" s="338"/>
      <c r="EL58" s="338"/>
      <c r="EM58" s="338"/>
      <c r="EN58" s="338"/>
      <c r="EO58" s="338"/>
      <c r="EP58" s="338"/>
      <c r="EQ58" s="338"/>
      <c r="ER58" s="338"/>
      <c r="ES58" s="338"/>
      <c r="ET58" s="338"/>
      <c r="EU58" s="338"/>
      <c r="EV58" s="338"/>
      <c r="EW58" s="338"/>
      <c r="EX58" s="338"/>
      <c r="EY58" s="338"/>
      <c r="EZ58" s="338"/>
      <c r="FA58" s="338"/>
      <c r="FB58" s="338"/>
      <c r="FC58" s="338"/>
      <c r="FD58" s="338"/>
      <c r="FE58" s="338"/>
      <c r="FF58" s="338"/>
      <c r="FG58" s="338"/>
      <c r="FH58" s="338"/>
      <c r="FI58" s="338"/>
      <c r="FJ58" s="338"/>
      <c r="FK58" s="338"/>
      <c r="FL58" s="338"/>
      <c r="FM58" s="338"/>
      <c r="FN58" s="338"/>
      <c r="FO58" s="338"/>
      <c r="FP58" s="338"/>
      <c r="FQ58" s="338"/>
      <c r="FR58" s="338"/>
      <c r="FS58" s="338"/>
      <c r="FT58" s="338"/>
      <c r="FU58" s="338"/>
      <c r="FV58" s="338"/>
      <c r="FW58" s="338"/>
      <c r="FX58" s="338"/>
      <c r="FY58" s="338"/>
      <c r="FZ58" s="338"/>
      <c r="GA58" s="338"/>
      <c r="GB58" s="338"/>
      <c r="GC58" s="338"/>
      <c r="GD58" s="338"/>
      <c r="GE58" s="338"/>
      <c r="GF58" s="338"/>
      <c r="GG58" s="338"/>
      <c r="GH58" s="338"/>
      <c r="GI58" s="338"/>
      <c r="GJ58" s="338"/>
      <c r="GK58" s="338"/>
      <c r="GL58" s="338"/>
      <c r="GM58" s="338"/>
      <c r="GN58" s="338"/>
      <c r="GO58" s="338"/>
      <c r="GP58" s="338"/>
      <c r="GQ58" s="338"/>
      <c r="GR58" s="338"/>
      <c r="GS58" s="338"/>
      <c r="GT58" s="338"/>
      <c r="GU58" s="338"/>
      <c r="GV58" s="338"/>
      <c r="GW58" s="338"/>
      <c r="GX58" s="338"/>
      <c r="GY58" s="338"/>
      <c r="GZ58" s="338"/>
      <c r="HA58" s="338"/>
      <c r="HB58" s="338"/>
      <c r="HC58" s="338"/>
      <c r="HD58" s="338"/>
      <c r="HE58" s="338"/>
      <c r="HF58" s="338"/>
      <c r="HG58" s="338"/>
      <c r="HH58" s="338"/>
      <c r="HI58" s="338"/>
      <c r="HJ58" s="338"/>
      <c r="HK58" s="338"/>
      <c r="HL58" s="338"/>
      <c r="HM58" s="338"/>
      <c r="HN58" s="338"/>
      <c r="HO58" s="338"/>
      <c r="HP58" s="338"/>
      <c r="HQ58" s="338"/>
      <c r="HR58" s="338"/>
      <c r="HS58" s="338"/>
      <c r="HT58" s="338"/>
      <c r="HU58" s="338"/>
      <c r="HV58" s="338"/>
      <c r="HW58" s="338"/>
      <c r="HX58" s="338"/>
      <c r="HY58" s="338"/>
      <c r="HZ58" s="338"/>
      <c r="IA58" s="338"/>
      <c r="IB58" s="338"/>
      <c r="IC58" s="338"/>
      <c r="ID58" s="338"/>
      <c r="IE58" s="338"/>
      <c r="IF58" s="338"/>
      <c r="IG58" s="338"/>
      <c r="IH58" s="338"/>
      <c r="II58" s="338"/>
      <c r="IJ58" s="338"/>
      <c r="IK58" s="338"/>
      <c r="IL58" s="338"/>
      <c r="IM58" s="338"/>
      <c r="IN58" s="338"/>
      <c r="IO58" s="338"/>
      <c r="IP58" s="338"/>
    </row>
    <row r="59" spans="32:250" s="327" customFormat="1" ht="15.75" hidden="1" customHeight="1">
      <c r="AF59" s="340"/>
      <c r="AG59" s="338"/>
      <c r="AH59" s="338"/>
      <c r="AI59" s="338"/>
      <c r="AJ59" s="338"/>
      <c r="AK59" s="338"/>
      <c r="AL59" s="338"/>
      <c r="AM59" s="338"/>
      <c r="AN59" s="338"/>
      <c r="AO59" s="338"/>
      <c r="AP59" s="338"/>
      <c r="AQ59" s="338"/>
      <c r="AR59" s="338"/>
      <c r="AS59" s="338"/>
      <c r="AT59" s="338"/>
      <c r="AU59" s="338"/>
      <c r="AV59" s="338"/>
      <c r="AW59" s="338"/>
      <c r="AX59" s="338"/>
      <c r="AY59" s="338"/>
      <c r="AZ59" s="338"/>
      <c r="BA59" s="338"/>
      <c r="BB59" s="338"/>
      <c r="BC59" s="338"/>
      <c r="BD59" s="338"/>
      <c r="BE59" s="338"/>
      <c r="BF59" s="338"/>
      <c r="BG59" s="338"/>
      <c r="BH59" s="338"/>
      <c r="BI59" s="338"/>
      <c r="BJ59" s="338"/>
      <c r="BK59" s="338"/>
      <c r="BL59" s="338"/>
      <c r="BM59" s="338"/>
      <c r="BN59" s="338"/>
      <c r="BO59" s="338"/>
      <c r="BP59" s="338"/>
      <c r="BQ59" s="338"/>
      <c r="BR59" s="338"/>
      <c r="BS59" s="338"/>
      <c r="BT59" s="338"/>
      <c r="BU59" s="338"/>
      <c r="BV59" s="338"/>
      <c r="BW59" s="338"/>
      <c r="BX59" s="338"/>
      <c r="BY59" s="338"/>
      <c r="BZ59" s="338"/>
      <c r="CA59" s="338"/>
      <c r="CB59" s="338"/>
      <c r="CC59" s="338"/>
      <c r="CD59" s="338"/>
      <c r="CE59" s="338"/>
      <c r="CF59" s="338"/>
      <c r="CG59" s="338"/>
      <c r="CH59" s="338"/>
      <c r="CI59" s="338"/>
      <c r="CJ59" s="338"/>
      <c r="CK59" s="338"/>
      <c r="CL59" s="338"/>
      <c r="CM59" s="338"/>
      <c r="CN59" s="338"/>
      <c r="CO59" s="338"/>
      <c r="CP59" s="338"/>
      <c r="CQ59" s="338"/>
      <c r="CR59" s="338"/>
      <c r="CS59" s="338"/>
      <c r="CT59" s="338"/>
      <c r="CU59" s="338"/>
      <c r="CV59" s="338"/>
      <c r="CW59" s="338"/>
      <c r="CX59" s="338"/>
      <c r="CY59" s="338"/>
      <c r="CZ59" s="338"/>
      <c r="DA59" s="338"/>
      <c r="DB59" s="338"/>
      <c r="DC59" s="338"/>
      <c r="DD59" s="338"/>
      <c r="DE59" s="338"/>
      <c r="DF59" s="338"/>
      <c r="DG59" s="338"/>
      <c r="DH59" s="338"/>
      <c r="DI59" s="338"/>
      <c r="DJ59" s="338"/>
      <c r="DK59" s="338"/>
      <c r="DL59" s="338"/>
      <c r="DM59" s="338"/>
      <c r="DN59" s="338"/>
      <c r="DO59" s="338"/>
      <c r="DP59" s="338"/>
      <c r="DQ59" s="338"/>
      <c r="DR59" s="338"/>
      <c r="DS59" s="338"/>
      <c r="DT59" s="338"/>
      <c r="DU59" s="338"/>
      <c r="DV59" s="338"/>
      <c r="DW59" s="338"/>
      <c r="DX59" s="338"/>
      <c r="DY59" s="338"/>
      <c r="DZ59" s="338"/>
      <c r="EA59" s="338"/>
      <c r="EB59" s="338"/>
      <c r="EC59" s="338"/>
      <c r="ED59" s="338"/>
      <c r="EE59" s="338"/>
      <c r="EF59" s="338"/>
      <c r="EG59" s="338"/>
      <c r="EH59" s="338"/>
      <c r="EI59" s="338"/>
      <c r="EJ59" s="338"/>
      <c r="EK59" s="338"/>
      <c r="EL59" s="338"/>
      <c r="EM59" s="338"/>
      <c r="EN59" s="338"/>
      <c r="EO59" s="338"/>
      <c r="EP59" s="338"/>
      <c r="EQ59" s="338"/>
      <c r="ER59" s="338"/>
      <c r="ES59" s="338"/>
      <c r="ET59" s="338"/>
      <c r="EU59" s="338"/>
      <c r="EV59" s="338"/>
      <c r="EW59" s="338"/>
      <c r="EX59" s="338"/>
      <c r="EY59" s="338"/>
      <c r="EZ59" s="338"/>
      <c r="FA59" s="338"/>
      <c r="FB59" s="338"/>
      <c r="FC59" s="338"/>
      <c r="FD59" s="338"/>
      <c r="FE59" s="338"/>
      <c r="FF59" s="338"/>
      <c r="FG59" s="338"/>
      <c r="FH59" s="338"/>
      <c r="FI59" s="338"/>
      <c r="FJ59" s="338"/>
      <c r="FK59" s="338"/>
      <c r="FL59" s="338"/>
      <c r="FM59" s="338"/>
      <c r="FN59" s="338"/>
      <c r="FO59" s="338"/>
      <c r="FP59" s="338"/>
      <c r="FQ59" s="338"/>
      <c r="FR59" s="338"/>
      <c r="FS59" s="338"/>
      <c r="FT59" s="338"/>
      <c r="FU59" s="338"/>
      <c r="FV59" s="338"/>
      <c r="FW59" s="338"/>
      <c r="FX59" s="338"/>
      <c r="FY59" s="338"/>
      <c r="FZ59" s="338"/>
      <c r="GA59" s="338"/>
      <c r="GB59" s="338"/>
      <c r="GC59" s="338"/>
      <c r="GD59" s="338"/>
      <c r="GE59" s="338"/>
      <c r="GF59" s="338"/>
      <c r="GG59" s="338"/>
      <c r="GH59" s="338"/>
      <c r="GI59" s="338"/>
      <c r="GJ59" s="338"/>
      <c r="GK59" s="338"/>
      <c r="GL59" s="338"/>
      <c r="GM59" s="338"/>
      <c r="GN59" s="338"/>
      <c r="GO59" s="338"/>
      <c r="GP59" s="338"/>
      <c r="GQ59" s="338"/>
      <c r="GR59" s="338"/>
      <c r="GS59" s="338"/>
      <c r="GT59" s="338"/>
      <c r="GU59" s="338"/>
      <c r="GV59" s="338"/>
      <c r="GW59" s="338"/>
      <c r="GX59" s="338"/>
      <c r="GY59" s="338"/>
      <c r="GZ59" s="338"/>
      <c r="HA59" s="338"/>
      <c r="HB59" s="338"/>
      <c r="HC59" s="338"/>
      <c r="HD59" s="338"/>
      <c r="HE59" s="338"/>
      <c r="HF59" s="338"/>
      <c r="HG59" s="338"/>
      <c r="HH59" s="338"/>
      <c r="HI59" s="338"/>
      <c r="HJ59" s="338"/>
      <c r="HK59" s="338"/>
      <c r="HL59" s="338"/>
      <c r="HM59" s="338"/>
      <c r="HN59" s="338"/>
      <c r="HO59" s="338"/>
      <c r="HP59" s="338"/>
      <c r="HQ59" s="338"/>
      <c r="HR59" s="338"/>
      <c r="HS59" s="338"/>
      <c r="HT59" s="338"/>
      <c r="HU59" s="338"/>
      <c r="HV59" s="338"/>
      <c r="HW59" s="338"/>
      <c r="HX59" s="338"/>
      <c r="HY59" s="338"/>
      <c r="HZ59" s="338"/>
      <c r="IA59" s="338"/>
      <c r="IB59" s="338"/>
      <c r="IC59" s="338"/>
      <c r="ID59" s="338"/>
      <c r="IE59" s="338"/>
      <c r="IF59" s="338"/>
      <c r="IG59" s="338"/>
      <c r="IH59" s="338"/>
      <c r="II59" s="338"/>
      <c r="IJ59" s="338"/>
      <c r="IK59" s="338"/>
      <c r="IL59" s="338"/>
      <c r="IM59" s="338"/>
      <c r="IN59" s="338"/>
      <c r="IO59" s="338"/>
      <c r="IP59" s="338"/>
    </row>
    <row r="60" spans="32:250" s="327" customFormat="1" ht="15.75" hidden="1" customHeight="1">
      <c r="AF60" s="340"/>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c r="BC60" s="338"/>
      <c r="BD60" s="338"/>
      <c r="BE60" s="338"/>
      <c r="BF60" s="338"/>
      <c r="BG60" s="338"/>
      <c r="BH60" s="338"/>
      <c r="BI60" s="338"/>
      <c r="BJ60" s="338"/>
      <c r="BK60" s="338"/>
      <c r="BL60" s="338"/>
      <c r="BM60" s="338"/>
      <c r="BN60" s="338"/>
      <c r="BO60" s="338"/>
      <c r="BP60" s="338"/>
      <c r="BQ60" s="338"/>
      <c r="BR60" s="338"/>
      <c r="BS60" s="338"/>
      <c r="BT60" s="338"/>
      <c r="BU60" s="338"/>
      <c r="BV60" s="338"/>
      <c r="BW60" s="338"/>
      <c r="BX60" s="338"/>
      <c r="BY60" s="338"/>
      <c r="BZ60" s="338"/>
      <c r="CA60" s="338"/>
      <c r="CB60" s="338"/>
      <c r="CC60" s="338"/>
      <c r="CD60" s="338"/>
      <c r="CE60" s="338"/>
      <c r="CF60" s="338"/>
      <c r="CG60" s="338"/>
      <c r="CH60" s="338"/>
      <c r="CI60" s="338"/>
      <c r="CJ60" s="338"/>
      <c r="CK60" s="338"/>
      <c r="CL60" s="338"/>
      <c r="CM60" s="338"/>
      <c r="CN60" s="338"/>
      <c r="CO60" s="338"/>
      <c r="CP60" s="338"/>
      <c r="CQ60" s="338"/>
      <c r="CR60" s="338"/>
      <c r="CS60" s="338"/>
      <c r="CT60" s="338"/>
      <c r="CU60" s="338"/>
      <c r="CV60" s="338"/>
      <c r="CW60" s="338"/>
      <c r="CX60" s="338"/>
      <c r="CY60" s="338"/>
      <c r="CZ60" s="338"/>
      <c r="DA60" s="338"/>
      <c r="DB60" s="338"/>
      <c r="DC60" s="338"/>
      <c r="DD60" s="338"/>
      <c r="DE60" s="338"/>
      <c r="DF60" s="338"/>
      <c r="DG60" s="338"/>
      <c r="DH60" s="338"/>
      <c r="DI60" s="338"/>
      <c r="DJ60" s="338"/>
      <c r="DK60" s="338"/>
      <c r="DL60" s="338"/>
      <c r="DM60" s="338"/>
      <c r="DN60" s="338"/>
      <c r="DO60" s="338"/>
      <c r="DP60" s="338"/>
      <c r="DQ60" s="338"/>
      <c r="DR60" s="338"/>
      <c r="DS60" s="338"/>
      <c r="DT60" s="338"/>
      <c r="DU60" s="338"/>
      <c r="DV60" s="338"/>
      <c r="DW60" s="338"/>
      <c r="DX60" s="338"/>
      <c r="DY60" s="338"/>
      <c r="DZ60" s="338"/>
      <c r="EA60" s="338"/>
      <c r="EB60" s="338"/>
      <c r="EC60" s="338"/>
      <c r="ED60" s="338"/>
      <c r="EE60" s="338"/>
      <c r="EF60" s="338"/>
      <c r="EG60" s="338"/>
      <c r="EH60" s="338"/>
      <c r="EI60" s="338"/>
      <c r="EJ60" s="338"/>
      <c r="EK60" s="338"/>
      <c r="EL60" s="338"/>
      <c r="EM60" s="338"/>
      <c r="EN60" s="338"/>
      <c r="EO60" s="338"/>
      <c r="EP60" s="338"/>
      <c r="EQ60" s="338"/>
      <c r="ER60" s="338"/>
      <c r="ES60" s="338"/>
      <c r="ET60" s="338"/>
      <c r="EU60" s="338"/>
      <c r="EV60" s="338"/>
      <c r="EW60" s="338"/>
      <c r="EX60" s="338"/>
      <c r="EY60" s="338"/>
      <c r="EZ60" s="338"/>
      <c r="FA60" s="338"/>
      <c r="FB60" s="338"/>
      <c r="FC60" s="338"/>
      <c r="FD60" s="338"/>
      <c r="FE60" s="338"/>
      <c r="FF60" s="338"/>
      <c r="FG60" s="338"/>
      <c r="FH60" s="338"/>
      <c r="FI60" s="338"/>
      <c r="FJ60" s="338"/>
      <c r="FK60" s="338"/>
      <c r="FL60" s="338"/>
      <c r="FM60" s="338"/>
      <c r="FN60" s="338"/>
      <c r="FO60" s="338"/>
      <c r="FP60" s="338"/>
      <c r="FQ60" s="338"/>
      <c r="FR60" s="338"/>
      <c r="FS60" s="338"/>
      <c r="FT60" s="338"/>
      <c r="FU60" s="338"/>
      <c r="FV60" s="338"/>
      <c r="FW60" s="338"/>
      <c r="FX60" s="338"/>
      <c r="FY60" s="338"/>
      <c r="FZ60" s="338"/>
      <c r="GA60" s="338"/>
      <c r="GB60" s="338"/>
      <c r="GC60" s="338"/>
      <c r="GD60" s="338"/>
      <c r="GE60" s="338"/>
      <c r="GF60" s="338"/>
      <c r="GG60" s="338"/>
      <c r="GH60" s="338"/>
      <c r="GI60" s="338"/>
      <c r="GJ60" s="338"/>
      <c r="GK60" s="338"/>
      <c r="GL60" s="338"/>
      <c r="GM60" s="338"/>
      <c r="GN60" s="338"/>
      <c r="GO60" s="338"/>
      <c r="GP60" s="338"/>
      <c r="GQ60" s="338"/>
      <c r="GR60" s="338"/>
      <c r="GS60" s="338"/>
      <c r="GT60" s="338"/>
      <c r="GU60" s="338"/>
      <c r="GV60" s="338"/>
      <c r="GW60" s="338"/>
      <c r="GX60" s="338"/>
      <c r="GY60" s="338"/>
      <c r="GZ60" s="338"/>
      <c r="HA60" s="338"/>
      <c r="HB60" s="338"/>
      <c r="HC60" s="338"/>
      <c r="HD60" s="338"/>
      <c r="HE60" s="338"/>
      <c r="HF60" s="338"/>
      <c r="HG60" s="338"/>
      <c r="HH60" s="338"/>
      <c r="HI60" s="338"/>
      <c r="HJ60" s="338"/>
      <c r="HK60" s="338"/>
      <c r="HL60" s="338"/>
      <c r="HM60" s="338"/>
      <c r="HN60" s="338"/>
      <c r="HO60" s="338"/>
      <c r="HP60" s="338"/>
      <c r="HQ60" s="338"/>
      <c r="HR60" s="338"/>
      <c r="HS60" s="338"/>
      <c r="HT60" s="338"/>
      <c r="HU60" s="338"/>
      <c r="HV60" s="338"/>
      <c r="HW60" s="338"/>
      <c r="HX60" s="338"/>
      <c r="HY60" s="338"/>
      <c r="HZ60" s="338"/>
      <c r="IA60" s="338"/>
      <c r="IB60" s="338"/>
      <c r="IC60" s="338"/>
      <c r="ID60" s="338"/>
      <c r="IE60" s="338"/>
      <c r="IF60" s="338"/>
      <c r="IG60" s="338"/>
      <c r="IH60" s="338"/>
      <c r="II60" s="338"/>
      <c r="IJ60" s="338"/>
      <c r="IK60" s="338"/>
      <c r="IL60" s="338"/>
      <c r="IM60" s="338"/>
      <c r="IN60" s="338"/>
      <c r="IO60" s="338"/>
      <c r="IP60" s="338"/>
    </row>
    <row r="61" spans="32:250" s="327" customFormat="1" ht="15.75" hidden="1" customHeight="1">
      <c r="AF61" s="340"/>
      <c r="AG61" s="338"/>
      <c r="AH61" s="338"/>
      <c r="AI61" s="338"/>
      <c r="AJ61" s="338"/>
      <c r="AK61" s="338"/>
      <c r="AL61" s="338"/>
      <c r="AM61" s="338"/>
      <c r="AN61" s="338"/>
      <c r="AO61" s="338"/>
      <c r="AP61" s="338"/>
      <c r="AQ61" s="338"/>
      <c r="AR61" s="338"/>
      <c r="AS61" s="338"/>
      <c r="AT61" s="338"/>
      <c r="AU61" s="338"/>
      <c r="AV61" s="338"/>
      <c r="AW61" s="338"/>
      <c r="AX61" s="338"/>
      <c r="AY61" s="338"/>
      <c r="AZ61" s="338"/>
      <c r="BA61" s="338"/>
      <c r="BB61" s="338"/>
      <c r="BC61" s="338"/>
      <c r="BD61" s="338"/>
      <c r="BE61" s="338"/>
      <c r="BF61" s="338"/>
      <c r="BG61" s="338"/>
      <c r="BH61" s="338"/>
      <c r="BI61" s="338"/>
      <c r="BJ61" s="338"/>
      <c r="BK61" s="338"/>
      <c r="BL61" s="338"/>
      <c r="BM61" s="338"/>
      <c r="BN61" s="338"/>
      <c r="BO61" s="338"/>
      <c r="BP61" s="338"/>
      <c r="BQ61" s="338"/>
      <c r="BR61" s="338"/>
      <c r="BS61" s="338"/>
      <c r="BT61" s="338"/>
      <c r="BU61" s="338"/>
      <c r="BV61" s="338"/>
      <c r="BW61" s="338"/>
      <c r="BX61" s="338"/>
      <c r="BY61" s="338"/>
      <c r="BZ61" s="338"/>
      <c r="CA61" s="338"/>
      <c r="CB61" s="338"/>
      <c r="CC61" s="338"/>
      <c r="CD61" s="338"/>
      <c r="CE61" s="338"/>
      <c r="CF61" s="338"/>
      <c r="CG61" s="338"/>
      <c r="CH61" s="338"/>
      <c r="CI61" s="338"/>
      <c r="CJ61" s="338"/>
      <c r="CK61" s="338"/>
      <c r="CL61" s="338"/>
      <c r="CM61" s="338"/>
      <c r="CN61" s="338"/>
      <c r="CO61" s="338"/>
      <c r="CP61" s="338"/>
      <c r="CQ61" s="338"/>
      <c r="CR61" s="338"/>
      <c r="CS61" s="338"/>
      <c r="CT61" s="338"/>
      <c r="CU61" s="338"/>
      <c r="CV61" s="338"/>
      <c r="CW61" s="338"/>
      <c r="CX61" s="338"/>
      <c r="CY61" s="338"/>
      <c r="CZ61" s="338"/>
      <c r="DA61" s="338"/>
      <c r="DB61" s="338"/>
      <c r="DC61" s="338"/>
      <c r="DD61" s="338"/>
      <c r="DE61" s="338"/>
      <c r="DF61" s="338"/>
      <c r="DG61" s="338"/>
      <c r="DH61" s="338"/>
      <c r="DI61" s="338"/>
      <c r="DJ61" s="338"/>
      <c r="DK61" s="338"/>
      <c r="DL61" s="338"/>
      <c r="DM61" s="338"/>
      <c r="DN61" s="338"/>
      <c r="DO61" s="338"/>
      <c r="DP61" s="338"/>
      <c r="DQ61" s="338"/>
      <c r="DR61" s="338"/>
      <c r="DS61" s="338"/>
      <c r="DT61" s="338"/>
      <c r="DU61" s="338"/>
      <c r="DV61" s="338"/>
      <c r="DW61" s="338"/>
      <c r="DX61" s="338"/>
      <c r="DY61" s="338"/>
      <c r="DZ61" s="338"/>
      <c r="EA61" s="338"/>
      <c r="EB61" s="338"/>
      <c r="EC61" s="338"/>
      <c r="ED61" s="338"/>
      <c r="EE61" s="338"/>
      <c r="EF61" s="338"/>
      <c r="EG61" s="338"/>
      <c r="EH61" s="338"/>
      <c r="EI61" s="338"/>
      <c r="EJ61" s="338"/>
      <c r="EK61" s="338"/>
      <c r="EL61" s="338"/>
      <c r="EM61" s="338"/>
      <c r="EN61" s="338"/>
      <c r="EO61" s="338"/>
      <c r="EP61" s="338"/>
      <c r="EQ61" s="338"/>
      <c r="ER61" s="338"/>
      <c r="ES61" s="338"/>
      <c r="ET61" s="338"/>
      <c r="EU61" s="338"/>
      <c r="EV61" s="338"/>
      <c r="EW61" s="338"/>
      <c r="EX61" s="338"/>
      <c r="EY61" s="338"/>
      <c r="EZ61" s="338"/>
      <c r="FA61" s="338"/>
      <c r="FB61" s="338"/>
      <c r="FC61" s="338"/>
      <c r="FD61" s="338"/>
      <c r="FE61" s="338"/>
      <c r="FF61" s="338"/>
      <c r="FG61" s="338"/>
      <c r="FH61" s="338"/>
      <c r="FI61" s="338"/>
      <c r="FJ61" s="338"/>
      <c r="FK61" s="338"/>
      <c r="FL61" s="338"/>
      <c r="FM61" s="338"/>
      <c r="FN61" s="338"/>
      <c r="FO61" s="338"/>
      <c r="FP61" s="338"/>
      <c r="FQ61" s="338"/>
      <c r="FR61" s="338"/>
      <c r="FS61" s="338"/>
      <c r="FT61" s="338"/>
      <c r="FU61" s="338"/>
      <c r="FV61" s="338"/>
      <c r="FW61" s="338"/>
      <c r="FX61" s="338"/>
      <c r="FY61" s="338"/>
      <c r="FZ61" s="338"/>
      <c r="GA61" s="338"/>
      <c r="GB61" s="338"/>
      <c r="GC61" s="338"/>
      <c r="GD61" s="338"/>
      <c r="GE61" s="338"/>
      <c r="GF61" s="338"/>
      <c r="GG61" s="338"/>
      <c r="GH61" s="338"/>
      <c r="GI61" s="338"/>
      <c r="GJ61" s="338"/>
      <c r="GK61" s="338"/>
      <c r="GL61" s="338"/>
      <c r="GM61" s="338"/>
      <c r="GN61" s="338"/>
      <c r="GO61" s="338"/>
      <c r="GP61" s="338"/>
      <c r="GQ61" s="338"/>
      <c r="GR61" s="338"/>
      <c r="GS61" s="338"/>
      <c r="GT61" s="338"/>
      <c r="GU61" s="338"/>
      <c r="GV61" s="338"/>
      <c r="GW61" s="338"/>
      <c r="GX61" s="338"/>
      <c r="GY61" s="338"/>
      <c r="GZ61" s="338"/>
      <c r="HA61" s="338"/>
      <c r="HB61" s="338"/>
      <c r="HC61" s="338"/>
      <c r="HD61" s="338"/>
      <c r="HE61" s="338"/>
      <c r="HF61" s="338"/>
      <c r="HG61" s="338"/>
      <c r="HH61" s="338"/>
      <c r="HI61" s="338"/>
      <c r="HJ61" s="338"/>
      <c r="HK61" s="338"/>
      <c r="HL61" s="338"/>
      <c r="HM61" s="338"/>
      <c r="HN61" s="338"/>
      <c r="HO61" s="338"/>
      <c r="HP61" s="338"/>
      <c r="HQ61" s="338"/>
      <c r="HR61" s="338"/>
      <c r="HS61" s="338"/>
      <c r="HT61" s="338"/>
      <c r="HU61" s="338"/>
      <c r="HV61" s="338"/>
      <c r="HW61" s="338"/>
      <c r="HX61" s="338"/>
      <c r="HY61" s="338"/>
      <c r="HZ61" s="338"/>
      <c r="IA61" s="338"/>
      <c r="IB61" s="338"/>
      <c r="IC61" s="338"/>
      <c r="ID61" s="338"/>
      <c r="IE61" s="338"/>
      <c r="IF61" s="338"/>
      <c r="IG61" s="338"/>
      <c r="IH61" s="338"/>
      <c r="II61" s="338"/>
      <c r="IJ61" s="338"/>
      <c r="IK61" s="338"/>
      <c r="IL61" s="338"/>
      <c r="IM61" s="338"/>
      <c r="IN61" s="338"/>
      <c r="IO61" s="338"/>
      <c r="IP61" s="338"/>
    </row>
    <row r="62" spans="32:250" s="327" customFormat="1" ht="15.75" hidden="1" customHeight="1">
      <c r="AF62" s="340"/>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38"/>
      <c r="DF62" s="338"/>
      <c r="DG62" s="338"/>
      <c r="DH62" s="338"/>
      <c r="DI62" s="338"/>
      <c r="DJ62" s="338"/>
      <c r="DK62" s="338"/>
      <c r="DL62" s="338"/>
      <c r="DM62" s="338"/>
      <c r="DN62" s="338"/>
      <c r="DO62" s="338"/>
      <c r="DP62" s="338"/>
      <c r="DQ62" s="338"/>
      <c r="DR62" s="338"/>
      <c r="DS62" s="338"/>
      <c r="DT62" s="338"/>
      <c r="DU62" s="338"/>
      <c r="DV62" s="338"/>
      <c r="DW62" s="338"/>
      <c r="DX62" s="338"/>
      <c r="DY62" s="338"/>
      <c r="DZ62" s="338"/>
      <c r="EA62" s="338"/>
      <c r="EB62" s="338"/>
      <c r="EC62" s="338"/>
      <c r="ED62" s="338"/>
      <c r="EE62" s="338"/>
      <c r="EF62" s="338"/>
      <c r="EG62" s="338"/>
      <c r="EH62" s="338"/>
      <c r="EI62" s="338"/>
      <c r="EJ62" s="338"/>
      <c r="EK62" s="338"/>
      <c r="EL62" s="338"/>
      <c r="EM62" s="338"/>
      <c r="EN62" s="338"/>
      <c r="EO62" s="338"/>
      <c r="EP62" s="338"/>
      <c r="EQ62" s="338"/>
      <c r="ER62" s="338"/>
      <c r="ES62" s="338"/>
      <c r="ET62" s="338"/>
      <c r="EU62" s="338"/>
      <c r="EV62" s="338"/>
      <c r="EW62" s="338"/>
      <c r="EX62" s="338"/>
      <c r="EY62" s="338"/>
      <c r="EZ62" s="338"/>
      <c r="FA62" s="338"/>
      <c r="FB62" s="338"/>
      <c r="FC62" s="338"/>
      <c r="FD62" s="338"/>
      <c r="FE62" s="338"/>
      <c r="FF62" s="338"/>
      <c r="FG62" s="338"/>
      <c r="FH62" s="338"/>
      <c r="FI62" s="338"/>
      <c r="FJ62" s="338"/>
      <c r="FK62" s="338"/>
      <c r="FL62" s="338"/>
      <c r="FM62" s="338"/>
      <c r="FN62" s="338"/>
      <c r="FO62" s="338"/>
      <c r="FP62" s="338"/>
      <c r="FQ62" s="338"/>
      <c r="FR62" s="338"/>
      <c r="FS62" s="338"/>
      <c r="FT62" s="338"/>
      <c r="FU62" s="338"/>
      <c r="FV62" s="338"/>
      <c r="FW62" s="338"/>
      <c r="FX62" s="338"/>
      <c r="FY62" s="338"/>
      <c r="FZ62" s="338"/>
      <c r="GA62" s="338"/>
      <c r="GB62" s="338"/>
      <c r="GC62" s="338"/>
      <c r="GD62" s="338"/>
      <c r="GE62" s="338"/>
      <c r="GF62" s="338"/>
      <c r="GG62" s="338"/>
      <c r="GH62" s="338"/>
      <c r="GI62" s="338"/>
      <c r="GJ62" s="338"/>
      <c r="GK62" s="338"/>
      <c r="GL62" s="338"/>
      <c r="GM62" s="338"/>
      <c r="GN62" s="338"/>
      <c r="GO62" s="338"/>
      <c r="GP62" s="338"/>
      <c r="GQ62" s="338"/>
      <c r="GR62" s="338"/>
      <c r="GS62" s="338"/>
      <c r="GT62" s="338"/>
      <c r="GU62" s="338"/>
      <c r="GV62" s="338"/>
      <c r="GW62" s="338"/>
      <c r="GX62" s="338"/>
      <c r="GY62" s="338"/>
      <c r="GZ62" s="338"/>
      <c r="HA62" s="338"/>
      <c r="HB62" s="338"/>
      <c r="HC62" s="338"/>
      <c r="HD62" s="338"/>
      <c r="HE62" s="338"/>
      <c r="HF62" s="338"/>
      <c r="HG62" s="338"/>
      <c r="HH62" s="338"/>
      <c r="HI62" s="338"/>
      <c r="HJ62" s="338"/>
      <c r="HK62" s="338"/>
      <c r="HL62" s="338"/>
      <c r="HM62" s="338"/>
      <c r="HN62" s="338"/>
      <c r="HO62" s="338"/>
      <c r="HP62" s="338"/>
      <c r="HQ62" s="338"/>
      <c r="HR62" s="338"/>
      <c r="HS62" s="338"/>
      <c r="HT62" s="338"/>
      <c r="HU62" s="338"/>
      <c r="HV62" s="338"/>
      <c r="HW62" s="338"/>
      <c r="HX62" s="338"/>
      <c r="HY62" s="338"/>
      <c r="HZ62" s="338"/>
      <c r="IA62" s="338"/>
      <c r="IB62" s="338"/>
      <c r="IC62" s="338"/>
      <c r="ID62" s="338"/>
      <c r="IE62" s="338"/>
      <c r="IF62" s="338"/>
      <c r="IG62" s="338"/>
      <c r="IH62" s="338"/>
      <c r="II62" s="338"/>
      <c r="IJ62" s="338"/>
      <c r="IK62" s="338"/>
      <c r="IL62" s="338"/>
      <c r="IM62" s="338"/>
      <c r="IN62" s="338"/>
      <c r="IO62" s="338"/>
      <c r="IP62" s="338"/>
    </row>
    <row r="63" spans="32:250" s="327" customFormat="1" ht="15.75" hidden="1" customHeight="1">
      <c r="AF63" s="340"/>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c r="BC63" s="338"/>
      <c r="BD63" s="338"/>
      <c r="BE63" s="338"/>
      <c r="BF63" s="338"/>
      <c r="BG63" s="338"/>
      <c r="BH63" s="338"/>
      <c r="BI63" s="338"/>
      <c r="BJ63" s="338"/>
      <c r="BK63" s="338"/>
      <c r="BL63" s="338"/>
      <c r="BM63" s="338"/>
      <c r="BN63" s="338"/>
      <c r="BO63" s="338"/>
      <c r="BP63" s="338"/>
      <c r="BQ63" s="338"/>
      <c r="BR63" s="338"/>
      <c r="BS63" s="338"/>
      <c r="BT63" s="338"/>
      <c r="BU63" s="338"/>
      <c r="BV63" s="338"/>
      <c r="BW63" s="338"/>
      <c r="BX63" s="338"/>
      <c r="BY63" s="338"/>
      <c r="BZ63" s="338"/>
      <c r="CA63" s="338"/>
      <c r="CB63" s="338"/>
      <c r="CC63" s="338"/>
      <c r="CD63" s="338"/>
      <c r="CE63" s="338"/>
      <c r="CF63" s="338"/>
      <c r="CG63" s="338"/>
      <c r="CH63" s="338"/>
      <c r="CI63" s="338"/>
      <c r="CJ63" s="338"/>
      <c r="CK63" s="338"/>
      <c r="CL63" s="338"/>
      <c r="CM63" s="338"/>
      <c r="CN63" s="338"/>
      <c r="CO63" s="338"/>
      <c r="CP63" s="338"/>
      <c r="CQ63" s="338"/>
      <c r="CR63" s="338"/>
      <c r="CS63" s="338"/>
      <c r="CT63" s="338"/>
      <c r="CU63" s="338"/>
      <c r="CV63" s="338"/>
      <c r="CW63" s="338"/>
      <c r="CX63" s="338"/>
      <c r="CY63" s="338"/>
      <c r="CZ63" s="338"/>
      <c r="DA63" s="338"/>
      <c r="DB63" s="338"/>
      <c r="DC63" s="338"/>
      <c r="DD63" s="338"/>
      <c r="DE63" s="338"/>
      <c r="DF63" s="338"/>
      <c r="DG63" s="338"/>
      <c r="DH63" s="338"/>
      <c r="DI63" s="338"/>
      <c r="DJ63" s="338"/>
      <c r="DK63" s="338"/>
      <c r="DL63" s="338"/>
      <c r="DM63" s="338"/>
      <c r="DN63" s="338"/>
      <c r="DO63" s="338"/>
      <c r="DP63" s="338"/>
      <c r="DQ63" s="338"/>
      <c r="DR63" s="338"/>
      <c r="DS63" s="338"/>
      <c r="DT63" s="338"/>
      <c r="DU63" s="338"/>
      <c r="DV63" s="338"/>
      <c r="DW63" s="338"/>
      <c r="DX63" s="338"/>
      <c r="DY63" s="338"/>
      <c r="DZ63" s="338"/>
      <c r="EA63" s="338"/>
      <c r="EB63" s="338"/>
      <c r="EC63" s="338"/>
      <c r="ED63" s="338"/>
      <c r="EE63" s="338"/>
      <c r="EF63" s="338"/>
      <c r="EG63" s="338"/>
      <c r="EH63" s="338"/>
      <c r="EI63" s="338"/>
      <c r="EJ63" s="338"/>
      <c r="EK63" s="338"/>
      <c r="EL63" s="338"/>
      <c r="EM63" s="338"/>
      <c r="EN63" s="338"/>
      <c r="EO63" s="338"/>
      <c r="EP63" s="338"/>
      <c r="EQ63" s="338"/>
      <c r="ER63" s="338"/>
      <c r="ES63" s="338"/>
      <c r="ET63" s="338"/>
      <c r="EU63" s="338"/>
      <c r="EV63" s="338"/>
      <c r="EW63" s="338"/>
      <c r="EX63" s="338"/>
      <c r="EY63" s="338"/>
      <c r="EZ63" s="338"/>
      <c r="FA63" s="338"/>
      <c r="FB63" s="338"/>
      <c r="FC63" s="338"/>
      <c r="FD63" s="338"/>
      <c r="FE63" s="338"/>
      <c r="FF63" s="338"/>
      <c r="FG63" s="338"/>
      <c r="FH63" s="338"/>
      <c r="FI63" s="338"/>
      <c r="FJ63" s="338"/>
      <c r="FK63" s="338"/>
      <c r="FL63" s="338"/>
      <c r="FM63" s="338"/>
      <c r="FN63" s="338"/>
      <c r="FO63" s="338"/>
      <c r="FP63" s="338"/>
      <c r="FQ63" s="338"/>
      <c r="FR63" s="338"/>
      <c r="FS63" s="338"/>
      <c r="FT63" s="338"/>
      <c r="FU63" s="338"/>
      <c r="FV63" s="338"/>
      <c r="FW63" s="338"/>
      <c r="FX63" s="338"/>
      <c r="FY63" s="338"/>
      <c r="FZ63" s="338"/>
      <c r="GA63" s="338"/>
      <c r="GB63" s="338"/>
      <c r="GC63" s="338"/>
      <c r="GD63" s="338"/>
      <c r="GE63" s="338"/>
      <c r="GF63" s="338"/>
      <c r="GG63" s="338"/>
      <c r="GH63" s="338"/>
      <c r="GI63" s="338"/>
      <c r="GJ63" s="338"/>
      <c r="GK63" s="338"/>
      <c r="GL63" s="338"/>
      <c r="GM63" s="338"/>
      <c r="GN63" s="338"/>
      <c r="GO63" s="338"/>
      <c r="GP63" s="338"/>
      <c r="GQ63" s="338"/>
      <c r="GR63" s="338"/>
      <c r="GS63" s="338"/>
      <c r="GT63" s="338"/>
      <c r="GU63" s="338"/>
      <c r="GV63" s="338"/>
      <c r="GW63" s="338"/>
      <c r="GX63" s="338"/>
      <c r="GY63" s="338"/>
      <c r="GZ63" s="338"/>
      <c r="HA63" s="338"/>
      <c r="HB63" s="338"/>
      <c r="HC63" s="338"/>
      <c r="HD63" s="338"/>
      <c r="HE63" s="338"/>
      <c r="HF63" s="338"/>
      <c r="HG63" s="338"/>
      <c r="HH63" s="338"/>
      <c r="HI63" s="338"/>
      <c r="HJ63" s="338"/>
      <c r="HK63" s="338"/>
      <c r="HL63" s="338"/>
      <c r="HM63" s="338"/>
      <c r="HN63" s="338"/>
      <c r="HO63" s="338"/>
      <c r="HP63" s="338"/>
      <c r="HQ63" s="338"/>
      <c r="HR63" s="338"/>
      <c r="HS63" s="338"/>
      <c r="HT63" s="338"/>
      <c r="HU63" s="338"/>
      <c r="HV63" s="338"/>
      <c r="HW63" s="338"/>
      <c r="HX63" s="338"/>
      <c r="HY63" s="338"/>
      <c r="HZ63" s="338"/>
      <c r="IA63" s="338"/>
      <c r="IB63" s="338"/>
      <c r="IC63" s="338"/>
      <c r="ID63" s="338"/>
      <c r="IE63" s="338"/>
      <c r="IF63" s="338"/>
      <c r="IG63" s="338"/>
      <c r="IH63" s="338"/>
      <c r="II63" s="338"/>
      <c r="IJ63" s="338"/>
      <c r="IK63" s="338"/>
      <c r="IL63" s="338"/>
      <c r="IM63" s="338"/>
      <c r="IN63" s="338"/>
      <c r="IO63" s="338"/>
      <c r="IP63" s="338"/>
    </row>
    <row r="64" spans="32:250" s="327" customFormat="1" ht="15.75" hidden="1" customHeight="1">
      <c r="AF64" s="340"/>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c r="BC64" s="338"/>
      <c r="BD64" s="338"/>
      <c r="BE64" s="338"/>
      <c r="BF64" s="338"/>
      <c r="BG64" s="338"/>
      <c r="BH64" s="338"/>
      <c r="BI64" s="338"/>
      <c r="BJ64" s="338"/>
      <c r="BK64" s="338"/>
      <c r="BL64" s="338"/>
      <c r="BM64" s="338"/>
      <c r="BN64" s="338"/>
      <c r="BO64" s="338"/>
      <c r="BP64" s="338"/>
      <c r="BQ64" s="338"/>
      <c r="BR64" s="338"/>
      <c r="BS64" s="338"/>
      <c r="BT64" s="338"/>
      <c r="BU64" s="338"/>
      <c r="BV64" s="338"/>
      <c r="BW64" s="338"/>
      <c r="BX64" s="338"/>
      <c r="BY64" s="338"/>
      <c r="BZ64" s="338"/>
      <c r="CA64" s="338"/>
      <c r="CB64" s="338"/>
      <c r="CC64" s="338"/>
      <c r="CD64" s="338"/>
      <c r="CE64" s="338"/>
      <c r="CF64" s="338"/>
      <c r="CG64" s="338"/>
      <c r="CH64" s="338"/>
      <c r="CI64" s="338"/>
      <c r="CJ64" s="338"/>
      <c r="CK64" s="338"/>
      <c r="CL64" s="338"/>
      <c r="CM64" s="338"/>
      <c r="CN64" s="338"/>
      <c r="CO64" s="338"/>
      <c r="CP64" s="338"/>
      <c r="CQ64" s="338"/>
      <c r="CR64" s="338"/>
      <c r="CS64" s="338"/>
      <c r="CT64" s="338"/>
      <c r="CU64" s="338"/>
      <c r="CV64" s="338"/>
      <c r="CW64" s="338"/>
      <c r="CX64" s="338"/>
      <c r="CY64" s="338"/>
      <c r="CZ64" s="338"/>
      <c r="DA64" s="338"/>
      <c r="DB64" s="338"/>
      <c r="DC64" s="338"/>
      <c r="DD64" s="338"/>
      <c r="DE64" s="338"/>
      <c r="DF64" s="338"/>
      <c r="DG64" s="338"/>
      <c r="DH64" s="338"/>
      <c r="DI64" s="338"/>
      <c r="DJ64" s="338"/>
      <c r="DK64" s="338"/>
      <c r="DL64" s="338"/>
      <c r="DM64" s="338"/>
      <c r="DN64" s="338"/>
      <c r="DO64" s="338"/>
      <c r="DP64" s="338"/>
      <c r="DQ64" s="338"/>
      <c r="DR64" s="338"/>
      <c r="DS64" s="338"/>
      <c r="DT64" s="338"/>
      <c r="DU64" s="338"/>
      <c r="DV64" s="338"/>
      <c r="DW64" s="338"/>
      <c r="DX64" s="338"/>
      <c r="DY64" s="338"/>
      <c r="DZ64" s="338"/>
      <c r="EA64" s="338"/>
      <c r="EB64" s="338"/>
      <c r="EC64" s="338"/>
      <c r="ED64" s="338"/>
      <c r="EE64" s="338"/>
      <c r="EF64" s="338"/>
      <c r="EG64" s="338"/>
      <c r="EH64" s="338"/>
      <c r="EI64" s="338"/>
      <c r="EJ64" s="338"/>
      <c r="EK64" s="338"/>
      <c r="EL64" s="338"/>
      <c r="EM64" s="338"/>
      <c r="EN64" s="338"/>
      <c r="EO64" s="338"/>
      <c r="EP64" s="338"/>
      <c r="EQ64" s="338"/>
      <c r="ER64" s="338"/>
      <c r="ES64" s="338"/>
      <c r="ET64" s="338"/>
      <c r="EU64" s="338"/>
      <c r="EV64" s="338"/>
      <c r="EW64" s="338"/>
      <c r="EX64" s="338"/>
      <c r="EY64" s="338"/>
      <c r="EZ64" s="338"/>
      <c r="FA64" s="338"/>
      <c r="FB64" s="338"/>
      <c r="FC64" s="338"/>
      <c r="FD64" s="338"/>
      <c r="FE64" s="338"/>
      <c r="FF64" s="338"/>
      <c r="FG64" s="338"/>
      <c r="FH64" s="338"/>
      <c r="FI64" s="338"/>
      <c r="FJ64" s="338"/>
      <c r="FK64" s="338"/>
      <c r="FL64" s="338"/>
      <c r="FM64" s="338"/>
      <c r="FN64" s="338"/>
      <c r="FO64" s="338"/>
      <c r="FP64" s="338"/>
      <c r="FQ64" s="338"/>
      <c r="FR64" s="338"/>
      <c r="FS64" s="338"/>
      <c r="FT64" s="338"/>
      <c r="FU64" s="338"/>
      <c r="FV64" s="338"/>
      <c r="FW64" s="338"/>
      <c r="FX64" s="338"/>
      <c r="FY64" s="338"/>
      <c r="FZ64" s="338"/>
      <c r="GA64" s="338"/>
      <c r="GB64" s="338"/>
      <c r="GC64" s="338"/>
      <c r="GD64" s="338"/>
      <c r="GE64" s="338"/>
      <c r="GF64" s="338"/>
      <c r="GG64" s="338"/>
      <c r="GH64" s="338"/>
      <c r="GI64" s="338"/>
      <c r="GJ64" s="338"/>
      <c r="GK64" s="338"/>
      <c r="GL64" s="338"/>
      <c r="GM64" s="338"/>
      <c r="GN64" s="338"/>
      <c r="GO64" s="338"/>
      <c r="GP64" s="338"/>
      <c r="GQ64" s="338"/>
      <c r="GR64" s="338"/>
      <c r="GS64" s="338"/>
      <c r="GT64" s="338"/>
      <c r="GU64" s="338"/>
      <c r="GV64" s="338"/>
      <c r="GW64" s="338"/>
      <c r="GX64" s="338"/>
      <c r="GY64" s="338"/>
      <c r="GZ64" s="338"/>
      <c r="HA64" s="338"/>
      <c r="HB64" s="338"/>
      <c r="HC64" s="338"/>
      <c r="HD64" s="338"/>
      <c r="HE64" s="338"/>
      <c r="HF64" s="338"/>
      <c r="HG64" s="338"/>
      <c r="HH64" s="338"/>
      <c r="HI64" s="338"/>
      <c r="HJ64" s="338"/>
      <c r="HK64" s="338"/>
      <c r="HL64" s="338"/>
      <c r="HM64" s="338"/>
      <c r="HN64" s="338"/>
      <c r="HO64" s="338"/>
      <c r="HP64" s="338"/>
      <c r="HQ64" s="338"/>
      <c r="HR64" s="338"/>
      <c r="HS64" s="338"/>
      <c r="HT64" s="338"/>
      <c r="HU64" s="338"/>
      <c r="HV64" s="338"/>
      <c r="HW64" s="338"/>
      <c r="HX64" s="338"/>
      <c r="HY64" s="338"/>
      <c r="HZ64" s="338"/>
      <c r="IA64" s="338"/>
      <c r="IB64" s="338"/>
      <c r="IC64" s="338"/>
      <c r="ID64" s="338"/>
      <c r="IE64" s="338"/>
      <c r="IF64" s="338"/>
      <c r="IG64" s="338"/>
      <c r="IH64" s="338"/>
      <c r="II64" s="338"/>
      <c r="IJ64" s="338"/>
      <c r="IK64" s="338"/>
      <c r="IL64" s="338"/>
      <c r="IM64" s="338"/>
      <c r="IN64" s="338"/>
      <c r="IO64" s="338"/>
      <c r="IP64" s="338"/>
    </row>
    <row r="65" spans="32:250" s="327" customFormat="1" ht="15.75" hidden="1" customHeight="1">
      <c r="AF65" s="340"/>
      <c r="AG65" s="338"/>
      <c r="AH65" s="338"/>
      <c r="AI65" s="338"/>
      <c r="AJ65" s="338"/>
      <c r="AK65" s="338"/>
      <c r="AL65" s="338"/>
      <c r="AM65" s="338"/>
      <c r="AN65" s="338"/>
      <c r="AO65" s="338"/>
      <c r="AP65" s="338"/>
      <c r="AQ65" s="338"/>
      <c r="AR65" s="338"/>
      <c r="AS65" s="338"/>
      <c r="AT65" s="338"/>
      <c r="AU65" s="338"/>
      <c r="AV65" s="338"/>
      <c r="AW65" s="338"/>
      <c r="AX65" s="338"/>
      <c r="AY65" s="338"/>
      <c r="AZ65" s="338"/>
      <c r="BA65" s="338"/>
      <c r="BB65" s="338"/>
      <c r="BC65" s="338"/>
      <c r="BD65" s="338"/>
      <c r="BE65" s="338"/>
      <c r="BF65" s="338"/>
      <c r="BG65" s="338"/>
      <c r="BH65" s="338"/>
      <c r="BI65" s="338"/>
      <c r="BJ65" s="338"/>
      <c r="BK65" s="338"/>
      <c r="BL65" s="338"/>
      <c r="BM65" s="338"/>
      <c r="BN65" s="338"/>
      <c r="BO65" s="338"/>
      <c r="BP65" s="338"/>
      <c r="BQ65" s="338"/>
      <c r="BR65" s="338"/>
      <c r="BS65" s="338"/>
      <c r="BT65" s="338"/>
      <c r="BU65" s="338"/>
      <c r="BV65" s="338"/>
      <c r="BW65" s="338"/>
      <c r="BX65" s="338"/>
      <c r="BY65" s="338"/>
      <c r="BZ65" s="338"/>
      <c r="CA65" s="338"/>
      <c r="CB65" s="338"/>
      <c r="CC65" s="338"/>
      <c r="CD65" s="338"/>
      <c r="CE65" s="338"/>
      <c r="CF65" s="338"/>
      <c r="CG65" s="338"/>
      <c r="CH65" s="338"/>
      <c r="CI65" s="338"/>
      <c r="CJ65" s="338"/>
      <c r="CK65" s="338"/>
      <c r="CL65" s="338"/>
      <c r="CM65" s="338"/>
      <c r="CN65" s="338"/>
      <c r="CO65" s="338"/>
      <c r="CP65" s="338"/>
      <c r="CQ65" s="338"/>
      <c r="CR65" s="338"/>
      <c r="CS65" s="338"/>
      <c r="CT65" s="338"/>
      <c r="CU65" s="338"/>
      <c r="CV65" s="338"/>
      <c r="CW65" s="338"/>
      <c r="CX65" s="338"/>
      <c r="CY65" s="338"/>
      <c r="CZ65" s="338"/>
      <c r="DA65" s="338"/>
      <c r="DB65" s="338"/>
      <c r="DC65" s="338"/>
      <c r="DD65" s="338"/>
      <c r="DE65" s="338"/>
      <c r="DF65" s="338"/>
      <c r="DG65" s="338"/>
      <c r="DH65" s="338"/>
      <c r="DI65" s="338"/>
      <c r="DJ65" s="338"/>
      <c r="DK65" s="338"/>
      <c r="DL65" s="338"/>
      <c r="DM65" s="338"/>
      <c r="DN65" s="338"/>
      <c r="DO65" s="338"/>
      <c r="DP65" s="338"/>
      <c r="DQ65" s="338"/>
      <c r="DR65" s="338"/>
      <c r="DS65" s="338"/>
      <c r="DT65" s="338"/>
      <c r="DU65" s="338"/>
      <c r="DV65" s="338"/>
      <c r="DW65" s="338"/>
      <c r="DX65" s="338"/>
      <c r="DY65" s="338"/>
      <c r="DZ65" s="338"/>
      <c r="EA65" s="338"/>
      <c r="EB65" s="338"/>
      <c r="EC65" s="338"/>
      <c r="ED65" s="338"/>
      <c r="EE65" s="338"/>
      <c r="EF65" s="338"/>
      <c r="EG65" s="338"/>
      <c r="EH65" s="338"/>
      <c r="EI65" s="338"/>
      <c r="EJ65" s="338"/>
      <c r="EK65" s="338"/>
      <c r="EL65" s="338"/>
      <c r="EM65" s="338"/>
      <c r="EN65" s="338"/>
      <c r="EO65" s="338"/>
      <c r="EP65" s="338"/>
      <c r="EQ65" s="338"/>
      <c r="ER65" s="338"/>
      <c r="ES65" s="338"/>
      <c r="ET65" s="338"/>
      <c r="EU65" s="338"/>
      <c r="EV65" s="338"/>
      <c r="EW65" s="338"/>
      <c r="EX65" s="338"/>
      <c r="EY65" s="338"/>
      <c r="EZ65" s="338"/>
      <c r="FA65" s="338"/>
      <c r="FB65" s="338"/>
      <c r="FC65" s="338"/>
      <c r="FD65" s="338"/>
      <c r="FE65" s="338"/>
      <c r="FF65" s="338"/>
      <c r="FG65" s="338"/>
      <c r="FH65" s="338"/>
      <c r="FI65" s="338"/>
      <c r="FJ65" s="338"/>
      <c r="FK65" s="338"/>
      <c r="FL65" s="338"/>
      <c r="FM65" s="338"/>
      <c r="FN65" s="338"/>
      <c r="FO65" s="338"/>
      <c r="FP65" s="338"/>
      <c r="FQ65" s="338"/>
      <c r="FR65" s="338"/>
      <c r="FS65" s="338"/>
      <c r="FT65" s="338"/>
      <c r="FU65" s="338"/>
      <c r="FV65" s="338"/>
      <c r="FW65" s="338"/>
      <c r="FX65" s="338"/>
      <c r="FY65" s="338"/>
      <c r="FZ65" s="338"/>
      <c r="GA65" s="338"/>
      <c r="GB65" s="338"/>
      <c r="GC65" s="338"/>
      <c r="GD65" s="338"/>
      <c r="GE65" s="338"/>
      <c r="GF65" s="338"/>
      <c r="GG65" s="338"/>
      <c r="GH65" s="338"/>
      <c r="GI65" s="338"/>
      <c r="GJ65" s="338"/>
      <c r="GK65" s="338"/>
      <c r="GL65" s="338"/>
      <c r="GM65" s="338"/>
      <c r="GN65" s="338"/>
      <c r="GO65" s="338"/>
      <c r="GP65" s="338"/>
      <c r="GQ65" s="338"/>
      <c r="GR65" s="338"/>
      <c r="GS65" s="338"/>
      <c r="GT65" s="338"/>
      <c r="GU65" s="338"/>
      <c r="GV65" s="338"/>
      <c r="GW65" s="338"/>
      <c r="GX65" s="338"/>
      <c r="GY65" s="338"/>
      <c r="GZ65" s="338"/>
      <c r="HA65" s="338"/>
      <c r="HB65" s="338"/>
      <c r="HC65" s="338"/>
      <c r="HD65" s="338"/>
      <c r="HE65" s="338"/>
      <c r="HF65" s="338"/>
      <c r="HG65" s="338"/>
      <c r="HH65" s="338"/>
      <c r="HI65" s="338"/>
      <c r="HJ65" s="338"/>
      <c r="HK65" s="338"/>
      <c r="HL65" s="338"/>
      <c r="HM65" s="338"/>
      <c r="HN65" s="338"/>
      <c r="HO65" s="338"/>
      <c r="HP65" s="338"/>
      <c r="HQ65" s="338"/>
      <c r="HR65" s="338"/>
      <c r="HS65" s="338"/>
      <c r="HT65" s="338"/>
      <c r="HU65" s="338"/>
      <c r="HV65" s="338"/>
      <c r="HW65" s="338"/>
      <c r="HX65" s="338"/>
      <c r="HY65" s="338"/>
      <c r="HZ65" s="338"/>
      <c r="IA65" s="338"/>
      <c r="IB65" s="338"/>
      <c r="IC65" s="338"/>
      <c r="ID65" s="338"/>
      <c r="IE65" s="338"/>
      <c r="IF65" s="338"/>
      <c r="IG65" s="338"/>
      <c r="IH65" s="338"/>
      <c r="II65" s="338"/>
      <c r="IJ65" s="338"/>
      <c r="IK65" s="338"/>
      <c r="IL65" s="338"/>
      <c r="IM65" s="338"/>
      <c r="IN65" s="338"/>
      <c r="IO65" s="338"/>
      <c r="IP65" s="338"/>
    </row>
    <row r="66" spans="32:250" s="327" customFormat="1" ht="15.75" hidden="1" customHeight="1">
      <c r="AF66" s="340"/>
      <c r="AG66" s="338"/>
      <c r="AH66" s="338"/>
      <c r="AI66" s="338"/>
      <c r="AJ66" s="338"/>
      <c r="AK66" s="338"/>
      <c r="AL66" s="338"/>
      <c r="AM66" s="338"/>
      <c r="AN66" s="338"/>
      <c r="AO66" s="338"/>
      <c r="AP66" s="338"/>
      <c r="AQ66" s="338"/>
      <c r="AR66" s="338"/>
      <c r="AS66" s="338"/>
      <c r="AT66" s="338"/>
      <c r="AU66" s="338"/>
      <c r="AV66" s="338"/>
      <c r="AW66" s="338"/>
      <c r="AX66" s="338"/>
      <c r="AY66" s="338"/>
      <c r="AZ66" s="338"/>
      <c r="BA66" s="338"/>
      <c r="BB66" s="338"/>
      <c r="BC66" s="338"/>
      <c r="BD66" s="338"/>
      <c r="BE66" s="338"/>
      <c r="BF66" s="338"/>
      <c r="BG66" s="338"/>
      <c r="BH66" s="338"/>
      <c r="BI66" s="338"/>
      <c r="BJ66" s="338"/>
      <c r="BK66" s="338"/>
      <c r="BL66" s="338"/>
      <c r="BM66" s="338"/>
      <c r="BN66" s="338"/>
      <c r="BO66" s="338"/>
      <c r="BP66" s="338"/>
      <c r="BQ66" s="338"/>
      <c r="BR66" s="338"/>
      <c r="BS66" s="338"/>
      <c r="BT66" s="338"/>
      <c r="BU66" s="338"/>
      <c r="BV66" s="338"/>
      <c r="BW66" s="338"/>
      <c r="BX66" s="338"/>
      <c r="BY66" s="338"/>
      <c r="BZ66" s="338"/>
      <c r="CA66" s="338"/>
      <c r="CB66" s="338"/>
      <c r="CC66" s="338"/>
      <c r="CD66" s="338"/>
      <c r="CE66" s="338"/>
      <c r="CF66" s="338"/>
      <c r="CG66" s="338"/>
      <c r="CH66" s="338"/>
      <c r="CI66" s="338"/>
      <c r="CJ66" s="338"/>
      <c r="CK66" s="338"/>
      <c r="CL66" s="338"/>
      <c r="CM66" s="338"/>
      <c r="CN66" s="338"/>
      <c r="CO66" s="338"/>
      <c r="CP66" s="338"/>
      <c r="CQ66" s="338"/>
      <c r="CR66" s="338"/>
      <c r="CS66" s="338"/>
      <c r="CT66" s="338"/>
      <c r="CU66" s="338"/>
      <c r="CV66" s="338"/>
      <c r="CW66" s="338"/>
      <c r="CX66" s="338"/>
      <c r="CY66" s="338"/>
      <c r="CZ66" s="338"/>
      <c r="DA66" s="338"/>
      <c r="DB66" s="338"/>
      <c r="DC66" s="338"/>
      <c r="DD66" s="338"/>
      <c r="DE66" s="338"/>
      <c r="DF66" s="338"/>
      <c r="DG66" s="338"/>
      <c r="DH66" s="338"/>
      <c r="DI66" s="338"/>
      <c r="DJ66" s="338"/>
      <c r="DK66" s="338"/>
      <c r="DL66" s="338"/>
      <c r="DM66" s="338"/>
      <c r="DN66" s="338"/>
      <c r="DO66" s="338"/>
      <c r="DP66" s="338"/>
      <c r="DQ66" s="338"/>
      <c r="DR66" s="338"/>
      <c r="DS66" s="338"/>
      <c r="DT66" s="338"/>
      <c r="DU66" s="338"/>
      <c r="DV66" s="338"/>
      <c r="DW66" s="338"/>
      <c r="DX66" s="338"/>
      <c r="DY66" s="338"/>
      <c r="DZ66" s="338"/>
      <c r="EA66" s="338"/>
      <c r="EB66" s="338"/>
      <c r="EC66" s="338"/>
      <c r="ED66" s="338"/>
      <c r="EE66" s="338"/>
      <c r="EF66" s="338"/>
      <c r="EG66" s="338"/>
      <c r="EH66" s="338"/>
      <c r="EI66" s="338"/>
      <c r="EJ66" s="338"/>
      <c r="EK66" s="338"/>
      <c r="EL66" s="338"/>
      <c r="EM66" s="338"/>
      <c r="EN66" s="338"/>
      <c r="EO66" s="338"/>
      <c r="EP66" s="338"/>
      <c r="EQ66" s="338"/>
      <c r="ER66" s="338"/>
      <c r="ES66" s="338"/>
      <c r="ET66" s="338"/>
      <c r="EU66" s="338"/>
      <c r="EV66" s="338"/>
      <c r="EW66" s="338"/>
      <c r="EX66" s="338"/>
      <c r="EY66" s="338"/>
      <c r="EZ66" s="338"/>
      <c r="FA66" s="338"/>
      <c r="FB66" s="338"/>
      <c r="FC66" s="338"/>
      <c r="FD66" s="338"/>
      <c r="FE66" s="338"/>
      <c r="FF66" s="338"/>
      <c r="FG66" s="338"/>
      <c r="FH66" s="338"/>
      <c r="FI66" s="338"/>
      <c r="FJ66" s="338"/>
      <c r="FK66" s="338"/>
      <c r="FL66" s="338"/>
      <c r="FM66" s="338"/>
      <c r="FN66" s="338"/>
      <c r="FO66" s="338"/>
      <c r="FP66" s="338"/>
      <c r="FQ66" s="338"/>
      <c r="FR66" s="338"/>
      <c r="FS66" s="338"/>
      <c r="FT66" s="338"/>
      <c r="FU66" s="338"/>
      <c r="FV66" s="338"/>
      <c r="FW66" s="338"/>
      <c r="FX66" s="338"/>
      <c r="FY66" s="338"/>
      <c r="FZ66" s="338"/>
      <c r="GA66" s="338"/>
      <c r="GB66" s="338"/>
      <c r="GC66" s="338"/>
      <c r="GD66" s="338"/>
      <c r="GE66" s="338"/>
      <c r="GF66" s="338"/>
      <c r="GG66" s="338"/>
      <c r="GH66" s="338"/>
      <c r="GI66" s="338"/>
      <c r="GJ66" s="338"/>
      <c r="GK66" s="338"/>
      <c r="GL66" s="338"/>
      <c r="GM66" s="338"/>
      <c r="GN66" s="338"/>
      <c r="GO66" s="338"/>
      <c r="GP66" s="338"/>
      <c r="GQ66" s="338"/>
      <c r="GR66" s="338"/>
      <c r="GS66" s="338"/>
      <c r="GT66" s="338"/>
      <c r="GU66" s="338"/>
      <c r="GV66" s="338"/>
      <c r="GW66" s="338"/>
      <c r="GX66" s="338"/>
      <c r="GY66" s="338"/>
      <c r="GZ66" s="338"/>
      <c r="HA66" s="338"/>
      <c r="HB66" s="338"/>
      <c r="HC66" s="338"/>
      <c r="HD66" s="338"/>
      <c r="HE66" s="338"/>
      <c r="HF66" s="338"/>
      <c r="HG66" s="338"/>
      <c r="HH66" s="338"/>
      <c r="HI66" s="338"/>
      <c r="HJ66" s="338"/>
      <c r="HK66" s="338"/>
      <c r="HL66" s="338"/>
      <c r="HM66" s="338"/>
      <c r="HN66" s="338"/>
      <c r="HO66" s="338"/>
      <c r="HP66" s="338"/>
      <c r="HQ66" s="338"/>
      <c r="HR66" s="338"/>
      <c r="HS66" s="338"/>
      <c r="HT66" s="338"/>
      <c r="HU66" s="338"/>
      <c r="HV66" s="338"/>
      <c r="HW66" s="338"/>
      <c r="HX66" s="338"/>
      <c r="HY66" s="338"/>
      <c r="HZ66" s="338"/>
      <c r="IA66" s="338"/>
      <c r="IB66" s="338"/>
      <c r="IC66" s="338"/>
      <c r="ID66" s="338"/>
      <c r="IE66" s="338"/>
      <c r="IF66" s="338"/>
      <c r="IG66" s="338"/>
      <c r="IH66" s="338"/>
      <c r="II66" s="338"/>
      <c r="IJ66" s="338"/>
      <c r="IK66" s="338"/>
      <c r="IL66" s="338"/>
      <c r="IM66" s="338"/>
      <c r="IN66" s="338"/>
      <c r="IO66" s="338"/>
      <c r="IP66" s="338"/>
    </row>
    <row r="67" spans="32:250" s="327" customFormat="1" ht="15.75" hidden="1" customHeight="1">
      <c r="AF67" s="340"/>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c r="BD67" s="338"/>
      <c r="BE67" s="338"/>
      <c r="BF67" s="338"/>
      <c r="BG67" s="338"/>
      <c r="BH67" s="338"/>
      <c r="BI67" s="338"/>
      <c r="BJ67" s="338"/>
      <c r="BK67" s="338"/>
      <c r="BL67" s="338"/>
      <c r="BM67" s="338"/>
      <c r="BN67" s="338"/>
      <c r="BO67" s="338"/>
      <c r="BP67" s="338"/>
      <c r="BQ67" s="338"/>
      <c r="BR67" s="338"/>
      <c r="BS67" s="338"/>
      <c r="BT67" s="338"/>
      <c r="BU67" s="338"/>
      <c r="BV67" s="338"/>
      <c r="BW67" s="338"/>
      <c r="BX67" s="338"/>
      <c r="BY67" s="338"/>
      <c r="BZ67" s="338"/>
      <c r="CA67" s="338"/>
      <c r="CB67" s="338"/>
      <c r="CC67" s="338"/>
      <c r="CD67" s="338"/>
      <c r="CE67" s="338"/>
      <c r="CF67" s="338"/>
      <c r="CG67" s="338"/>
      <c r="CH67" s="338"/>
      <c r="CI67" s="338"/>
      <c r="CJ67" s="338"/>
      <c r="CK67" s="338"/>
      <c r="CL67" s="338"/>
      <c r="CM67" s="338"/>
      <c r="CN67" s="338"/>
      <c r="CO67" s="338"/>
      <c r="CP67" s="338"/>
      <c r="CQ67" s="338"/>
      <c r="CR67" s="338"/>
      <c r="CS67" s="338"/>
      <c r="CT67" s="338"/>
      <c r="CU67" s="338"/>
      <c r="CV67" s="338"/>
      <c r="CW67" s="338"/>
      <c r="CX67" s="338"/>
      <c r="CY67" s="338"/>
      <c r="CZ67" s="338"/>
      <c r="DA67" s="338"/>
      <c r="DB67" s="338"/>
      <c r="DC67" s="338"/>
      <c r="DD67" s="338"/>
      <c r="DE67" s="338"/>
      <c r="DF67" s="338"/>
      <c r="DG67" s="338"/>
      <c r="DH67" s="338"/>
      <c r="DI67" s="338"/>
      <c r="DJ67" s="338"/>
      <c r="DK67" s="338"/>
      <c r="DL67" s="338"/>
      <c r="DM67" s="338"/>
      <c r="DN67" s="338"/>
      <c r="DO67" s="338"/>
      <c r="DP67" s="338"/>
      <c r="DQ67" s="338"/>
      <c r="DR67" s="338"/>
      <c r="DS67" s="338"/>
      <c r="DT67" s="338"/>
      <c r="DU67" s="338"/>
      <c r="DV67" s="338"/>
      <c r="DW67" s="338"/>
      <c r="DX67" s="338"/>
      <c r="DY67" s="338"/>
      <c r="DZ67" s="338"/>
      <c r="EA67" s="338"/>
      <c r="EB67" s="338"/>
      <c r="EC67" s="338"/>
      <c r="ED67" s="338"/>
      <c r="EE67" s="338"/>
      <c r="EF67" s="338"/>
      <c r="EG67" s="338"/>
      <c r="EH67" s="338"/>
      <c r="EI67" s="338"/>
      <c r="EJ67" s="338"/>
      <c r="EK67" s="338"/>
      <c r="EL67" s="338"/>
      <c r="EM67" s="338"/>
      <c r="EN67" s="338"/>
      <c r="EO67" s="338"/>
      <c r="EP67" s="338"/>
      <c r="EQ67" s="338"/>
      <c r="ER67" s="338"/>
      <c r="ES67" s="338"/>
      <c r="ET67" s="338"/>
      <c r="EU67" s="338"/>
      <c r="EV67" s="338"/>
      <c r="EW67" s="338"/>
      <c r="EX67" s="338"/>
      <c r="EY67" s="338"/>
      <c r="EZ67" s="338"/>
      <c r="FA67" s="338"/>
      <c r="FB67" s="338"/>
      <c r="FC67" s="338"/>
      <c r="FD67" s="338"/>
      <c r="FE67" s="338"/>
      <c r="FF67" s="338"/>
      <c r="FG67" s="338"/>
      <c r="FH67" s="338"/>
      <c r="FI67" s="338"/>
      <c r="FJ67" s="338"/>
      <c r="FK67" s="338"/>
      <c r="FL67" s="338"/>
      <c r="FM67" s="338"/>
      <c r="FN67" s="338"/>
      <c r="FO67" s="338"/>
      <c r="FP67" s="338"/>
      <c r="FQ67" s="338"/>
      <c r="FR67" s="338"/>
      <c r="FS67" s="338"/>
      <c r="FT67" s="338"/>
      <c r="FU67" s="338"/>
      <c r="FV67" s="338"/>
      <c r="FW67" s="338"/>
      <c r="FX67" s="338"/>
      <c r="FY67" s="338"/>
      <c r="FZ67" s="338"/>
      <c r="GA67" s="338"/>
      <c r="GB67" s="338"/>
      <c r="GC67" s="338"/>
      <c r="GD67" s="338"/>
      <c r="GE67" s="338"/>
      <c r="GF67" s="338"/>
      <c r="GG67" s="338"/>
      <c r="GH67" s="338"/>
      <c r="GI67" s="338"/>
      <c r="GJ67" s="338"/>
      <c r="GK67" s="338"/>
      <c r="GL67" s="338"/>
      <c r="GM67" s="338"/>
      <c r="GN67" s="338"/>
      <c r="GO67" s="338"/>
      <c r="GP67" s="338"/>
      <c r="GQ67" s="338"/>
      <c r="GR67" s="338"/>
      <c r="GS67" s="338"/>
      <c r="GT67" s="338"/>
      <c r="GU67" s="338"/>
      <c r="GV67" s="338"/>
      <c r="GW67" s="338"/>
      <c r="GX67" s="338"/>
      <c r="GY67" s="338"/>
      <c r="GZ67" s="338"/>
      <c r="HA67" s="338"/>
      <c r="HB67" s="338"/>
      <c r="HC67" s="338"/>
      <c r="HD67" s="338"/>
      <c r="HE67" s="338"/>
      <c r="HF67" s="338"/>
      <c r="HG67" s="338"/>
      <c r="HH67" s="338"/>
      <c r="HI67" s="338"/>
      <c r="HJ67" s="338"/>
      <c r="HK67" s="338"/>
      <c r="HL67" s="338"/>
      <c r="HM67" s="338"/>
      <c r="HN67" s="338"/>
      <c r="HO67" s="338"/>
      <c r="HP67" s="338"/>
      <c r="HQ67" s="338"/>
      <c r="HR67" s="338"/>
      <c r="HS67" s="338"/>
      <c r="HT67" s="338"/>
      <c r="HU67" s="338"/>
      <c r="HV67" s="338"/>
      <c r="HW67" s="338"/>
      <c r="HX67" s="338"/>
      <c r="HY67" s="338"/>
      <c r="HZ67" s="338"/>
      <c r="IA67" s="338"/>
      <c r="IB67" s="338"/>
      <c r="IC67" s="338"/>
      <c r="ID67" s="338"/>
      <c r="IE67" s="338"/>
      <c r="IF67" s="338"/>
      <c r="IG67" s="338"/>
      <c r="IH67" s="338"/>
      <c r="II67" s="338"/>
      <c r="IJ67" s="338"/>
      <c r="IK67" s="338"/>
      <c r="IL67" s="338"/>
      <c r="IM67" s="338"/>
      <c r="IN67" s="338"/>
      <c r="IO67" s="338"/>
      <c r="IP67" s="338"/>
    </row>
    <row r="68" spans="32:250" s="327" customFormat="1" ht="15.75" hidden="1" customHeight="1">
      <c r="AF68" s="340"/>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8"/>
      <c r="BG68" s="338"/>
      <c r="BH68" s="338"/>
      <c r="BI68" s="338"/>
      <c r="BJ68" s="338"/>
      <c r="BK68" s="338"/>
      <c r="BL68" s="338"/>
      <c r="BM68" s="338"/>
      <c r="BN68" s="338"/>
      <c r="BO68" s="338"/>
      <c r="BP68" s="338"/>
      <c r="BQ68" s="338"/>
      <c r="BR68" s="338"/>
      <c r="BS68" s="338"/>
      <c r="BT68" s="338"/>
      <c r="BU68" s="338"/>
      <c r="BV68" s="338"/>
      <c r="BW68" s="338"/>
      <c r="BX68" s="338"/>
      <c r="BY68" s="338"/>
      <c r="BZ68" s="338"/>
      <c r="CA68" s="338"/>
      <c r="CB68" s="338"/>
      <c r="CC68" s="338"/>
      <c r="CD68" s="338"/>
      <c r="CE68" s="338"/>
      <c r="CF68" s="338"/>
      <c r="CG68" s="338"/>
      <c r="CH68" s="338"/>
      <c r="CI68" s="338"/>
      <c r="CJ68" s="338"/>
      <c r="CK68" s="338"/>
      <c r="CL68" s="338"/>
      <c r="CM68" s="338"/>
      <c r="CN68" s="338"/>
      <c r="CO68" s="338"/>
      <c r="CP68" s="338"/>
      <c r="CQ68" s="338"/>
      <c r="CR68" s="338"/>
      <c r="CS68" s="338"/>
      <c r="CT68" s="338"/>
      <c r="CU68" s="338"/>
      <c r="CV68" s="338"/>
      <c r="CW68" s="338"/>
      <c r="CX68" s="338"/>
      <c r="CY68" s="338"/>
      <c r="CZ68" s="338"/>
      <c r="DA68" s="338"/>
      <c r="DB68" s="338"/>
      <c r="DC68" s="338"/>
      <c r="DD68" s="338"/>
      <c r="DE68" s="338"/>
      <c r="DF68" s="338"/>
      <c r="DG68" s="338"/>
      <c r="DH68" s="338"/>
      <c r="DI68" s="338"/>
      <c r="DJ68" s="338"/>
      <c r="DK68" s="338"/>
      <c r="DL68" s="338"/>
      <c r="DM68" s="338"/>
      <c r="DN68" s="338"/>
      <c r="DO68" s="338"/>
      <c r="DP68" s="338"/>
      <c r="DQ68" s="338"/>
      <c r="DR68" s="338"/>
      <c r="DS68" s="338"/>
      <c r="DT68" s="338"/>
      <c r="DU68" s="338"/>
      <c r="DV68" s="338"/>
      <c r="DW68" s="338"/>
      <c r="DX68" s="338"/>
      <c r="DY68" s="338"/>
      <c r="DZ68" s="338"/>
      <c r="EA68" s="338"/>
      <c r="EB68" s="338"/>
      <c r="EC68" s="338"/>
      <c r="ED68" s="338"/>
      <c r="EE68" s="338"/>
      <c r="EF68" s="338"/>
      <c r="EG68" s="338"/>
      <c r="EH68" s="338"/>
      <c r="EI68" s="338"/>
      <c r="EJ68" s="338"/>
      <c r="EK68" s="338"/>
      <c r="EL68" s="338"/>
      <c r="EM68" s="338"/>
      <c r="EN68" s="338"/>
      <c r="EO68" s="338"/>
      <c r="EP68" s="338"/>
      <c r="EQ68" s="338"/>
      <c r="ER68" s="338"/>
      <c r="ES68" s="338"/>
      <c r="ET68" s="338"/>
      <c r="EU68" s="338"/>
      <c r="EV68" s="338"/>
      <c r="EW68" s="338"/>
      <c r="EX68" s="338"/>
      <c r="EY68" s="338"/>
      <c r="EZ68" s="338"/>
      <c r="FA68" s="338"/>
      <c r="FB68" s="338"/>
      <c r="FC68" s="338"/>
      <c r="FD68" s="338"/>
      <c r="FE68" s="338"/>
      <c r="FF68" s="338"/>
      <c r="FG68" s="338"/>
      <c r="FH68" s="338"/>
      <c r="FI68" s="338"/>
      <c r="FJ68" s="338"/>
      <c r="FK68" s="338"/>
      <c r="FL68" s="338"/>
      <c r="FM68" s="338"/>
      <c r="FN68" s="338"/>
      <c r="FO68" s="338"/>
      <c r="FP68" s="338"/>
      <c r="FQ68" s="338"/>
      <c r="FR68" s="338"/>
      <c r="FS68" s="338"/>
      <c r="FT68" s="338"/>
      <c r="FU68" s="338"/>
      <c r="FV68" s="338"/>
      <c r="FW68" s="338"/>
      <c r="FX68" s="338"/>
      <c r="FY68" s="338"/>
      <c r="FZ68" s="338"/>
      <c r="GA68" s="338"/>
      <c r="GB68" s="338"/>
      <c r="GC68" s="338"/>
      <c r="GD68" s="338"/>
      <c r="GE68" s="338"/>
      <c r="GF68" s="338"/>
      <c r="GG68" s="338"/>
      <c r="GH68" s="338"/>
      <c r="GI68" s="338"/>
      <c r="GJ68" s="338"/>
      <c r="GK68" s="338"/>
      <c r="GL68" s="338"/>
      <c r="GM68" s="338"/>
      <c r="GN68" s="338"/>
      <c r="GO68" s="338"/>
      <c r="GP68" s="338"/>
      <c r="GQ68" s="338"/>
      <c r="GR68" s="338"/>
      <c r="GS68" s="338"/>
      <c r="GT68" s="338"/>
      <c r="GU68" s="338"/>
      <c r="GV68" s="338"/>
      <c r="GW68" s="338"/>
      <c r="GX68" s="338"/>
      <c r="GY68" s="338"/>
      <c r="GZ68" s="338"/>
      <c r="HA68" s="338"/>
      <c r="HB68" s="338"/>
      <c r="HC68" s="338"/>
      <c r="HD68" s="338"/>
      <c r="HE68" s="338"/>
      <c r="HF68" s="338"/>
      <c r="HG68" s="338"/>
      <c r="HH68" s="338"/>
      <c r="HI68" s="338"/>
      <c r="HJ68" s="338"/>
      <c r="HK68" s="338"/>
      <c r="HL68" s="338"/>
      <c r="HM68" s="338"/>
      <c r="HN68" s="338"/>
      <c r="HO68" s="338"/>
      <c r="HP68" s="338"/>
      <c r="HQ68" s="338"/>
      <c r="HR68" s="338"/>
      <c r="HS68" s="338"/>
      <c r="HT68" s="338"/>
      <c r="HU68" s="338"/>
      <c r="HV68" s="338"/>
      <c r="HW68" s="338"/>
      <c r="HX68" s="338"/>
      <c r="HY68" s="338"/>
      <c r="HZ68" s="338"/>
      <c r="IA68" s="338"/>
      <c r="IB68" s="338"/>
      <c r="IC68" s="338"/>
      <c r="ID68" s="338"/>
      <c r="IE68" s="338"/>
      <c r="IF68" s="338"/>
      <c r="IG68" s="338"/>
      <c r="IH68" s="338"/>
      <c r="II68" s="338"/>
      <c r="IJ68" s="338"/>
      <c r="IK68" s="338"/>
      <c r="IL68" s="338"/>
      <c r="IM68" s="338"/>
      <c r="IN68" s="338"/>
      <c r="IO68" s="338"/>
      <c r="IP68" s="338"/>
    </row>
    <row r="69" spans="32:250" s="327" customFormat="1" ht="15.75" hidden="1" customHeight="1">
      <c r="AF69" s="340"/>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c r="BC69" s="338"/>
      <c r="BD69" s="338"/>
      <c r="BE69" s="338"/>
      <c r="BF69" s="338"/>
      <c r="BG69" s="338"/>
      <c r="BH69" s="338"/>
      <c r="BI69" s="338"/>
      <c r="BJ69" s="338"/>
      <c r="BK69" s="338"/>
      <c r="BL69" s="338"/>
      <c r="BM69" s="338"/>
      <c r="BN69" s="338"/>
      <c r="BO69" s="338"/>
      <c r="BP69" s="338"/>
      <c r="BQ69" s="338"/>
      <c r="BR69" s="338"/>
      <c r="BS69" s="338"/>
      <c r="BT69" s="338"/>
      <c r="BU69" s="338"/>
      <c r="BV69" s="338"/>
      <c r="BW69" s="338"/>
      <c r="BX69" s="338"/>
      <c r="BY69" s="338"/>
      <c r="BZ69" s="338"/>
      <c r="CA69" s="338"/>
      <c r="CB69" s="338"/>
      <c r="CC69" s="338"/>
      <c r="CD69" s="338"/>
      <c r="CE69" s="338"/>
      <c r="CF69" s="338"/>
      <c r="CG69" s="338"/>
      <c r="CH69" s="338"/>
      <c r="CI69" s="338"/>
      <c r="CJ69" s="338"/>
      <c r="CK69" s="338"/>
      <c r="CL69" s="338"/>
      <c r="CM69" s="338"/>
      <c r="CN69" s="338"/>
      <c r="CO69" s="338"/>
      <c r="CP69" s="338"/>
      <c r="CQ69" s="338"/>
      <c r="CR69" s="338"/>
      <c r="CS69" s="338"/>
      <c r="CT69" s="338"/>
      <c r="CU69" s="338"/>
      <c r="CV69" s="338"/>
      <c r="CW69" s="338"/>
      <c r="CX69" s="338"/>
      <c r="CY69" s="338"/>
      <c r="CZ69" s="338"/>
      <c r="DA69" s="338"/>
      <c r="DB69" s="338"/>
      <c r="DC69" s="338"/>
      <c r="DD69" s="338"/>
      <c r="DE69" s="338"/>
      <c r="DF69" s="338"/>
      <c r="DG69" s="338"/>
      <c r="DH69" s="338"/>
      <c r="DI69" s="338"/>
      <c r="DJ69" s="338"/>
      <c r="DK69" s="338"/>
      <c r="DL69" s="338"/>
      <c r="DM69" s="338"/>
      <c r="DN69" s="338"/>
      <c r="DO69" s="338"/>
      <c r="DP69" s="338"/>
      <c r="DQ69" s="338"/>
      <c r="DR69" s="338"/>
      <c r="DS69" s="338"/>
      <c r="DT69" s="338"/>
      <c r="DU69" s="338"/>
      <c r="DV69" s="338"/>
      <c r="DW69" s="338"/>
      <c r="DX69" s="338"/>
      <c r="DY69" s="338"/>
      <c r="DZ69" s="338"/>
      <c r="EA69" s="338"/>
      <c r="EB69" s="338"/>
      <c r="EC69" s="338"/>
      <c r="ED69" s="338"/>
      <c r="EE69" s="338"/>
      <c r="EF69" s="338"/>
      <c r="EG69" s="338"/>
      <c r="EH69" s="338"/>
      <c r="EI69" s="338"/>
      <c r="EJ69" s="338"/>
      <c r="EK69" s="338"/>
      <c r="EL69" s="338"/>
      <c r="EM69" s="338"/>
      <c r="EN69" s="338"/>
      <c r="EO69" s="338"/>
      <c r="EP69" s="338"/>
      <c r="EQ69" s="338"/>
      <c r="ER69" s="338"/>
      <c r="ES69" s="338"/>
      <c r="ET69" s="338"/>
      <c r="EU69" s="338"/>
      <c r="EV69" s="338"/>
      <c r="EW69" s="338"/>
      <c r="EX69" s="338"/>
      <c r="EY69" s="338"/>
      <c r="EZ69" s="338"/>
      <c r="FA69" s="338"/>
      <c r="FB69" s="338"/>
      <c r="FC69" s="338"/>
      <c r="FD69" s="338"/>
      <c r="FE69" s="338"/>
      <c r="FF69" s="338"/>
      <c r="FG69" s="338"/>
      <c r="FH69" s="338"/>
      <c r="FI69" s="338"/>
      <c r="FJ69" s="338"/>
      <c r="FK69" s="338"/>
      <c r="FL69" s="338"/>
      <c r="FM69" s="338"/>
      <c r="FN69" s="338"/>
      <c r="FO69" s="338"/>
      <c r="FP69" s="338"/>
      <c r="FQ69" s="338"/>
      <c r="FR69" s="338"/>
      <c r="FS69" s="338"/>
      <c r="FT69" s="338"/>
      <c r="FU69" s="338"/>
      <c r="FV69" s="338"/>
      <c r="FW69" s="338"/>
      <c r="FX69" s="338"/>
      <c r="FY69" s="338"/>
      <c r="FZ69" s="338"/>
      <c r="GA69" s="338"/>
      <c r="GB69" s="338"/>
      <c r="GC69" s="338"/>
      <c r="GD69" s="338"/>
      <c r="GE69" s="338"/>
      <c r="GF69" s="338"/>
      <c r="GG69" s="338"/>
      <c r="GH69" s="338"/>
      <c r="GI69" s="338"/>
      <c r="GJ69" s="338"/>
      <c r="GK69" s="338"/>
      <c r="GL69" s="338"/>
      <c r="GM69" s="338"/>
      <c r="GN69" s="338"/>
      <c r="GO69" s="338"/>
      <c r="GP69" s="338"/>
      <c r="GQ69" s="338"/>
      <c r="GR69" s="338"/>
      <c r="GS69" s="338"/>
      <c r="GT69" s="338"/>
      <c r="GU69" s="338"/>
      <c r="GV69" s="338"/>
      <c r="GW69" s="338"/>
      <c r="GX69" s="338"/>
      <c r="GY69" s="338"/>
      <c r="GZ69" s="338"/>
      <c r="HA69" s="338"/>
      <c r="HB69" s="338"/>
      <c r="HC69" s="338"/>
      <c r="HD69" s="338"/>
      <c r="HE69" s="338"/>
      <c r="HF69" s="338"/>
      <c r="HG69" s="338"/>
      <c r="HH69" s="338"/>
      <c r="HI69" s="338"/>
      <c r="HJ69" s="338"/>
      <c r="HK69" s="338"/>
      <c r="HL69" s="338"/>
      <c r="HM69" s="338"/>
      <c r="HN69" s="338"/>
      <c r="HO69" s="338"/>
      <c r="HP69" s="338"/>
      <c r="HQ69" s="338"/>
      <c r="HR69" s="338"/>
      <c r="HS69" s="338"/>
      <c r="HT69" s="338"/>
      <c r="HU69" s="338"/>
      <c r="HV69" s="338"/>
      <c r="HW69" s="338"/>
      <c r="HX69" s="338"/>
      <c r="HY69" s="338"/>
      <c r="HZ69" s="338"/>
      <c r="IA69" s="338"/>
      <c r="IB69" s="338"/>
      <c r="IC69" s="338"/>
      <c r="ID69" s="338"/>
      <c r="IE69" s="338"/>
      <c r="IF69" s="338"/>
      <c r="IG69" s="338"/>
      <c r="IH69" s="338"/>
      <c r="II69" s="338"/>
      <c r="IJ69" s="338"/>
      <c r="IK69" s="338"/>
      <c r="IL69" s="338"/>
      <c r="IM69" s="338"/>
      <c r="IN69" s="338"/>
      <c r="IO69" s="338"/>
      <c r="IP69" s="338"/>
    </row>
    <row r="70" spans="32:250" s="327" customFormat="1" ht="15.75" hidden="1" customHeight="1">
      <c r="AF70" s="340"/>
      <c r="AG70" s="338"/>
      <c r="AH70" s="338"/>
      <c r="AI70" s="338"/>
      <c r="AJ70" s="338"/>
      <c r="AK70" s="338"/>
      <c r="AL70" s="338"/>
      <c r="AM70" s="338"/>
      <c r="AN70" s="338"/>
      <c r="AO70" s="338"/>
      <c r="AP70" s="338"/>
      <c r="AQ70" s="338"/>
      <c r="AR70" s="338"/>
      <c r="AS70" s="338"/>
      <c r="AT70" s="338"/>
      <c r="AU70" s="338"/>
      <c r="AV70" s="338"/>
      <c r="AW70" s="338"/>
      <c r="AX70" s="338"/>
      <c r="AY70" s="338"/>
      <c r="AZ70" s="338"/>
      <c r="BA70" s="338"/>
      <c r="BB70" s="338"/>
      <c r="BC70" s="338"/>
      <c r="BD70" s="338"/>
      <c r="BE70" s="338"/>
      <c r="BF70" s="338"/>
      <c r="BG70" s="338"/>
      <c r="BH70" s="338"/>
      <c r="BI70" s="338"/>
      <c r="BJ70" s="338"/>
      <c r="BK70" s="338"/>
      <c r="BL70" s="338"/>
      <c r="BM70" s="338"/>
      <c r="BN70" s="338"/>
      <c r="BO70" s="338"/>
      <c r="BP70" s="338"/>
      <c r="BQ70" s="338"/>
      <c r="BR70" s="338"/>
      <c r="BS70" s="338"/>
      <c r="BT70" s="338"/>
      <c r="BU70" s="338"/>
      <c r="BV70" s="338"/>
      <c r="BW70" s="338"/>
      <c r="BX70" s="338"/>
      <c r="BY70" s="338"/>
      <c r="BZ70" s="338"/>
      <c r="CA70" s="338"/>
      <c r="CB70" s="338"/>
      <c r="CC70" s="338"/>
      <c r="CD70" s="338"/>
      <c r="CE70" s="338"/>
      <c r="CF70" s="338"/>
      <c r="CG70" s="338"/>
      <c r="CH70" s="338"/>
      <c r="CI70" s="338"/>
      <c r="CJ70" s="338"/>
      <c r="CK70" s="338"/>
      <c r="CL70" s="338"/>
      <c r="CM70" s="338"/>
      <c r="CN70" s="338"/>
      <c r="CO70" s="338"/>
      <c r="CP70" s="338"/>
      <c r="CQ70" s="338"/>
      <c r="CR70" s="338"/>
      <c r="CS70" s="338"/>
      <c r="CT70" s="338"/>
      <c r="CU70" s="338"/>
      <c r="CV70" s="338"/>
      <c r="CW70" s="338"/>
      <c r="CX70" s="338"/>
      <c r="CY70" s="338"/>
      <c r="CZ70" s="338"/>
      <c r="DA70" s="338"/>
      <c r="DB70" s="338"/>
      <c r="DC70" s="338"/>
      <c r="DD70" s="338"/>
      <c r="DE70" s="338"/>
      <c r="DF70" s="338"/>
      <c r="DG70" s="338"/>
      <c r="DH70" s="338"/>
      <c r="DI70" s="338"/>
      <c r="DJ70" s="338"/>
      <c r="DK70" s="338"/>
      <c r="DL70" s="338"/>
      <c r="DM70" s="338"/>
      <c r="DN70" s="338"/>
      <c r="DO70" s="338"/>
      <c r="DP70" s="338"/>
      <c r="DQ70" s="338"/>
      <c r="DR70" s="338"/>
      <c r="DS70" s="338"/>
      <c r="DT70" s="338"/>
      <c r="DU70" s="338"/>
      <c r="DV70" s="338"/>
      <c r="DW70" s="338"/>
      <c r="DX70" s="338"/>
      <c r="DY70" s="338"/>
      <c r="DZ70" s="338"/>
      <c r="EA70" s="338"/>
      <c r="EB70" s="338"/>
      <c r="EC70" s="338"/>
      <c r="ED70" s="338"/>
      <c r="EE70" s="338"/>
      <c r="EF70" s="338"/>
      <c r="EG70" s="338"/>
      <c r="EH70" s="338"/>
      <c r="EI70" s="338"/>
      <c r="EJ70" s="338"/>
      <c r="EK70" s="338"/>
      <c r="EL70" s="338"/>
      <c r="EM70" s="338"/>
      <c r="EN70" s="338"/>
      <c r="EO70" s="338"/>
      <c r="EP70" s="338"/>
      <c r="EQ70" s="338"/>
      <c r="ER70" s="338"/>
      <c r="ES70" s="338"/>
      <c r="ET70" s="338"/>
      <c r="EU70" s="338"/>
      <c r="EV70" s="338"/>
      <c r="EW70" s="338"/>
      <c r="EX70" s="338"/>
      <c r="EY70" s="338"/>
      <c r="EZ70" s="338"/>
      <c r="FA70" s="338"/>
      <c r="FB70" s="338"/>
      <c r="FC70" s="338"/>
      <c r="FD70" s="338"/>
      <c r="FE70" s="338"/>
      <c r="FF70" s="338"/>
      <c r="FG70" s="338"/>
      <c r="FH70" s="338"/>
      <c r="FI70" s="338"/>
      <c r="FJ70" s="338"/>
      <c r="FK70" s="338"/>
      <c r="FL70" s="338"/>
      <c r="FM70" s="338"/>
      <c r="FN70" s="338"/>
      <c r="FO70" s="338"/>
      <c r="FP70" s="338"/>
      <c r="FQ70" s="338"/>
      <c r="FR70" s="338"/>
      <c r="FS70" s="338"/>
      <c r="FT70" s="338"/>
      <c r="FU70" s="338"/>
      <c r="FV70" s="338"/>
      <c r="FW70" s="338"/>
      <c r="FX70" s="338"/>
      <c r="FY70" s="338"/>
      <c r="FZ70" s="338"/>
      <c r="GA70" s="338"/>
      <c r="GB70" s="338"/>
      <c r="GC70" s="338"/>
      <c r="GD70" s="338"/>
      <c r="GE70" s="338"/>
      <c r="GF70" s="338"/>
      <c r="GG70" s="338"/>
      <c r="GH70" s="338"/>
      <c r="GI70" s="338"/>
      <c r="GJ70" s="338"/>
      <c r="GK70" s="338"/>
      <c r="GL70" s="338"/>
      <c r="GM70" s="338"/>
      <c r="GN70" s="338"/>
      <c r="GO70" s="338"/>
      <c r="GP70" s="338"/>
      <c r="GQ70" s="338"/>
      <c r="GR70" s="338"/>
      <c r="GS70" s="338"/>
      <c r="GT70" s="338"/>
      <c r="GU70" s="338"/>
      <c r="GV70" s="338"/>
      <c r="GW70" s="338"/>
      <c r="GX70" s="338"/>
      <c r="GY70" s="338"/>
      <c r="GZ70" s="338"/>
      <c r="HA70" s="338"/>
      <c r="HB70" s="338"/>
      <c r="HC70" s="338"/>
      <c r="HD70" s="338"/>
      <c r="HE70" s="338"/>
      <c r="HF70" s="338"/>
      <c r="HG70" s="338"/>
      <c r="HH70" s="338"/>
      <c r="HI70" s="338"/>
      <c r="HJ70" s="338"/>
      <c r="HK70" s="338"/>
      <c r="HL70" s="338"/>
      <c r="HM70" s="338"/>
      <c r="HN70" s="338"/>
      <c r="HO70" s="338"/>
      <c r="HP70" s="338"/>
      <c r="HQ70" s="338"/>
      <c r="HR70" s="338"/>
      <c r="HS70" s="338"/>
      <c r="HT70" s="338"/>
      <c r="HU70" s="338"/>
      <c r="HV70" s="338"/>
      <c r="HW70" s="338"/>
      <c r="HX70" s="338"/>
      <c r="HY70" s="338"/>
      <c r="HZ70" s="338"/>
      <c r="IA70" s="338"/>
      <c r="IB70" s="338"/>
      <c r="IC70" s="338"/>
      <c r="ID70" s="338"/>
      <c r="IE70" s="338"/>
      <c r="IF70" s="338"/>
      <c r="IG70" s="338"/>
      <c r="IH70" s="338"/>
      <c r="II70" s="338"/>
      <c r="IJ70" s="338"/>
      <c r="IK70" s="338"/>
      <c r="IL70" s="338"/>
      <c r="IM70" s="338"/>
      <c r="IN70" s="338"/>
      <c r="IO70" s="338"/>
      <c r="IP70" s="338"/>
    </row>
    <row r="71" spans="32:250" s="327" customFormat="1" ht="15.75" hidden="1" customHeight="1">
      <c r="AF71" s="340"/>
      <c r="AG71" s="338"/>
      <c r="AH71" s="338"/>
      <c r="AI71" s="338"/>
      <c r="AJ71" s="338"/>
      <c r="AK71" s="338"/>
      <c r="AL71" s="338"/>
      <c r="AM71" s="338"/>
      <c r="AN71" s="338"/>
      <c r="AO71" s="338"/>
      <c r="AP71" s="338"/>
      <c r="AQ71" s="338"/>
      <c r="AR71" s="338"/>
      <c r="AS71" s="338"/>
      <c r="AT71" s="338"/>
      <c r="AU71" s="338"/>
      <c r="AV71" s="338"/>
      <c r="AW71" s="338"/>
      <c r="AX71" s="338"/>
      <c r="AY71" s="338"/>
      <c r="AZ71" s="338"/>
      <c r="BA71" s="338"/>
      <c r="BB71" s="338"/>
      <c r="BC71" s="338"/>
      <c r="BD71" s="338"/>
      <c r="BE71" s="338"/>
      <c r="BF71" s="338"/>
      <c r="BG71" s="338"/>
      <c r="BH71" s="338"/>
      <c r="BI71" s="338"/>
      <c r="BJ71" s="338"/>
      <c r="BK71" s="338"/>
      <c r="BL71" s="338"/>
      <c r="BM71" s="338"/>
      <c r="BN71" s="338"/>
      <c r="BO71" s="338"/>
      <c r="BP71" s="338"/>
      <c r="BQ71" s="338"/>
      <c r="BR71" s="338"/>
      <c r="BS71" s="338"/>
      <c r="BT71" s="338"/>
      <c r="BU71" s="338"/>
      <c r="BV71" s="338"/>
      <c r="BW71" s="338"/>
      <c r="BX71" s="338"/>
      <c r="BY71" s="338"/>
      <c r="BZ71" s="338"/>
      <c r="CA71" s="338"/>
      <c r="CB71" s="338"/>
      <c r="CC71" s="338"/>
      <c r="CD71" s="338"/>
      <c r="CE71" s="338"/>
      <c r="CF71" s="338"/>
      <c r="CG71" s="338"/>
      <c r="CH71" s="338"/>
      <c r="CI71" s="338"/>
      <c r="CJ71" s="338"/>
      <c r="CK71" s="338"/>
      <c r="CL71" s="338"/>
      <c r="CM71" s="338"/>
      <c r="CN71" s="338"/>
      <c r="CO71" s="338"/>
      <c r="CP71" s="338"/>
      <c r="CQ71" s="338"/>
      <c r="CR71" s="338"/>
      <c r="CS71" s="338"/>
      <c r="CT71" s="338"/>
      <c r="CU71" s="338"/>
      <c r="CV71" s="338"/>
      <c r="CW71" s="338"/>
      <c r="CX71" s="338"/>
      <c r="CY71" s="338"/>
      <c r="CZ71" s="338"/>
      <c r="DA71" s="338"/>
      <c r="DB71" s="338"/>
      <c r="DC71" s="338"/>
      <c r="DD71" s="338"/>
      <c r="DE71" s="338"/>
      <c r="DF71" s="338"/>
      <c r="DG71" s="338"/>
      <c r="DH71" s="338"/>
      <c r="DI71" s="338"/>
      <c r="DJ71" s="338"/>
      <c r="DK71" s="338"/>
      <c r="DL71" s="338"/>
      <c r="DM71" s="338"/>
      <c r="DN71" s="338"/>
      <c r="DO71" s="338"/>
      <c r="DP71" s="338"/>
      <c r="DQ71" s="338"/>
      <c r="DR71" s="338"/>
      <c r="DS71" s="338"/>
      <c r="DT71" s="338"/>
      <c r="DU71" s="338"/>
      <c r="DV71" s="338"/>
      <c r="DW71" s="338"/>
      <c r="DX71" s="338"/>
      <c r="DY71" s="338"/>
      <c r="DZ71" s="338"/>
      <c r="EA71" s="338"/>
      <c r="EB71" s="338"/>
      <c r="EC71" s="338"/>
      <c r="ED71" s="338"/>
      <c r="EE71" s="338"/>
      <c r="EF71" s="338"/>
      <c r="EG71" s="338"/>
      <c r="EH71" s="338"/>
      <c r="EI71" s="338"/>
      <c r="EJ71" s="338"/>
      <c r="EK71" s="338"/>
      <c r="EL71" s="338"/>
      <c r="EM71" s="338"/>
      <c r="EN71" s="338"/>
      <c r="EO71" s="338"/>
      <c r="EP71" s="338"/>
      <c r="EQ71" s="338"/>
      <c r="ER71" s="338"/>
      <c r="ES71" s="338"/>
      <c r="ET71" s="338"/>
      <c r="EU71" s="338"/>
      <c r="EV71" s="338"/>
      <c r="EW71" s="338"/>
      <c r="EX71" s="338"/>
      <c r="EY71" s="338"/>
      <c r="EZ71" s="338"/>
      <c r="FA71" s="338"/>
      <c r="FB71" s="338"/>
      <c r="FC71" s="338"/>
      <c r="FD71" s="338"/>
      <c r="FE71" s="338"/>
      <c r="FF71" s="338"/>
      <c r="FG71" s="338"/>
      <c r="FH71" s="338"/>
      <c r="FI71" s="338"/>
      <c r="FJ71" s="338"/>
      <c r="FK71" s="338"/>
      <c r="FL71" s="338"/>
      <c r="FM71" s="338"/>
      <c r="FN71" s="338"/>
      <c r="FO71" s="338"/>
      <c r="FP71" s="338"/>
      <c r="FQ71" s="338"/>
      <c r="FR71" s="338"/>
      <c r="FS71" s="338"/>
      <c r="FT71" s="338"/>
      <c r="FU71" s="338"/>
      <c r="FV71" s="338"/>
      <c r="FW71" s="338"/>
      <c r="FX71" s="338"/>
      <c r="FY71" s="338"/>
      <c r="FZ71" s="338"/>
      <c r="GA71" s="338"/>
      <c r="GB71" s="338"/>
      <c r="GC71" s="338"/>
      <c r="GD71" s="338"/>
      <c r="GE71" s="338"/>
      <c r="GF71" s="338"/>
      <c r="GG71" s="338"/>
      <c r="GH71" s="338"/>
      <c r="GI71" s="338"/>
      <c r="GJ71" s="338"/>
      <c r="GK71" s="338"/>
      <c r="GL71" s="338"/>
      <c r="GM71" s="338"/>
      <c r="GN71" s="338"/>
      <c r="GO71" s="338"/>
      <c r="GP71" s="338"/>
      <c r="GQ71" s="338"/>
      <c r="GR71" s="338"/>
      <c r="GS71" s="338"/>
      <c r="GT71" s="338"/>
      <c r="GU71" s="338"/>
      <c r="GV71" s="338"/>
      <c r="GW71" s="338"/>
      <c r="GX71" s="338"/>
      <c r="GY71" s="338"/>
      <c r="GZ71" s="338"/>
      <c r="HA71" s="338"/>
      <c r="HB71" s="338"/>
      <c r="HC71" s="338"/>
      <c r="HD71" s="338"/>
      <c r="HE71" s="338"/>
      <c r="HF71" s="338"/>
      <c r="HG71" s="338"/>
      <c r="HH71" s="338"/>
      <c r="HI71" s="338"/>
      <c r="HJ71" s="338"/>
      <c r="HK71" s="338"/>
      <c r="HL71" s="338"/>
      <c r="HM71" s="338"/>
      <c r="HN71" s="338"/>
      <c r="HO71" s="338"/>
      <c r="HP71" s="338"/>
      <c r="HQ71" s="338"/>
      <c r="HR71" s="338"/>
      <c r="HS71" s="338"/>
      <c r="HT71" s="338"/>
      <c r="HU71" s="338"/>
      <c r="HV71" s="338"/>
      <c r="HW71" s="338"/>
      <c r="HX71" s="338"/>
      <c r="HY71" s="338"/>
      <c r="HZ71" s="338"/>
      <c r="IA71" s="338"/>
      <c r="IB71" s="338"/>
      <c r="IC71" s="338"/>
      <c r="ID71" s="338"/>
      <c r="IE71" s="338"/>
      <c r="IF71" s="338"/>
      <c r="IG71" s="338"/>
      <c r="IH71" s="338"/>
      <c r="II71" s="338"/>
      <c r="IJ71" s="338"/>
      <c r="IK71" s="338"/>
      <c r="IL71" s="338"/>
      <c r="IM71" s="338"/>
      <c r="IN71" s="338"/>
      <c r="IO71" s="338"/>
      <c r="IP71" s="338"/>
    </row>
    <row r="72" spans="32:250" s="327" customFormat="1" ht="15.75" hidden="1" customHeight="1">
      <c r="AF72" s="340"/>
      <c r="AG72" s="338"/>
      <c r="AH72" s="338"/>
      <c r="AI72" s="338"/>
      <c r="AJ72" s="338"/>
      <c r="AK72" s="338"/>
      <c r="AL72" s="338"/>
      <c r="AM72" s="338"/>
      <c r="AN72" s="338"/>
      <c r="AO72" s="338"/>
      <c r="AP72" s="338"/>
      <c r="AQ72" s="338"/>
      <c r="AR72" s="338"/>
      <c r="AS72" s="338"/>
      <c r="AT72" s="338"/>
      <c r="AU72" s="338"/>
      <c r="AV72" s="338"/>
      <c r="AW72" s="338"/>
      <c r="AX72" s="338"/>
      <c r="AY72" s="338"/>
      <c r="AZ72" s="338"/>
      <c r="BA72" s="338"/>
      <c r="BB72" s="338"/>
      <c r="BC72" s="338"/>
      <c r="BD72" s="338"/>
      <c r="BE72" s="338"/>
      <c r="BF72" s="338"/>
      <c r="BG72" s="338"/>
      <c r="BH72" s="338"/>
      <c r="BI72" s="338"/>
      <c r="BJ72" s="338"/>
      <c r="BK72" s="338"/>
      <c r="BL72" s="338"/>
      <c r="BM72" s="338"/>
      <c r="BN72" s="338"/>
      <c r="BO72" s="338"/>
      <c r="BP72" s="338"/>
      <c r="BQ72" s="338"/>
      <c r="BR72" s="338"/>
      <c r="BS72" s="338"/>
      <c r="BT72" s="338"/>
      <c r="BU72" s="338"/>
      <c r="BV72" s="338"/>
      <c r="BW72" s="338"/>
      <c r="BX72" s="338"/>
      <c r="BY72" s="338"/>
      <c r="BZ72" s="338"/>
      <c r="CA72" s="338"/>
      <c r="CB72" s="338"/>
      <c r="CC72" s="338"/>
      <c r="CD72" s="338"/>
      <c r="CE72" s="338"/>
      <c r="CF72" s="338"/>
      <c r="CG72" s="338"/>
      <c r="CH72" s="338"/>
      <c r="CI72" s="338"/>
      <c r="CJ72" s="338"/>
      <c r="CK72" s="338"/>
      <c r="CL72" s="338"/>
      <c r="CM72" s="338"/>
      <c r="CN72" s="338"/>
      <c r="CO72" s="338"/>
      <c r="CP72" s="338"/>
      <c r="CQ72" s="338"/>
      <c r="CR72" s="338"/>
      <c r="CS72" s="338"/>
      <c r="CT72" s="338"/>
      <c r="CU72" s="338"/>
      <c r="CV72" s="338"/>
      <c r="CW72" s="338"/>
      <c r="CX72" s="338"/>
      <c r="CY72" s="338"/>
      <c r="CZ72" s="338"/>
      <c r="DA72" s="338"/>
      <c r="DB72" s="338"/>
      <c r="DC72" s="338"/>
      <c r="DD72" s="338"/>
      <c r="DE72" s="338"/>
      <c r="DF72" s="338"/>
      <c r="DG72" s="338"/>
      <c r="DH72" s="338"/>
      <c r="DI72" s="338"/>
      <c r="DJ72" s="338"/>
      <c r="DK72" s="338"/>
      <c r="DL72" s="338"/>
      <c r="DM72" s="338"/>
      <c r="DN72" s="338"/>
      <c r="DO72" s="338"/>
      <c r="DP72" s="338"/>
      <c r="DQ72" s="338"/>
      <c r="DR72" s="338"/>
      <c r="DS72" s="338"/>
      <c r="DT72" s="338"/>
      <c r="DU72" s="338"/>
      <c r="DV72" s="338"/>
      <c r="DW72" s="338"/>
      <c r="DX72" s="338"/>
      <c r="DY72" s="338"/>
      <c r="DZ72" s="338"/>
      <c r="EA72" s="338"/>
      <c r="EB72" s="338"/>
      <c r="EC72" s="338"/>
      <c r="ED72" s="338"/>
      <c r="EE72" s="338"/>
      <c r="EF72" s="338"/>
      <c r="EG72" s="338"/>
      <c r="EH72" s="338"/>
      <c r="EI72" s="338"/>
      <c r="EJ72" s="338"/>
      <c r="EK72" s="338"/>
      <c r="EL72" s="338"/>
      <c r="EM72" s="338"/>
      <c r="EN72" s="338"/>
      <c r="EO72" s="338"/>
      <c r="EP72" s="338"/>
      <c r="EQ72" s="338"/>
      <c r="ER72" s="338"/>
      <c r="ES72" s="338"/>
      <c r="ET72" s="338"/>
      <c r="EU72" s="338"/>
      <c r="EV72" s="338"/>
      <c r="EW72" s="338"/>
      <c r="EX72" s="338"/>
      <c r="EY72" s="338"/>
      <c r="EZ72" s="338"/>
      <c r="FA72" s="338"/>
      <c r="FB72" s="338"/>
      <c r="FC72" s="338"/>
      <c r="FD72" s="338"/>
      <c r="FE72" s="338"/>
      <c r="FF72" s="338"/>
      <c r="FG72" s="338"/>
      <c r="FH72" s="338"/>
      <c r="FI72" s="338"/>
      <c r="FJ72" s="338"/>
      <c r="FK72" s="338"/>
      <c r="FL72" s="338"/>
      <c r="FM72" s="338"/>
      <c r="FN72" s="338"/>
      <c r="FO72" s="338"/>
      <c r="FP72" s="338"/>
      <c r="FQ72" s="338"/>
      <c r="FR72" s="338"/>
      <c r="FS72" s="338"/>
      <c r="FT72" s="338"/>
      <c r="FU72" s="338"/>
      <c r="FV72" s="338"/>
      <c r="FW72" s="338"/>
      <c r="FX72" s="338"/>
      <c r="FY72" s="338"/>
      <c r="FZ72" s="338"/>
      <c r="GA72" s="338"/>
      <c r="GB72" s="338"/>
      <c r="GC72" s="338"/>
      <c r="GD72" s="338"/>
      <c r="GE72" s="338"/>
      <c r="GF72" s="338"/>
      <c r="GG72" s="338"/>
      <c r="GH72" s="338"/>
      <c r="GI72" s="338"/>
      <c r="GJ72" s="338"/>
      <c r="GK72" s="338"/>
      <c r="GL72" s="338"/>
      <c r="GM72" s="338"/>
      <c r="GN72" s="338"/>
      <c r="GO72" s="338"/>
      <c r="GP72" s="338"/>
      <c r="GQ72" s="338"/>
      <c r="GR72" s="338"/>
      <c r="GS72" s="338"/>
      <c r="GT72" s="338"/>
      <c r="GU72" s="338"/>
      <c r="GV72" s="338"/>
      <c r="GW72" s="338"/>
      <c r="GX72" s="338"/>
      <c r="GY72" s="338"/>
      <c r="GZ72" s="338"/>
      <c r="HA72" s="338"/>
      <c r="HB72" s="338"/>
      <c r="HC72" s="338"/>
      <c r="HD72" s="338"/>
      <c r="HE72" s="338"/>
      <c r="HF72" s="338"/>
      <c r="HG72" s="338"/>
      <c r="HH72" s="338"/>
      <c r="HI72" s="338"/>
      <c r="HJ72" s="338"/>
      <c r="HK72" s="338"/>
      <c r="HL72" s="338"/>
      <c r="HM72" s="338"/>
      <c r="HN72" s="338"/>
      <c r="HO72" s="338"/>
      <c r="HP72" s="338"/>
      <c r="HQ72" s="338"/>
      <c r="HR72" s="338"/>
      <c r="HS72" s="338"/>
      <c r="HT72" s="338"/>
      <c r="HU72" s="338"/>
      <c r="HV72" s="338"/>
      <c r="HW72" s="338"/>
      <c r="HX72" s="338"/>
      <c r="HY72" s="338"/>
      <c r="HZ72" s="338"/>
      <c r="IA72" s="338"/>
      <c r="IB72" s="338"/>
      <c r="IC72" s="338"/>
      <c r="ID72" s="338"/>
      <c r="IE72" s="338"/>
      <c r="IF72" s="338"/>
      <c r="IG72" s="338"/>
      <c r="IH72" s="338"/>
      <c r="II72" s="338"/>
      <c r="IJ72" s="338"/>
      <c r="IK72" s="338"/>
      <c r="IL72" s="338"/>
      <c r="IM72" s="338"/>
      <c r="IN72" s="338"/>
      <c r="IO72" s="338"/>
      <c r="IP72" s="338"/>
    </row>
    <row r="73" spans="32:250" s="327" customFormat="1" ht="15.75" hidden="1" customHeight="1">
      <c r="AF73" s="340"/>
      <c r="AG73" s="338"/>
      <c r="AH73" s="338"/>
      <c r="AI73" s="338"/>
      <c r="AJ73" s="338"/>
      <c r="AK73" s="338"/>
      <c r="AL73" s="338"/>
      <c r="AM73" s="338"/>
      <c r="AN73" s="338"/>
      <c r="AO73" s="338"/>
      <c r="AP73" s="338"/>
      <c r="AQ73" s="338"/>
      <c r="AR73" s="338"/>
      <c r="AS73" s="338"/>
      <c r="AT73" s="338"/>
      <c r="AU73" s="338"/>
      <c r="AV73" s="338"/>
      <c r="AW73" s="338"/>
      <c r="AX73" s="338"/>
      <c r="AY73" s="338"/>
      <c r="AZ73" s="338"/>
      <c r="BA73" s="338"/>
      <c r="BB73" s="338"/>
      <c r="BC73" s="338"/>
      <c r="BD73" s="338"/>
      <c r="BE73" s="338"/>
      <c r="BF73" s="338"/>
      <c r="BG73" s="338"/>
      <c r="BH73" s="338"/>
      <c r="BI73" s="338"/>
      <c r="BJ73" s="338"/>
      <c r="BK73" s="338"/>
      <c r="BL73" s="338"/>
      <c r="BM73" s="338"/>
      <c r="BN73" s="338"/>
      <c r="BO73" s="338"/>
      <c r="BP73" s="338"/>
      <c r="BQ73" s="338"/>
      <c r="BR73" s="338"/>
      <c r="BS73" s="338"/>
      <c r="BT73" s="338"/>
      <c r="BU73" s="338"/>
      <c r="BV73" s="338"/>
      <c r="BW73" s="338"/>
      <c r="BX73" s="338"/>
      <c r="BY73" s="338"/>
      <c r="BZ73" s="338"/>
      <c r="CA73" s="338"/>
      <c r="CB73" s="338"/>
      <c r="CC73" s="338"/>
      <c r="CD73" s="338"/>
      <c r="CE73" s="338"/>
      <c r="CF73" s="338"/>
      <c r="CG73" s="338"/>
      <c r="CH73" s="338"/>
      <c r="CI73" s="338"/>
      <c r="CJ73" s="338"/>
      <c r="CK73" s="338"/>
      <c r="CL73" s="338"/>
      <c r="CM73" s="338"/>
      <c r="CN73" s="338"/>
      <c r="CO73" s="338"/>
      <c r="CP73" s="338"/>
      <c r="CQ73" s="338"/>
      <c r="CR73" s="338"/>
      <c r="CS73" s="338"/>
      <c r="CT73" s="338"/>
      <c r="CU73" s="338"/>
      <c r="CV73" s="338"/>
      <c r="CW73" s="338"/>
      <c r="CX73" s="338"/>
      <c r="CY73" s="338"/>
      <c r="CZ73" s="338"/>
      <c r="DA73" s="338"/>
      <c r="DB73" s="338"/>
      <c r="DC73" s="338"/>
      <c r="DD73" s="338"/>
      <c r="DE73" s="338"/>
      <c r="DF73" s="338"/>
      <c r="DG73" s="338"/>
      <c r="DH73" s="338"/>
      <c r="DI73" s="338"/>
      <c r="DJ73" s="338"/>
      <c r="DK73" s="338"/>
      <c r="DL73" s="338"/>
      <c r="DM73" s="338"/>
      <c r="DN73" s="338"/>
      <c r="DO73" s="338"/>
      <c r="DP73" s="338"/>
      <c r="DQ73" s="338"/>
      <c r="DR73" s="338"/>
      <c r="DS73" s="338"/>
      <c r="DT73" s="338"/>
      <c r="DU73" s="338"/>
      <c r="DV73" s="338"/>
      <c r="DW73" s="338"/>
      <c r="DX73" s="338"/>
      <c r="DY73" s="338"/>
      <c r="DZ73" s="338"/>
      <c r="EA73" s="338"/>
      <c r="EB73" s="338"/>
      <c r="EC73" s="338"/>
      <c r="ED73" s="338"/>
      <c r="EE73" s="338"/>
      <c r="EF73" s="338"/>
      <c r="EG73" s="338"/>
      <c r="EH73" s="338"/>
      <c r="EI73" s="338"/>
      <c r="EJ73" s="338"/>
      <c r="EK73" s="338"/>
      <c r="EL73" s="338"/>
      <c r="EM73" s="338"/>
      <c r="EN73" s="338"/>
      <c r="EO73" s="338"/>
      <c r="EP73" s="338"/>
      <c r="EQ73" s="338"/>
      <c r="ER73" s="338"/>
      <c r="ES73" s="338"/>
      <c r="ET73" s="338"/>
      <c r="EU73" s="338"/>
      <c r="EV73" s="338"/>
      <c r="EW73" s="338"/>
      <c r="EX73" s="338"/>
      <c r="EY73" s="338"/>
      <c r="EZ73" s="338"/>
      <c r="FA73" s="338"/>
      <c r="FB73" s="338"/>
      <c r="FC73" s="338"/>
      <c r="FD73" s="338"/>
      <c r="FE73" s="338"/>
      <c r="FF73" s="338"/>
      <c r="FG73" s="338"/>
      <c r="FH73" s="338"/>
      <c r="FI73" s="338"/>
      <c r="FJ73" s="338"/>
      <c r="FK73" s="338"/>
      <c r="FL73" s="338"/>
      <c r="FM73" s="338"/>
      <c r="FN73" s="338"/>
      <c r="FO73" s="338"/>
      <c r="FP73" s="338"/>
      <c r="FQ73" s="338"/>
      <c r="FR73" s="338"/>
      <c r="FS73" s="338"/>
      <c r="FT73" s="338"/>
      <c r="FU73" s="338"/>
      <c r="FV73" s="338"/>
      <c r="FW73" s="338"/>
      <c r="FX73" s="338"/>
      <c r="FY73" s="338"/>
      <c r="FZ73" s="338"/>
      <c r="GA73" s="338"/>
      <c r="GB73" s="338"/>
      <c r="GC73" s="338"/>
      <c r="GD73" s="338"/>
      <c r="GE73" s="338"/>
      <c r="GF73" s="338"/>
      <c r="GG73" s="338"/>
      <c r="GH73" s="338"/>
      <c r="GI73" s="338"/>
      <c r="GJ73" s="338"/>
      <c r="GK73" s="338"/>
      <c r="GL73" s="338"/>
      <c r="GM73" s="338"/>
      <c r="GN73" s="338"/>
      <c r="GO73" s="338"/>
      <c r="GP73" s="338"/>
      <c r="GQ73" s="338"/>
      <c r="GR73" s="338"/>
      <c r="GS73" s="338"/>
      <c r="GT73" s="338"/>
      <c r="GU73" s="338"/>
      <c r="GV73" s="338"/>
      <c r="GW73" s="338"/>
      <c r="GX73" s="338"/>
      <c r="GY73" s="338"/>
      <c r="GZ73" s="338"/>
      <c r="HA73" s="338"/>
      <c r="HB73" s="338"/>
      <c r="HC73" s="338"/>
      <c r="HD73" s="338"/>
      <c r="HE73" s="338"/>
      <c r="HF73" s="338"/>
      <c r="HG73" s="338"/>
      <c r="HH73" s="338"/>
      <c r="HI73" s="338"/>
      <c r="HJ73" s="338"/>
      <c r="HK73" s="338"/>
      <c r="HL73" s="338"/>
      <c r="HM73" s="338"/>
      <c r="HN73" s="338"/>
      <c r="HO73" s="338"/>
      <c r="HP73" s="338"/>
      <c r="HQ73" s="338"/>
      <c r="HR73" s="338"/>
      <c r="HS73" s="338"/>
      <c r="HT73" s="338"/>
      <c r="HU73" s="338"/>
      <c r="HV73" s="338"/>
      <c r="HW73" s="338"/>
      <c r="HX73" s="338"/>
      <c r="HY73" s="338"/>
      <c r="HZ73" s="338"/>
      <c r="IA73" s="338"/>
      <c r="IB73" s="338"/>
      <c r="IC73" s="338"/>
      <c r="ID73" s="338"/>
      <c r="IE73" s="338"/>
      <c r="IF73" s="338"/>
      <c r="IG73" s="338"/>
      <c r="IH73" s="338"/>
      <c r="II73" s="338"/>
      <c r="IJ73" s="338"/>
      <c r="IK73" s="338"/>
      <c r="IL73" s="338"/>
      <c r="IM73" s="338"/>
      <c r="IN73" s="338"/>
      <c r="IO73" s="338"/>
      <c r="IP73" s="338"/>
    </row>
    <row r="74" spans="32:250" s="327" customFormat="1" ht="15.75" hidden="1" customHeight="1">
      <c r="AF74" s="340"/>
      <c r="AG74" s="338"/>
      <c r="AH74" s="338"/>
      <c r="AI74" s="338"/>
      <c r="AJ74" s="338"/>
      <c r="AK74" s="338"/>
      <c r="AL74" s="338"/>
      <c r="AM74" s="338"/>
      <c r="AN74" s="338"/>
      <c r="AO74" s="338"/>
      <c r="AP74" s="338"/>
      <c r="AQ74" s="338"/>
      <c r="AR74" s="338"/>
      <c r="AS74" s="338"/>
      <c r="AT74" s="338"/>
      <c r="AU74" s="338"/>
      <c r="AV74" s="338"/>
      <c r="AW74" s="338"/>
      <c r="AX74" s="338"/>
      <c r="AY74" s="338"/>
      <c r="AZ74" s="338"/>
      <c r="BA74" s="338"/>
      <c r="BB74" s="338"/>
      <c r="BC74" s="338"/>
      <c r="BD74" s="338"/>
      <c r="BE74" s="338"/>
      <c r="BF74" s="338"/>
      <c r="BG74" s="338"/>
      <c r="BH74" s="338"/>
      <c r="BI74" s="338"/>
      <c r="BJ74" s="338"/>
      <c r="BK74" s="338"/>
      <c r="BL74" s="338"/>
      <c r="BM74" s="338"/>
      <c r="BN74" s="338"/>
      <c r="BO74" s="338"/>
      <c r="BP74" s="338"/>
      <c r="BQ74" s="338"/>
      <c r="BR74" s="338"/>
      <c r="BS74" s="338"/>
      <c r="BT74" s="338"/>
      <c r="BU74" s="338"/>
      <c r="BV74" s="338"/>
      <c r="BW74" s="338"/>
      <c r="BX74" s="338"/>
      <c r="BY74" s="338"/>
      <c r="BZ74" s="338"/>
      <c r="CA74" s="338"/>
      <c r="CB74" s="338"/>
      <c r="CC74" s="338"/>
      <c r="CD74" s="338"/>
      <c r="CE74" s="338"/>
      <c r="CF74" s="338"/>
      <c r="CG74" s="338"/>
      <c r="CH74" s="338"/>
      <c r="CI74" s="338"/>
      <c r="CJ74" s="338"/>
      <c r="CK74" s="338"/>
      <c r="CL74" s="338"/>
      <c r="CM74" s="338"/>
      <c r="CN74" s="338"/>
      <c r="CO74" s="338"/>
      <c r="CP74" s="338"/>
      <c r="CQ74" s="338"/>
      <c r="CR74" s="338"/>
      <c r="CS74" s="338"/>
      <c r="CT74" s="338"/>
      <c r="CU74" s="338"/>
      <c r="CV74" s="338"/>
      <c r="CW74" s="338"/>
      <c r="CX74" s="338"/>
      <c r="CY74" s="338"/>
      <c r="CZ74" s="338"/>
      <c r="DA74" s="338"/>
      <c r="DB74" s="338"/>
      <c r="DC74" s="338"/>
      <c r="DD74" s="338"/>
      <c r="DE74" s="338"/>
      <c r="DF74" s="338"/>
      <c r="DG74" s="338"/>
      <c r="DH74" s="338"/>
      <c r="DI74" s="338"/>
      <c r="DJ74" s="338"/>
      <c r="DK74" s="338"/>
      <c r="DL74" s="338"/>
      <c r="DM74" s="338"/>
      <c r="DN74" s="338"/>
      <c r="DO74" s="338"/>
      <c r="DP74" s="338"/>
      <c r="DQ74" s="338"/>
      <c r="DR74" s="338"/>
      <c r="DS74" s="338"/>
      <c r="DT74" s="338"/>
      <c r="DU74" s="338"/>
      <c r="DV74" s="338"/>
      <c r="DW74" s="338"/>
      <c r="DX74" s="338"/>
      <c r="DY74" s="338"/>
      <c r="DZ74" s="338"/>
      <c r="EA74" s="338"/>
      <c r="EB74" s="338"/>
      <c r="EC74" s="338"/>
      <c r="ED74" s="338"/>
      <c r="EE74" s="338"/>
      <c r="EF74" s="338"/>
      <c r="EG74" s="338"/>
      <c r="EH74" s="338"/>
      <c r="EI74" s="338"/>
      <c r="EJ74" s="338"/>
      <c r="EK74" s="338"/>
      <c r="EL74" s="338"/>
      <c r="EM74" s="338"/>
      <c r="EN74" s="338"/>
      <c r="EO74" s="338"/>
      <c r="EP74" s="338"/>
      <c r="EQ74" s="338"/>
      <c r="ER74" s="338"/>
      <c r="ES74" s="338"/>
      <c r="ET74" s="338"/>
      <c r="EU74" s="338"/>
      <c r="EV74" s="338"/>
      <c r="EW74" s="338"/>
      <c r="EX74" s="338"/>
      <c r="EY74" s="338"/>
      <c r="EZ74" s="338"/>
      <c r="FA74" s="338"/>
      <c r="FB74" s="338"/>
      <c r="FC74" s="338"/>
      <c r="FD74" s="338"/>
      <c r="FE74" s="338"/>
      <c r="FF74" s="338"/>
      <c r="FG74" s="338"/>
      <c r="FH74" s="338"/>
      <c r="FI74" s="338"/>
      <c r="FJ74" s="338"/>
      <c r="FK74" s="338"/>
      <c r="FL74" s="338"/>
      <c r="FM74" s="338"/>
      <c r="FN74" s="338"/>
      <c r="FO74" s="338"/>
      <c r="FP74" s="338"/>
      <c r="FQ74" s="338"/>
      <c r="FR74" s="338"/>
      <c r="FS74" s="338"/>
      <c r="FT74" s="338"/>
      <c r="FU74" s="338"/>
      <c r="FV74" s="338"/>
      <c r="FW74" s="338"/>
      <c r="FX74" s="338"/>
      <c r="FY74" s="338"/>
      <c r="FZ74" s="338"/>
      <c r="GA74" s="338"/>
      <c r="GB74" s="338"/>
      <c r="GC74" s="338"/>
      <c r="GD74" s="338"/>
      <c r="GE74" s="338"/>
      <c r="GF74" s="338"/>
      <c r="GG74" s="338"/>
      <c r="GH74" s="338"/>
      <c r="GI74" s="338"/>
      <c r="GJ74" s="338"/>
      <c r="GK74" s="338"/>
      <c r="GL74" s="338"/>
      <c r="GM74" s="338"/>
      <c r="GN74" s="338"/>
      <c r="GO74" s="338"/>
      <c r="GP74" s="338"/>
      <c r="GQ74" s="338"/>
      <c r="GR74" s="338"/>
      <c r="GS74" s="338"/>
      <c r="GT74" s="338"/>
      <c r="GU74" s="338"/>
      <c r="GV74" s="338"/>
      <c r="GW74" s="338"/>
      <c r="GX74" s="338"/>
      <c r="GY74" s="338"/>
      <c r="GZ74" s="338"/>
      <c r="HA74" s="338"/>
      <c r="HB74" s="338"/>
      <c r="HC74" s="338"/>
      <c r="HD74" s="338"/>
      <c r="HE74" s="338"/>
      <c r="HF74" s="338"/>
      <c r="HG74" s="338"/>
      <c r="HH74" s="338"/>
      <c r="HI74" s="338"/>
      <c r="HJ74" s="338"/>
      <c r="HK74" s="338"/>
      <c r="HL74" s="338"/>
      <c r="HM74" s="338"/>
      <c r="HN74" s="338"/>
      <c r="HO74" s="338"/>
      <c r="HP74" s="338"/>
      <c r="HQ74" s="338"/>
      <c r="HR74" s="338"/>
      <c r="HS74" s="338"/>
      <c r="HT74" s="338"/>
      <c r="HU74" s="338"/>
      <c r="HV74" s="338"/>
      <c r="HW74" s="338"/>
      <c r="HX74" s="338"/>
      <c r="HY74" s="338"/>
      <c r="HZ74" s="338"/>
      <c r="IA74" s="338"/>
      <c r="IB74" s="338"/>
      <c r="IC74" s="338"/>
      <c r="ID74" s="338"/>
      <c r="IE74" s="338"/>
      <c r="IF74" s="338"/>
      <c r="IG74" s="338"/>
      <c r="IH74" s="338"/>
      <c r="II74" s="338"/>
      <c r="IJ74" s="338"/>
      <c r="IK74" s="338"/>
      <c r="IL74" s="338"/>
      <c r="IM74" s="338"/>
      <c r="IN74" s="338"/>
      <c r="IO74" s="338"/>
      <c r="IP74" s="338"/>
    </row>
    <row r="75" spans="32:250" s="327" customFormat="1" ht="15.75" hidden="1" customHeight="1">
      <c r="AF75" s="340"/>
      <c r="AG75" s="338"/>
      <c r="AH75" s="338"/>
      <c r="AI75" s="338"/>
      <c r="AJ75" s="338"/>
      <c r="AK75" s="338"/>
      <c r="AL75" s="338"/>
      <c r="AM75" s="338"/>
      <c r="AN75" s="338"/>
      <c r="AO75" s="338"/>
      <c r="AP75" s="338"/>
      <c r="AQ75" s="338"/>
      <c r="AR75" s="338"/>
      <c r="AS75" s="338"/>
      <c r="AT75" s="338"/>
      <c r="AU75" s="338"/>
      <c r="AV75" s="338"/>
      <c r="AW75" s="338"/>
      <c r="AX75" s="338"/>
      <c r="AY75" s="338"/>
      <c r="AZ75" s="338"/>
      <c r="BA75" s="338"/>
      <c r="BB75" s="338"/>
      <c r="BC75" s="338"/>
      <c r="BD75" s="338"/>
      <c r="BE75" s="338"/>
      <c r="BF75" s="338"/>
      <c r="BG75" s="338"/>
      <c r="BH75" s="338"/>
      <c r="BI75" s="338"/>
      <c r="BJ75" s="338"/>
      <c r="BK75" s="338"/>
      <c r="BL75" s="338"/>
      <c r="BM75" s="338"/>
      <c r="BN75" s="338"/>
      <c r="BO75" s="338"/>
      <c r="BP75" s="338"/>
      <c r="BQ75" s="338"/>
      <c r="BR75" s="338"/>
      <c r="BS75" s="338"/>
      <c r="BT75" s="338"/>
      <c r="BU75" s="338"/>
      <c r="BV75" s="338"/>
      <c r="BW75" s="338"/>
      <c r="BX75" s="338"/>
      <c r="BY75" s="338"/>
      <c r="BZ75" s="338"/>
      <c r="CA75" s="338"/>
      <c r="CB75" s="338"/>
      <c r="CC75" s="338"/>
      <c r="CD75" s="338"/>
      <c r="CE75" s="338"/>
      <c r="CF75" s="338"/>
      <c r="CG75" s="338"/>
      <c r="CH75" s="338"/>
      <c r="CI75" s="338"/>
      <c r="CJ75" s="338"/>
      <c r="CK75" s="338"/>
      <c r="CL75" s="338"/>
      <c r="CM75" s="338"/>
      <c r="CN75" s="338"/>
      <c r="CO75" s="338"/>
      <c r="CP75" s="338"/>
      <c r="CQ75" s="338"/>
      <c r="CR75" s="338"/>
      <c r="CS75" s="338"/>
      <c r="CT75" s="338"/>
      <c r="CU75" s="338"/>
      <c r="CV75" s="338"/>
      <c r="CW75" s="338"/>
      <c r="CX75" s="338"/>
      <c r="CY75" s="338"/>
      <c r="CZ75" s="338"/>
      <c r="DA75" s="338"/>
      <c r="DB75" s="338"/>
      <c r="DC75" s="338"/>
      <c r="DD75" s="338"/>
      <c r="DE75" s="338"/>
      <c r="DF75" s="338"/>
      <c r="DG75" s="338"/>
      <c r="DH75" s="338"/>
      <c r="DI75" s="338"/>
      <c r="DJ75" s="338"/>
      <c r="DK75" s="338"/>
      <c r="DL75" s="338"/>
      <c r="DM75" s="338"/>
      <c r="DN75" s="338"/>
      <c r="DO75" s="338"/>
      <c r="DP75" s="338"/>
      <c r="DQ75" s="338"/>
      <c r="DR75" s="338"/>
      <c r="DS75" s="338"/>
      <c r="DT75" s="338"/>
      <c r="DU75" s="338"/>
      <c r="DV75" s="338"/>
      <c r="DW75" s="338"/>
      <c r="DX75" s="338"/>
      <c r="DY75" s="338"/>
      <c r="DZ75" s="338"/>
      <c r="EA75" s="338"/>
      <c r="EB75" s="338"/>
      <c r="EC75" s="338"/>
      <c r="ED75" s="338"/>
      <c r="EE75" s="338"/>
      <c r="EF75" s="338"/>
      <c r="EG75" s="338"/>
      <c r="EH75" s="338"/>
      <c r="EI75" s="338"/>
      <c r="EJ75" s="338"/>
      <c r="EK75" s="338"/>
      <c r="EL75" s="338"/>
      <c r="EM75" s="338"/>
      <c r="EN75" s="338"/>
      <c r="EO75" s="338"/>
      <c r="EP75" s="338"/>
      <c r="EQ75" s="338"/>
      <c r="ER75" s="338"/>
      <c r="ES75" s="338"/>
      <c r="ET75" s="338"/>
      <c r="EU75" s="338"/>
      <c r="EV75" s="338"/>
      <c r="EW75" s="338"/>
      <c r="EX75" s="338"/>
      <c r="EY75" s="338"/>
      <c r="EZ75" s="338"/>
      <c r="FA75" s="338"/>
      <c r="FB75" s="338"/>
      <c r="FC75" s="338"/>
      <c r="FD75" s="338"/>
      <c r="FE75" s="338"/>
      <c r="FF75" s="338"/>
      <c r="FG75" s="338"/>
      <c r="FH75" s="338"/>
      <c r="FI75" s="338"/>
      <c r="FJ75" s="338"/>
      <c r="FK75" s="338"/>
      <c r="FL75" s="338"/>
      <c r="FM75" s="338"/>
      <c r="FN75" s="338"/>
      <c r="FO75" s="338"/>
      <c r="FP75" s="338"/>
      <c r="FQ75" s="338"/>
      <c r="FR75" s="338"/>
      <c r="FS75" s="338"/>
      <c r="FT75" s="338"/>
      <c r="FU75" s="338"/>
      <c r="FV75" s="338"/>
      <c r="FW75" s="338"/>
      <c r="FX75" s="338"/>
      <c r="FY75" s="338"/>
      <c r="FZ75" s="338"/>
      <c r="GA75" s="338"/>
      <c r="GB75" s="338"/>
      <c r="GC75" s="338"/>
      <c r="GD75" s="338"/>
      <c r="GE75" s="338"/>
      <c r="GF75" s="338"/>
      <c r="GG75" s="338"/>
      <c r="GH75" s="338"/>
      <c r="GI75" s="338"/>
      <c r="GJ75" s="338"/>
      <c r="GK75" s="338"/>
      <c r="GL75" s="338"/>
      <c r="GM75" s="338"/>
      <c r="GN75" s="338"/>
      <c r="GO75" s="338"/>
      <c r="GP75" s="338"/>
      <c r="GQ75" s="338"/>
      <c r="GR75" s="338"/>
      <c r="GS75" s="338"/>
      <c r="GT75" s="338"/>
      <c r="GU75" s="338"/>
      <c r="GV75" s="338"/>
      <c r="GW75" s="338"/>
      <c r="GX75" s="338"/>
      <c r="GY75" s="338"/>
      <c r="GZ75" s="338"/>
      <c r="HA75" s="338"/>
      <c r="HB75" s="338"/>
      <c r="HC75" s="338"/>
      <c r="HD75" s="338"/>
      <c r="HE75" s="338"/>
      <c r="HF75" s="338"/>
      <c r="HG75" s="338"/>
      <c r="HH75" s="338"/>
      <c r="HI75" s="338"/>
      <c r="HJ75" s="338"/>
      <c r="HK75" s="338"/>
      <c r="HL75" s="338"/>
      <c r="HM75" s="338"/>
      <c r="HN75" s="338"/>
      <c r="HO75" s="338"/>
      <c r="HP75" s="338"/>
      <c r="HQ75" s="338"/>
      <c r="HR75" s="338"/>
      <c r="HS75" s="338"/>
      <c r="HT75" s="338"/>
      <c r="HU75" s="338"/>
      <c r="HV75" s="338"/>
      <c r="HW75" s="338"/>
      <c r="HX75" s="338"/>
      <c r="HY75" s="338"/>
      <c r="HZ75" s="338"/>
      <c r="IA75" s="338"/>
      <c r="IB75" s="338"/>
      <c r="IC75" s="338"/>
      <c r="ID75" s="338"/>
      <c r="IE75" s="338"/>
      <c r="IF75" s="338"/>
      <c r="IG75" s="338"/>
      <c r="IH75" s="338"/>
      <c r="II75" s="338"/>
      <c r="IJ75" s="338"/>
      <c r="IK75" s="338"/>
      <c r="IL75" s="338"/>
      <c r="IM75" s="338"/>
      <c r="IN75" s="338"/>
      <c r="IO75" s="338"/>
      <c r="IP75" s="338"/>
    </row>
    <row r="76" spans="32:250" s="327" customFormat="1" ht="15.75" hidden="1" customHeight="1">
      <c r="AF76" s="340"/>
      <c r="AG76" s="338"/>
      <c r="AH76" s="338"/>
      <c r="AI76" s="338"/>
      <c r="AJ76" s="338"/>
      <c r="AK76" s="338"/>
      <c r="AL76" s="338"/>
      <c r="AM76" s="338"/>
      <c r="AN76" s="338"/>
      <c r="AO76" s="338"/>
      <c r="AP76" s="338"/>
      <c r="AQ76" s="338"/>
      <c r="AR76" s="338"/>
      <c r="AS76" s="338"/>
      <c r="AT76" s="338"/>
      <c r="AU76" s="338"/>
      <c r="AV76" s="338"/>
      <c r="AW76" s="338"/>
      <c r="AX76" s="338"/>
      <c r="AY76" s="338"/>
      <c r="AZ76" s="338"/>
      <c r="BA76" s="338"/>
      <c r="BB76" s="338"/>
      <c r="BC76" s="338"/>
      <c r="BD76" s="338"/>
      <c r="BE76" s="338"/>
      <c r="BF76" s="338"/>
      <c r="BG76" s="338"/>
      <c r="BH76" s="338"/>
      <c r="BI76" s="338"/>
      <c r="BJ76" s="338"/>
      <c r="BK76" s="338"/>
      <c r="BL76" s="338"/>
      <c r="BM76" s="338"/>
      <c r="BN76" s="338"/>
      <c r="BO76" s="338"/>
      <c r="BP76" s="338"/>
      <c r="BQ76" s="338"/>
      <c r="BR76" s="338"/>
      <c r="BS76" s="338"/>
      <c r="BT76" s="338"/>
      <c r="BU76" s="338"/>
      <c r="BV76" s="338"/>
      <c r="BW76" s="338"/>
      <c r="BX76" s="338"/>
      <c r="BY76" s="338"/>
      <c r="BZ76" s="338"/>
      <c r="CA76" s="338"/>
      <c r="CB76" s="338"/>
      <c r="CC76" s="338"/>
      <c r="CD76" s="338"/>
      <c r="CE76" s="338"/>
      <c r="CF76" s="338"/>
      <c r="CG76" s="338"/>
      <c r="CH76" s="338"/>
      <c r="CI76" s="338"/>
      <c r="CJ76" s="338"/>
      <c r="CK76" s="338"/>
      <c r="CL76" s="338"/>
      <c r="CM76" s="338"/>
      <c r="CN76" s="338"/>
      <c r="CO76" s="338"/>
      <c r="CP76" s="338"/>
      <c r="CQ76" s="338"/>
      <c r="CR76" s="338"/>
      <c r="CS76" s="338"/>
      <c r="CT76" s="338"/>
      <c r="CU76" s="338"/>
      <c r="CV76" s="338"/>
      <c r="CW76" s="338"/>
      <c r="CX76" s="338"/>
      <c r="CY76" s="338"/>
      <c r="CZ76" s="338"/>
      <c r="DA76" s="338"/>
      <c r="DB76" s="338"/>
      <c r="DC76" s="338"/>
      <c r="DD76" s="338"/>
      <c r="DE76" s="338"/>
      <c r="DF76" s="338"/>
      <c r="DG76" s="338"/>
      <c r="DH76" s="338"/>
      <c r="DI76" s="338"/>
      <c r="DJ76" s="338"/>
      <c r="DK76" s="338"/>
      <c r="DL76" s="338"/>
      <c r="DM76" s="338"/>
      <c r="DN76" s="338"/>
      <c r="DO76" s="338"/>
      <c r="DP76" s="338"/>
      <c r="DQ76" s="338"/>
      <c r="DR76" s="338"/>
      <c r="DS76" s="338"/>
      <c r="DT76" s="338"/>
      <c r="DU76" s="338"/>
      <c r="DV76" s="338"/>
      <c r="DW76" s="338"/>
      <c r="DX76" s="338"/>
      <c r="DY76" s="338"/>
      <c r="DZ76" s="338"/>
      <c r="EA76" s="338"/>
      <c r="EB76" s="338"/>
      <c r="EC76" s="338"/>
      <c r="ED76" s="338"/>
      <c r="EE76" s="338"/>
      <c r="EF76" s="338"/>
      <c r="EG76" s="338"/>
      <c r="EH76" s="338"/>
      <c r="EI76" s="338"/>
      <c r="EJ76" s="338"/>
      <c r="EK76" s="338"/>
      <c r="EL76" s="338"/>
      <c r="EM76" s="338"/>
      <c r="EN76" s="338"/>
      <c r="EO76" s="338"/>
      <c r="EP76" s="338"/>
      <c r="EQ76" s="338"/>
      <c r="ER76" s="338"/>
      <c r="ES76" s="338"/>
      <c r="ET76" s="338"/>
      <c r="EU76" s="338"/>
      <c r="EV76" s="338"/>
      <c r="EW76" s="338"/>
      <c r="EX76" s="338"/>
      <c r="EY76" s="338"/>
      <c r="EZ76" s="338"/>
      <c r="FA76" s="338"/>
      <c r="FB76" s="338"/>
      <c r="FC76" s="338"/>
      <c r="FD76" s="338"/>
      <c r="FE76" s="338"/>
      <c r="FF76" s="338"/>
      <c r="FG76" s="338"/>
      <c r="FH76" s="338"/>
      <c r="FI76" s="338"/>
      <c r="FJ76" s="338"/>
      <c r="FK76" s="338"/>
      <c r="FL76" s="338"/>
      <c r="FM76" s="338"/>
      <c r="FN76" s="338"/>
      <c r="FO76" s="338"/>
      <c r="FP76" s="338"/>
      <c r="FQ76" s="338"/>
      <c r="FR76" s="338"/>
      <c r="FS76" s="338"/>
      <c r="FT76" s="338"/>
      <c r="FU76" s="338"/>
      <c r="FV76" s="338"/>
      <c r="FW76" s="338"/>
      <c r="FX76" s="338"/>
      <c r="FY76" s="338"/>
      <c r="FZ76" s="338"/>
      <c r="GA76" s="338"/>
      <c r="GB76" s="338"/>
      <c r="GC76" s="338"/>
      <c r="GD76" s="338"/>
      <c r="GE76" s="338"/>
      <c r="GF76" s="338"/>
      <c r="GG76" s="338"/>
      <c r="GH76" s="338"/>
      <c r="GI76" s="338"/>
      <c r="GJ76" s="338"/>
      <c r="GK76" s="338"/>
      <c r="GL76" s="338"/>
      <c r="GM76" s="338"/>
      <c r="GN76" s="338"/>
      <c r="GO76" s="338"/>
      <c r="GP76" s="338"/>
      <c r="GQ76" s="338"/>
      <c r="GR76" s="338"/>
      <c r="GS76" s="338"/>
      <c r="GT76" s="338"/>
      <c r="GU76" s="338"/>
      <c r="GV76" s="338"/>
      <c r="GW76" s="338"/>
      <c r="GX76" s="338"/>
      <c r="GY76" s="338"/>
      <c r="GZ76" s="338"/>
      <c r="HA76" s="338"/>
      <c r="HB76" s="338"/>
      <c r="HC76" s="338"/>
      <c r="HD76" s="338"/>
      <c r="HE76" s="338"/>
      <c r="HF76" s="338"/>
      <c r="HG76" s="338"/>
      <c r="HH76" s="338"/>
      <c r="HI76" s="338"/>
      <c r="HJ76" s="338"/>
      <c r="HK76" s="338"/>
      <c r="HL76" s="338"/>
      <c r="HM76" s="338"/>
      <c r="HN76" s="338"/>
      <c r="HO76" s="338"/>
      <c r="HP76" s="338"/>
      <c r="HQ76" s="338"/>
      <c r="HR76" s="338"/>
      <c r="HS76" s="338"/>
      <c r="HT76" s="338"/>
      <c r="HU76" s="338"/>
      <c r="HV76" s="338"/>
      <c r="HW76" s="338"/>
      <c r="HX76" s="338"/>
      <c r="HY76" s="338"/>
      <c r="HZ76" s="338"/>
      <c r="IA76" s="338"/>
      <c r="IB76" s="338"/>
      <c r="IC76" s="338"/>
      <c r="ID76" s="338"/>
      <c r="IE76" s="338"/>
      <c r="IF76" s="338"/>
      <c r="IG76" s="338"/>
      <c r="IH76" s="338"/>
      <c r="II76" s="338"/>
      <c r="IJ76" s="338"/>
      <c r="IK76" s="338"/>
      <c r="IL76" s="338"/>
      <c r="IM76" s="338"/>
      <c r="IN76" s="338"/>
      <c r="IO76" s="338"/>
      <c r="IP76" s="338"/>
    </row>
    <row r="77" spans="32:250" s="327" customFormat="1" ht="15.75" hidden="1" customHeight="1">
      <c r="AF77" s="340"/>
      <c r="AG77" s="338"/>
      <c r="AH77" s="338"/>
      <c r="AI77" s="338"/>
      <c r="AJ77" s="338"/>
      <c r="AK77" s="338"/>
      <c r="AL77" s="338"/>
      <c r="AM77" s="338"/>
      <c r="AN77" s="338"/>
      <c r="AO77" s="338"/>
      <c r="AP77" s="338"/>
      <c r="AQ77" s="338"/>
      <c r="AR77" s="338"/>
      <c r="AS77" s="338"/>
      <c r="AT77" s="338"/>
      <c r="AU77" s="338"/>
      <c r="AV77" s="338"/>
      <c r="AW77" s="338"/>
      <c r="AX77" s="338"/>
      <c r="AY77" s="338"/>
      <c r="AZ77" s="338"/>
      <c r="BA77" s="338"/>
      <c r="BB77" s="338"/>
      <c r="BC77" s="338"/>
      <c r="BD77" s="338"/>
      <c r="BE77" s="338"/>
      <c r="BF77" s="338"/>
      <c r="BG77" s="338"/>
      <c r="BH77" s="338"/>
      <c r="BI77" s="338"/>
      <c r="BJ77" s="338"/>
      <c r="BK77" s="338"/>
      <c r="BL77" s="338"/>
      <c r="BM77" s="338"/>
      <c r="BN77" s="338"/>
      <c r="BO77" s="338"/>
      <c r="BP77" s="338"/>
      <c r="BQ77" s="338"/>
      <c r="BR77" s="338"/>
      <c r="BS77" s="338"/>
      <c r="BT77" s="338"/>
      <c r="BU77" s="338"/>
      <c r="BV77" s="338"/>
      <c r="BW77" s="338"/>
      <c r="BX77" s="338"/>
      <c r="BY77" s="338"/>
      <c r="BZ77" s="338"/>
      <c r="CA77" s="338"/>
      <c r="CB77" s="338"/>
      <c r="CC77" s="338"/>
      <c r="CD77" s="338"/>
      <c r="CE77" s="338"/>
      <c r="CF77" s="338"/>
      <c r="CG77" s="338"/>
      <c r="CH77" s="338"/>
      <c r="CI77" s="338"/>
      <c r="CJ77" s="338"/>
      <c r="CK77" s="338"/>
      <c r="CL77" s="338"/>
      <c r="CM77" s="338"/>
      <c r="CN77" s="338"/>
      <c r="CO77" s="338"/>
      <c r="CP77" s="338"/>
      <c r="CQ77" s="338"/>
      <c r="CR77" s="338"/>
      <c r="CS77" s="338"/>
      <c r="CT77" s="338"/>
      <c r="CU77" s="338"/>
      <c r="CV77" s="338"/>
      <c r="CW77" s="338"/>
      <c r="CX77" s="338"/>
      <c r="CY77" s="338"/>
      <c r="CZ77" s="338"/>
      <c r="DA77" s="338"/>
      <c r="DB77" s="338"/>
      <c r="DC77" s="338"/>
      <c r="DD77" s="338"/>
      <c r="DE77" s="338"/>
      <c r="DF77" s="338"/>
      <c r="DG77" s="338"/>
      <c r="DH77" s="338"/>
      <c r="DI77" s="338"/>
      <c r="DJ77" s="338"/>
      <c r="DK77" s="338"/>
      <c r="DL77" s="338"/>
      <c r="DM77" s="338"/>
      <c r="DN77" s="338"/>
      <c r="DO77" s="338"/>
      <c r="DP77" s="338"/>
      <c r="DQ77" s="338"/>
      <c r="DR77" s="338"/>
      <c r="DS77" s="338"/>
      <c r="DT77" s="338"/>
      <c r="DU77" s="338"/>
      <c r="DV77" s="338"/>
      <c r="DW77" s="338"/>
      <c r="DX77" s="338"/>
      <c r="DY77" s="338"/>
      <c r="DZ77" s="338"/>
      <c r="EA77" s="338"/>
      <c r="EB77" s="338"/>
      <c r="EC77" s="338"/>
      <c r="ED77" s="338"/>
      <c r="EE77" s="338"/>
      <c r="EF77" s="338"/>
      <c r="EG77" s="338"/>
      <c r="EH77" s="338"/>
      <c r="EI77" s="338"/>
      <c r="EJ77" s="338"/>
      <c r="EK77" s="338"/>
      <c r="EL77" s="338"/>
      <c r="EM77" s="338"/>
      <c r="EN77" s="338"/>
      <c r="EO77" s="338"/>
      <c r="EP77" s="338"/>
      <c r="EQ77" s="338"/>
      <c r="ER77" s="338"/>
      <c r="ES77" s="338"/>
      <c r="ET77" s="338"/>
      <c r="EU77" s="338"/>
      <c r="EV77" s="338"/>
      <c r="EW77" s="338"/>
      <c r="EX77" s="338"/>
      <c r="EY77" s="338"/>
      <c r="EZ77" s="338"/>
      <c r="FA77" s="338"/>
      <c r="FB77" s="338"/>
      <c r="FC77" s="338"/>
      <c r="FD77" s="338"/>
      <c r="FE77" s="338"/>
      <c r="FF77" s="338"/>
      <c r="FG77" s="338"/>
      <c r="FH77" s="338"/>
      <c r="FI77" s="338"/>
      <c r="FJ77" s="338"/>
      <c r="FK77" s="338"/>
      <c r="FL77" s="338"/>
      <c r="FM77" s="338"/>
      <c r="FN77" s="338"/>
      <c r="FO77" s="338"/>
      <c r="FP77" s="338"/>
      <c r="FQ77" s="338"/>
      <c r="FR77" s="338"/>
      <c r="FS77" s="338"/>
      <c r="FT77" s="338"/>
      <c r="FU77" s="338"/>
      <c r="FV77" s="338"/>
      <c r="FW77" s="338"/>
      <c r="FX77" s="338"/>
      <c r="FY77" s="338"/>
      <c r="FZ77" s="338"/>
      <c r="GA77" s="338"/>
      <c r="GB77" s="338"/>
      <c r="GC77" s="338"/>
      <c r="GD77" s="338"/>
      <c r="GE77" s="338"/>
      <c r="GF77" s="338"/>
      <c r="GG77" s="338"/>
      <c r="GH77" s="338"/>
      <c r="GI77" s="338"/>
      <c r="GJ77" s="338"/>
      <c r="GK77" s="338"/>
      <c r="GL77" s="338"/>
      <c r="GM77" s="338"/>
      <c r="GN77" s="338"/>
      <c r="GO77" s="338"/>
      <c r="GP77" s="338"/>
      <c r="GQ77" s="338"/>
      <c r="GR77" s="338"/>
      <c r="GS77" s="338"/>
      <c r="GT77" s="338"/>
      <c r="GU77" s="338"/>
      <c r="GV77" s="338"/>
      <c r="GW77" s="338"/>
      <c r="GX77" s="338"/>
      <c r="GY77" s="338"/>
      <c r="GZ77" s="338"/>
      <c r="HA77" s="338"/>
      <c r="HB77" s="338"/>
      <c r="HC77" s="338"/>
      <c r="HD77" s="338"/>
      <c r="HE77" s="338"/>
      <c r="HF77" s="338"/>
      <c r="HG77" s="338"/>
      <c r="HH77" s="338"/>
      <c r="HI77" s="338"/>
      <c r="HJ77" s="338"/>
      <c r="HK77" s="338"/>
      <c r="HL77" s="338"/>
      <c r="HM77" s="338"/>
      <c r="HN77" s="338"/>
      <c r="HO77" s="338"/>
      <c r="HP77" s="338"/>
      <c r="HQ77" s="338"/>
      <c r="HR77" s="338"/>
      <c r="HS77" s="338"/>
      <c r="HT77" s="338"/>
      <c r="HU77" s="338"/>
      <c r="HV77" s="338"/>
      <c r="HW77" s="338"/>
      <c r="HX77" s="338"/>
      <c r="HY77" s="338"/>
      <c r="HZ77" s="338"/>
      <c r="IA77" s="338"/>
      <c r="IB77" s="338"/>
      <c r="IC77" s="338"/>
      <c r="ID77" s="338"/>
      <c r="IE77" s="338"/>
      <c r="IF77" s="338"/>
      <c r="IG77" s="338"/>
      <c r="IH77" s="338"/>
      <c r="II77" s="338"/>
      <c r="IJ77" s="338"/>
      <c r="IK77" s="338"/>
      <c r="IL77" s="338"/>
      <c r="IM77" s="338"/>
      <c r="IN77" s="338"/>
      <c r="IO77" s="338"/>
      <c r="IP77" s="338"/>
    </row>
    <row r="78" spans="32:250" s="327" customFormat="1" ht="15.75" hidden="1" customHeight="1">
      <c r="AF78" s="340"/>
      <c r="AG78" s="338"/>
      <c r="AH78" s="338"/>
      <c r="AI78" s="338"/>
      <c r="AJ78" s="338"/>
      <c r="AK78" s="338"/>
      <c r="AL78" s="338"/>
      <c r="AM78" s="338"/>
      <c r="AN78" s="338"/>
      <c r="AO78" s="338"/>
      <c r="AP78" s="338"/>
      <c r="AQ78" s="338"/>
      <c r="AR78" s="338"/>
      <c r="AS78" s="338"/>
      <c r="AT78" s="338"/>
      <c r="AU78" s="338"/>
      <c r="AV78" s="338"/>
      <c r="AW78" s="338"/>
      <c r="AX78" s="338"/>
      <c r="AY78" s="338"/>
      <c r="AZ78" s="338"/>
      <c r="BA78" s="338"/>
      <c r="BB78" s="338"/>
      <c r="BC78" s="338"/>
      <c r="BD78" s="338"/>
      <c r="BE78" s="338"/>
      <c r="BF78" s="338"/>
      <c r="BG78" s="338"/>
      <c r="BH78" s="338"/>
      <c r="BI78" s="338"/>
      <c r="BJ78" s="338"/>
      <c r="BK78" s="338"/>
      <c r="BL78" s="338"/>
      <c r="BM78" s="338"/>
      <c r="BN78" s="338"/>
      <c r="BO78" s="338"/>
      <c r="BP78" s="338"/>
      <c r="BQ78" s="338"/>
      <c r="BR78" s="338"/>
      <c r="BS78" s="338"/>
      <c r="BT78" s="338"/>
      <c r="BU78" s="338"/>
      <c r="BV78" s="338"/>
      <c r="BW78" s="338"/>
      <c r="BX78" s="338"/>
      <c r="BY78" s="338"/>
      <c r="BZ78" s="338"/>
      <c r="CA78" s="338"/>
      <c r="CB78" s="338"/>
      <c r="CC78" s="338"/>
      <c r="CD78" s="338"/>
      <c r="CE78" s="338"/>
      <c r="CF78" s="338"/>
      <c r="CG78" s="338"/>
      <c r="CH78" s="338"/>
      <c r="CI78" s="338"/>
      <c r="CJ78" s="338"/>
      <c r="CK78" s="338"/>
      <c r="CL78" s="338"/>
      <c r="CM78" s="338"/>
      <c r="CN78" s="338"/>
      <c r="CO78" s="338"/>
      <c r="CP78" s="338"/>
      <c r="CQ78" s="338"/>
      <c r="CR78" s="338"/>
      <c r="CS78" s="338"/>
      <c r="CT78" s="338"/>
      <c r="CU78" s="338"/>
      <c r="CV78" s="338"/>
      <c r="CW78" s="338"/>
      <c r="CX78" s="338"/>
      <c r="CY78" s="338"/>
      <c r="CZ78" s="338"/>
      <c r="DA78" s="338"/>
      <c r="DB78" s="338"/>
      <c r="DC78" s="338"/>
      <c r="DD78" s="338"/>
      <c r="DE78" s="338"/>
      <c r="DF78" s="338"/>
      <c r="DG78" s="338"/>
      <c r="DH78" s="338"/>
      <c r="DI78" s="338"/>
      <c r="DJ78" s="338"/>
      <c r="DK78" s="338"/>
      <c r="DL78" s="338"/>
      <c r="DM78" s="338"/>
      <c r="DN78" s="338"/>
      <c r="DO78" s="338"/>
      <c r="DP78" s="338"/>
      <c r="DQ78" s="338"/>
      <c r="DR78" s="338"/>
      <c r="DS78" s="338"/>
      <c r="DT78" s="338"/>
      <c r="DU78" s="338"/>
      <c r="DV78" s="338"/>
      <c r="DW78" s="338"/>
      <c r="DX78" s="338"/>
      <c r="DY78" s="338"/>
      <c r="DZ78" s="338"/>
      <c r="EA78" s="338"/>
      <c r="EB78" s="338"/>
      <c r="EC78" s="338"/>
      <c r="ED78" s="338"/>
      <c r="EE78" s="338"/>
      <c r="EF78" s="338"/>
      <c r="EG78" s="338"/>
      <c r="EH78" s="338"/>
      <c r="EI78" s="338"/>
      <c r="EJ78" s="338"/>
      <c r="EK78" s="338"/>
      <c r="EL78" s="338"/>
      <c r="EM78" s="338"/>
      <c r="EN78" s="338"/>
      <c r="EO78" s="338"/>
      <c r="EP78" s="338"/>
      <c r="EQ78" s="338"/>
      <c r="ER78" s="338"/>
      <c r="ES78" s="338"/>
      <c r="ET78" s="338"/>
      <c r="EU78" s="338"/>
      <c r="EV78" s="338"/>
      <c r="EW78" s="338"/>
      <c r="EX78" s="338"/>
      <c r="EY78" s="338"/>
      <c r="EZ78" s="338"/>
      <c r="FA78" s="338"/>
      <c r="FB78" s="338"/>
      <c r="FC78" s="338"/>
      <c r="FD78" s="338"/>
      <c r="FE78" s="338"/>
      <c r="FF78" s="338"/>
      <c r="FG78" s="338"/>
      <c r="FH78" s="338"/>
      <c r="FI78" s="338"/>
      <c r="FJ78" s="338"/>
      <c r="FK78" s="338"/>
      <c r="FL78" s="338"/>
      <c r="FM78" s="338"/>
      <c r="FN78" s="338"/>
      <c r="FO78" s="338"/>
      <c r="FP78" s="338"/>
      <c r="FQ78" s="338"/>
      <c r="FR78" s="338"/>
      <c r="FS78" s="338"/>
      <c r="FT78" s="338"/>
      <c r="FU78" s="338"/>
      <c r="FV78" s="338"/>
      <c r="FW78" s="338"/>
      <c r="FX78" s="338"/>
      <c r="FY78" s="338"/>
      <c r="FZ78" s="338"/>
      <c r="GA78" s="338"/>
      <c r="GB78" s="338"/>
      <c r="GC78" s="338"/>
      <c r="GD78" s="338"/>
      <c r="GE78" s="338"/>
      <c r="GF78" s="338"/>
      <c r="GG78" s="338"/>
      <c r="GH78" s="338"/>
      <c r="GI78" s="338"/>
      <c r="GJ78" s="338"/>
      <c r="GK78" s="338"/>
      <c r="GL78" s="338"/>
      <c r="GM78" s="338"/>
      <c r="GN78" s="338"/>
      <c r="GO78" s="338"/>
      <c r="GP78" s="338"/>
      <c r="GQ78" s="338"/>
      <c r="GR78" s="338"/>
      <c r="GS78" s="338"/>
      <c r="GT78" s="338"/>
      <c r="GU78" s="338"/>
      <c r="GV78" s="338"/>
      <c r="GW78" s="338"/>
      <c r="GX78" s="338"/>
      <c r="GY78" s="338"/>
      <c r="GZ78" s="338"/>
      <c r="HA78" s="338"/>
      <c r="HB78" s="338"/>
      <c r="HC78" s="338"/>
      <c r="HD78" s="338"/>
      <c r="HE78" s="338"/>
      <c r="HF78" s="338"/>
      <c r="HG78" s="338"/>
      <c r="HH78" s="338"/>
      <c r="HI78" s="338"/>
      <c r="HJ78" s="338"/>
      <c r="HK78" s="338"/>
      <c r="HL78" s="338"/>
      <c r="HM78" s="338"/>
      <c r="HN78" s="338"/>
      <c r="HO78" s="338"/>
      <c r="HP78" s="338"/>
      <c r="HQ78" s="338"/>
      <c r="HR78" s="338"/>
      <c r="HS78" s="338"/>
      <c r="HT78" s="338"/>
      <c r="HU78" s="338"/>
      <c r="HV78" s="338"/>
      <c r="HW78" s="338"/>
      <c r="HX78" s="338"/>
      <c r="HY78" s="338"/>
      <c r="HZ78" s="338"/>
      <c r="IA78" s="338"/>
      <c r="IB78" s="338"/>
      <c r="IC78" s="338"/>
      <c r="ID78" s="338"/>
      <c r="IE78" s="338"/>
      <c r="IF78" s="338"/>
      <c r="IG78" s="338"/>
      <c r="IH78" s="338"/>
      <c r="II78" s="338"/>
      <c r="IJ78" s="338"/>
      <c r="IK78" s="338"/>
      <c r="IL78" s="338"/>
      <c r="IM78" s="338"/>
      <c r="IN78" s="338"/>
      <c r="IO78" s="338"/>
      <c r="IP78" s="338"/>
    </row>
    <row r="79" spans="32:250" s="327" customFormat="1" ht="15.75" hidden="1" customHeight="1">
      <c r="AF79" s="340"/>
      <c r="AG79" s="338"/>
      <c r="AH79" s="338"/>
      <c r="AI79" s="338"/>
      <c r="AJ79" s="338"/>
      <c r="AK79" s="338"/>
      <c r="AL79" s="338"/>
      <c r="AM79" s="338"/>
      <c r="AN79" s="338"/>
      <c r="AO79" s="338"/>
      <c r="AP79" s="338"/>
      <c r="AQ79" s="338"/>
      <c r="AR79" s="338"/>
      <c r="AS79" s="338"/>
      <c r="AT79" s="338"/>
      <c r="AU79" s="338"/>
      <c r="AV79" s="338"/>
      <c r="AW79" s="338"/>
      <c r="AX79" s="338"/>
      <c r="AY79" s="338"/>
      <c r="AZ79" s="338"/>
      <c r="BA79" s="338"/>
      <c r="BB79" s="338"/>
      <c r="BC79" s="338"/>
      <c r="BD79" s="338"/>
      <c r="BE79" s="338"/>
      <c r="BF79" s="338"/>
      <c r="BG79" s="338"/>
      <c r="BH79" s="338"/>
      <c r="BI79" s="338"/>
      <c r="BJ79" s="338"/>
      <c r="BK79" s="338"/>
      <c r="BL79" s="338"/>
      <c r="BM79" s="338"/>
      <c r="BN79" s="338"/>
      <c r="BO79" s="338"/>
      <c r="BP79" s="338"/>
      <c r="BQ79" s="338"/>
      <c r="BR79" s="338"/>
      <c r="BS79" s="338"/>
      <c r="BT79" s="338"/>
      <c r="BU79" s="338"/>
      <c r="BV79" s="338"/>
      <c r="BW79" s="338"/>
      <c r="BX79" s="338"/>
      <c r="BY79" s="338"/>
      <c r="BZ79" s="338"/>
      <c r="CA79" s="338"/>
      <c r="CB79" s="338"/>
      <c r="CC79" s="338"/>
      <c r="CD79" s="338"/>
      <c r="CE79" s="338"/>
      <c r="CF79" s="338"/>
      <c r="CG79" s="338"/>
      <c r="CH79" s="338"/>
      <c r="CI79" s="338"/>
      <c r="CJ79" s="338"/>
      <c r="CK79" s="338"/>
      <c r="CL79" s="338"/>
      <c r="CM79" s="338"/>
      <c r="CN79" s="338"/>
      <c r="CO79" s="338"/>
      <c r="CP79" s="338"/>
      <c r="CQ79" s="338"/>
      <c r="CR79" s="338"/>
      <c r="CS79" s="338"/>
      <c r="CT79" s="338"/>
      <c r="CU79" s="338"/>
      <c r="CV79" s="338"/>
      <c r="CW79" s="338"/>
      <c r="CX79" s="338"/>
      <c r="CY79" s="338"/>
      <c r="CZ79" s="338"/>
      <c r="DA79" s="338"/>
      <c r="DB79" s="338"/>
      <c r="DC79" s="338"/>
      <c r="DD79" s="338"/>
      <c r="DE79" s="338"/>
      <c r="DF79" s="338"/>
      <c r="DG79" s="338"/>
      <c r="DH79" s="338"/>
      <c r="DI79" s="338"/>
      <c r="DJ79" s="338"/>
      <c r="DK79" s="338"/>
      <c r="DL79" s="338"/>
      <c r="DM79" s="338"/>
      <c r="DN79" s="338"/>
      <c r="DO79" s="338"/>
      <c r="DP79" s="338"/>
      <c r="DQ79" s="338"/>
      <c r="DR79" s="338"/>
      <c r="DS79" s="338"/>
      <c r="DT79" s="338"/>
      <c r="DU79" s="338"/>
      <c r="DV79" s="338"/>
      <c r="DW79" s="338"/>
      <c r="DX79" s="338"/>
      <c r="DY79" s="338"/>
      <c r="DZ79" s="338"/>
      <c r="EA79" s="338"/>
      <c r="EB79" s="338"/>
      <c r="EC79" s="338"/>
      <c r="ED79" s="338"/>
      <c r="EE79" s="338"/>
      <c r="EF79" s="338"/>
      <c r="EG79" s="338"/>
      <c r="EH79" s="338"/>
      <c r="EI79" s="338"/>
      <c r="EJ79" s="338"/>
      <c r="EK79" s="338"/>
      <c r="EL79" s="338"/>
      <c r="EM79" s="338"/>
      <c r="EN79" s="338"/>
      <c r="EO79" s="338"/>
      <c r="EP79" s="338"/>
      <c r="EQ79" s="338"/>
      <c r="ER79" s="338"/>
      <c r="ES79" s="338"/>
      <c r="ET79" s="338"/>
      <c r="EU79" s="338"/>
      <c r="EV79" s="338"/>
      <c r="EW79" s="338"/>
      <c r="EX79" s="338"/>
      <c r="EY79" s="338"/>
      <c r="EZ79" s="338"/>
      <c r="FA79" s="338"/>
      <c r="FB79" s="338"/>
      <c r="FC79" s="338"/>
      <c r="FD79" s="338"/>
      <c r="FE79" s="338"/>
      <c r="FF79" s="338"/>
      <c r="FG79" s="338"/>
      <c r="FH79" s="338"/>
      <c r="FI79" s="338"/>
      <c r="FJ79" s="338"/>
      <c r="FK79" s="338"/>
      <c r="FL79" s="338"/>
      <c r="FM79" s="338"/>
      <c r="FN79" s="338"/>
      <c r="FO79" s="338"/>
      <c r="FP79" s="338"/>
      <c r="FQ79" s="338"/>
      <c r="FR79" s="338"/>
      <c r="FS79" s="338"/>
      <c r="FT79" s="338"/>
      <c r="FU79" s="338"/>
      <c r="FV79" s="338"/>
      <c r="FW79" s="338"/>
      <c r="FX79" s="338"/>
      <c r="FY79" s="338"/>
      <c r="FZ79" s="338"/>
      <c r="GA79" s="338"/>
      <c r="GB79" s="338"/>
      <c r="GC79" s="338"/>
      <c r="GD79" s="338"/>
      <c r="GE79" s="338"/>
      <c r="GF79" s="338"/>
      <c r="GG79" s="338"/>
      <c r="GH79" s="338"/>
      <c r="GI79" s="338"/>
      <c r="GJ79" s="338"/>
      <c r="GK79" s="338"/>
      <c r="GL79" s="338"/>
      <c r="GM79" s="338"/>
      <c r="GN79" s="338"/>
      <c r="GO79" s="338"/>
      <c r="GP79" s="338"/>
      <c r="GQ79" s="338"/>
      <c r="GR79" s="338"/>
      <c r="GS79" s="338"/>
      <c r="GT79" s="338"/>
      <c r="GU79" s="338"/>
      <c r="GV79" s="338"/>
      <c r="GW79" s="338"/>
      <c r="GX79" s="338"/>
      <c r="GY79" s="338"/>
      <c r="GZ79" s="338"/>
      <c r="HA79" s="338"/>
      <c r="HB79" s="338"/>
      <c r="HC79" s="338"/>
      <c r="HD79" s="338"/>
      <c r="HE79" s="338"/>
      <c r="HF79" s="338"/>
      <c r="HG79" s="338"/>
      <c r="HH79" s="338"/>
      <c r="HI79" s="338"/>
      <c r="HJ79" s="338"/>
      <c r="HK79" s="338"/>
      <c r="HL79" s="338"/>
      <c r="HM79" s="338"/>
      <c r="HN79" s="338"/>
      <c r="HO79" s="338"/>
      <c r="HP79" s="338"/>
      <c r="HQ79" s="338"/>
      <c r="HR79" s="338"/>
      <c r="HS79" s="338"/>
      <c r="HT79" s="338"/>
      <c r="HU79" s="338"/>
      <c r="HV79" s="338"/>
      <c r="HW79" s="338"/>
      <c r="HX79" s="338"/>
      <c r="HY79" s="338"/>
      <c r="HZ79" s="338"/>
      <c r="IA79" s="338"/>
      <c r="IB79" s="338"/>
      <c r="IC79" s="338"/>
      <c r="ID79" s="338"/>
      <c r="IE79" s="338"/>
      <c r="IF79" s="338"/>
      <c r="IG79" s="338"/>
      <c r="IH79" s="338"/>
      <c r="II79" s="338"/>
      <c r="IJ79" s="338"/>
      <c r="IK79" s="338"/>
      <c r="IL79" s="338"/>
      <c r="IM79" s="338"/>
      <c r="IN79" s="338"/>
      <c r="IO79" s="338"/>
      <c r="IP79" s="338"/>
    </row>
    <row r="80" spans="32:250" s="327" customFormat="1" ht="15.75" hidden="1" customHeight="1">
      <c r="AF80" s="340"/>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c r="BF80" s="338"/>
      <c r="BG80" s="338"/>
      <c r="BH80" s="338"/>
      <c r="BI80" s="338"/>
      <c r="BJ80" s="338"/>
      <c r="BK80" s="338"/>
      <c r="BL80" s="338"/>
      <c r="BM80" s="338"/>
      <c r="BN80" s="338"/>
      <c r="BO80" s="338"/>
      <c r="BP80" s="338"/>
      <c r="BQ80" s="338"/>
      <c r="BR80" s="338"/>
      <c r="BS80" s="338"/>
      <c r="BT80" s="338"/>
      <c r="BU80" s="338"/>
      <c r="BV80" s="338"/>
      <c r="BW80" s="338"/>
      <c r="BX80" s="338"/>
      <c r="BY80" s="338"/>
      <c r="BZ80" s="338"/>
      <c r="CA80" s="338"/>
      <c r="CB80" s="338"/>
      <c r="CC80" s="338"/>
      <c r="CD80" s="338"/>
      <c r="CE80" s="338"/>
      <c r="CF80" s="338"/>
      <c r="CG80" s="338"/>
      <c r="CH80" s="338"/>
      <c r="CI80" s="338"/>
      <c r="CJ80" s="338"/>
      <c r="CK80" s="338"/>
      <c r="CL80" s="338"/>
      <c r="CM80" s="338"/>
      <c r="CN80" s="338"/>
      <c r="CO80" s="338"/>
      <c r="CP80" s="338"/>
      <c r="CQ80" s="338"/>
      <c r="CR80" s="338"/>
      <c r="CS80" s="338"/>
      <c r="CT80" s="338"/>
      <c r="CU80" s="338"/>
      <c r="CV80" s="338"/>
      <c r="CW80" s="338"/>
      <c r="CX80" s="338"/>
      <c r="CY80" s="338"/>
      <c r="CZ80" s="338"/>
      <c r="DA80" s="338"/>
      <c r="DB80" s="338"/>
      <c r="DC80" s="338"/>
      <c r="DD80" s="338"/>
      <c r="DE80" s="338"/>
      <c r="DF80" s="338"/>
      <c r="DG80" s="338"/>
      <c r="DH80" s="338"/>
      <c r="DI80" s="338"/>
      <c r="DJ80" s="338"/>
      <c r="DK80" s="338"/>
      <c r="DL80" s="338"/>
      <c r="DM80" s="338"/>
      <c r="DN80" s="338"/>
      <c r="DO80" s="338"/>
      <c r="DP80" s="338"/>
      <c r="DQ80" s="338"/>
      <c r="DR80" s="338"/>
      <c r="DS80" s="338"/>
      <c r="DT80" s="338"/>
      <c r="DU80" s="338"/>
      <c r="DV80" s="338"/>
      <c r="DW80" s="338"/>
      <c r="DX80" s="338"/>
      <c r="DY80" s="338"/>
      <c r="DZ80" s="338"/>
      <c r="EA80" s="338"/>
      <c r="EB80" s="338"/>
      <c r="EC80" s="338"/>
      <c r="ED80" s="338"/>
      <c r="EE80" s="338"/>
      <c r="EF80" s="338"/>
      <c r="EG80" s="338"/>
      <c r="EH80" s="338"/>
      <c r="EI80" s="338"/>
      <c r="EJ80" s="338"/>
      <c r="EK80" s="338"/>
      <c r="EL80" s="338"/>
      <c r="EM80" s="338"/>
      <c r="EN80" s="338"/>
      <c r="EO80" s="338"/>
      <c r="EP80" s="338"/>
      <c r="EQ80" s="338"/>
      <c r="ER80" s="338"/>
      <c r="ES80" s="338"/>
      <c r="ET80" s="338"/>
      <c r="EU80" s="338"/>
      <c r="EV80" s="338"/>
      <c r="EW80" s="338"/>
      <c r="EX80" s="338"/>
      <c r="EY80" s="338"/>
      <c r="EZ80" s="338"/>
      <c r="FA80" s="338"/>
      <c r="FB80" s="338"/>
      <c r="FC80" s="338"/>
      <c r="FD80" s="338"/>
      <c r="FE80" s="338"/>
      <c r="FF80" s="338"/>
      <c r="FG80" s="338"/>
      <c r="FH80" s="338"/>
      <c r="FI80" s="338"/>
      <c r="FJ80" s="338"/>
      <c r="FK80" s="338"/>
      <c r="FL80" s="338"/>
      <c r="FM80" s="338"/>
      <c r="FN80" s="338"/>
      <c r="FO80" s="338"/>
      <c r="FP80" s="338"/>
      <c r="FQ80" s="338"/>
      <c r="FR80" s="338"/>
      <c r="FS80" s="338"/>
      <c r="FT80" s="338"/>
      <c r="FU80" s="338"/>
      <c r="FV80" s="338"/>
      <c r="FW80" s="338"/>
      <c r="FX80" s="338"/>
      <c r="FY80" s="338"/>
      <c r="FZ80" s="338"/>
      <c r="GA80" s="338"/>
      <c r="GB80" s="338"/>
      <c r="GC80" s="338"/>
      <c r="GD80" s="338"/>
      <c r="GE80" s="338"/>
      <c r="GF80" s="338"/>
      <c r="GG80" s="338"/>
      <c r="GH80" s="338"/>
      <c r="GI80" s="338"/>
      <c r="GJ80" s="338"/>
      <c r="GK80" s="338"/>
      <c r="GL80" s="338"/>
      <c r="GM80" s="338"/>
      <c r="GN80" s="338"/>
      <c r="GO80" s="338"/>
      <c r="GP80" s="338"/>
      <c r="GQ80" s="338"/>
      <c r="GR80" s="338"/>
      <c r="GS80" s="338"/>
      <c r="GT80" s="338"/>
      <c r="GU80" s="338"/>
      <c r="GV80" s="338"/>
      <c r="GW80" s="338"/>
      <c r="GX80" s="338"/>
      <c r="GY80" s="338"/>
      <c r="GZ80" s="338"/>
      <c r="HA80" s="338"/>
      <c r="HB80" s="338"/>
      <c r="HC80" s="338"/>
      <c r="HD80" s="338"/>
      <c r="HE80" s="338"/>
      <c r="HF80" s="338"/>
      <c r="HG80" s="338"/>
      <c r="HH80" s="338"/>
      <c r="HI80" s="338"/>
      <c r="HJ80" s="338"/>
      <c r="HK80" s="338"/>
      <c r="HL80" s="338"/>
      <c r="HM80" s="338"/>
      <c r="HN80" s="338"/>
      <c r="HO80" s="338"/>
      <c r="HP80" s="338"/>
      <c r="HQ80" s="338"/>
      <c r="HR80" s="338"/>
      <c r="HS80" s="338"/>
      <c r="HT80" s="338"/>
      <c r="HU80" s="338"/>
      <c r="HV80" s="338"/>
      <c r="HW80" s="338"/>
      <c r="HX80" s="338"/>
      <c r="HY80" s="338"/>
      <c r="HZ80" s="338"/>
      <c r="IA80" s="338"/>
      <c r="IB80" s="338"/>
      <c r="IC80" s="338"/>
      <c r="ID80" s="338"/>
      <c r="IE80" s="338"/>
      <c r="IF80" s="338"/>
      <c r="IG80" s="338"/>
      <c r="IH80" s="338"/>
      <c r="II80" s="338"/>
      <c r="IJ80" s="338"/>
      <c r="IK80" s="338"/>
      <c r="IL80" s="338"/>
      <c r="IM80" s="338"/>
      <c r="IN80" s="338"/>
      <c r="IO80" s="338"/>
      <c r="IP80" s="338"/>
    </row>
    <row r="81" spans="32:250" s="327" customFormat="1" ht="15.75" hidden="1" customHeight="1">
      <c r="AF81" s="340"/>
      <c r="AG81" s="338"/>
      <c r="AH81" s="338"/>
      <c r="AI81" s="338"/>
      <c r="AJ81" s="338"/>
      <c r="AK81" s="338"/>
      <c r="AL81" s="338"/>
      <c r="AM81" s="338"/>
      <c r="AN81" s="338"/>
      <c r="AO81" s="338"/>
      <c r="AP81" s="338"/>
      <c r="AQ81" s="338"/>
      <c r="AR81" s="338"/>
      <c r="AS81" s="338"/>
      <c r="AT81" s="338"/>
      <c r="AU81" s="338"/>
      <c r="AV81" s="338"/>
      <c r="AW81" s="338"/>
      <c r="AX81" s="338"/>
      <c r="AY81" s="338"/>
      <c r="AZ81" s="338"/>
      <c r="BA81" s="338"/>
      <c r="BB81" s="338"/>
      <c r="BC81" s="338"/>
      <c r="BD81" s="338"/>
      <c r="BE81" s="338"/>
      <c r="BF81" s="338"/>
      <c r="BG81" s="338"/>
      <c r="BH81" s="338"/>
      <c r="BI81" s="338"/>
      <c r="BJ81" s="338"/>
      <c r="BK81" s="338"/>
      <c r="BL81" s="338"/>
      <c r="BM81" s="338"/>
      <c r="BN81" s="338"/>
      <c r="BO81" s="338"/>
      <c r="BP81" s="338"/>
      <c r="BQ81" s="338"/>
      <c r="BR81" s="338"/>
      <c r="BS81" s="338"/>
      <c r="BT81" s="338"/>
      <c r="BU81" s="338"/>
      <c r="BV81" s="338"/>
      <c r="BW81" s="338"/>
      <c r="BX81" s="338"/>
      <c r="BY81" s="338"/>
      <c r="BZ81" s="338"/>
      <c r="CA81" s="338"/>
      <c r="CB81" s="338"/>
      <c r="CC81" s="338"/>
      <c r="CD81" s="338"/>
      <c r="CE81" s="338"/>
      <c r="CF81" s="338"/>
      <c r="CG81" s="338"/>
      <c r="CH81" s="338"/>
      <c r="CI81" s="338"/>
      <c r="CJ81" s="338"/>
      <c r="CK81" s="338"/>
      <c r="CL81" s="338"/>
      <c r="CM81" s="338"/>
      <c r="CN81" s="338"/>
      <c r="CO81" s="338"/>
      <c r="CP81" s="338"/>
      <c r="CQ81" s="338"/>
      <c r="CR81" s="338"/>
      <c r="CS81" s="338"/>
      <c r="CT81" s="338"/>
      <c r="CU81" s="338"/>
      <c r="CV81" s="338"/>
      <c r="CW81" s="338"/>
      <c r="CX81" s="338"/>
      <c r="CY81" s="338"/>
      <c r="CZ81" s="338"/>
      <c r="DA81" s="338"/>
      <c r="DB81" s="338"/>
      <c r="DC81" s="338"/>
      <c r="DD81" s="338"/>
      <c r="DE81" s="338"/>
      <c r="DF81" s="338"/>
      <c r="DG81" s="338"/>
      <c r="DH81" s="338"/>
      <c r="DI81" s="338"/>
      <c r="DJ81" s="338"/>
      <c r="DK81" s="338"/>
      <c r="DL81" s="338"/>
      <c r="DM81" s="338"/>
      <c r="DN81" s="338"/>
      <c r="DO81" s="338"/>
      <c r="DP81" s="338"/>
      <c r="DQ81" s="338"/>
      <c r="DR81" s="338"/>
      <c r="DS81" s="338"/>
      <c r="DT81" s="338"/>
      <c r="DU81" s="338"/>
      <c r="DV81" s="338"/>
      <c r="DW81" s="338"/>
      <c r="DX81" s="338"/>
      <c r="DY81" s="338"/>
      <c r="DZ81" s="338"/>
      <c r="EA81" s="338"/>
      <c r="EB81" s="338"/>
      <c r="EC81" s="338"/>
      <c r="ED81" s="338"/>
      <c r="EE81" s="338"/>
      <c r="EF81" s="338"/>
      <c r="EG81" s="338"/>
      <c r="EH81" s="338"/>
      <c r="EI81" s="338"/>
      <c r="EJ81" s="338"/>
      <c r="EK81" s="338"/>
      <c r="EL81" s="338"/>
      <c r="EM81" s="338"/>
      <c r="EN81" s="338"/>
      <c r="EO81" s="338"/>
      <c r="EP81" s="338"/>
      <c r="EQ81" s="338"/>
      <c r="ER81" s="338"/>
      <c r="ES81" s="338"/>
      <c r="ET81" s="338"/>
      <c r="EU81" s="338"/>
      <c r="EV81" s="338"/>
      <c r="EW81" s="338"/>
      <c r="EX81" s="338"/>
      <c r="EY81" s="338"/>
      <c r="EZ81" s="338"/>
      <c r="FA81" s="338"/>
      <c r="FB81" s="338"/>
      <c r="FC81" s="338"/>
      <c r="FD81" s="338"/>
      <c r="FE81" s="338"/>
      <c r="FF81" s="338"/>
      <c r="FG81" s="338"/>
      <c r="FH81" s="338"/>
      <c r="FI81" s="338"/>
      <c r="FJ81" s="338"/>
      <c r="FK81" s="338"/>
      <c r="FL81" s="338"/>
      <c r="FM81" s="338"/>
      <c r="FN81" s="338"/>
      <c r="FO81" s="338"/>
      <c r="FP81" s="338"/>
      <c r="FQ81" s="338"/>
      <c r="FR81" s="338"/>
      <c r="FS81" s="338"/>
      <c r="FT81" s="338"/>
      <c r="FU81" s="338"/>
      <c r="FV81" s="338"/>
      <c r="FW81" s="338"/>
      <c r="FX81" s="338"/>
      <c r="FY81" s="338"/>
      <c r="FZ81" s="338"/>
      <c r="GA81" s="338"/>
      <c r="GB81" s="338"/>
      <c r="GC81" s="338"/>
      <c r="GD81" s="338"/>
      <c r="GE81" s="338"/>
      <c r="GF81" s="338"/>
      <c r="GG81" s="338"/>
      <c r="GH81" s="338"/>
      <c r="GI81" s="338"/>
      <c r="GJ81" s="338"/>
      <c r="GK81" s="338"/>
      <c r="GL81" s="338"/>
      <c r="GM81" s="338"/>
      <c r="GN81" s="338"/>
      <c r="GO81" s="338"/>
      <c r="GP81" s="338"/>
      <c r="GQ81" s="338"/>
      <c r="GR81" s="338"/>
      <c r="GS81" s="338"/>
      <c r="GT81" s="338"/>
      <c r="GU81" s="338"/>
      <c r="GV81" s="338"/>
      <c r="GW81" s="338"/>
      <c r="GX81" s="338"/>
      <c r="GY81" s="338"/>
      <c r="GZ81" s="338"/>
      <c r="HA81" s="338"/>
      <c r="HB81" s="338"/>
      <c r="HC81" s="338"/>
      <c r="HD81" s="338"/>
      <c r="HE81" s="338"/>
      <c r="HF81" s="338"/>
      <c r="HG81" s="338"/>
      <c r="HH81" s="338"/>
      <c r="HI81" s="338"/>
      <c r="HJ81" s="338"/>
      <c r="HK81" s="338"/>
      <c r="HL81" s="338"/>
      <c r="HM81" s="338"/>
      <c r="HN81" s="338"/>
      <c r="HO81" s="338"/>
      <c r="HP81" s="338"/>
      <c r="HQ81" s="338"/>
      <c r="HR81" s="338"/>
      <c r="HS81" s="338"/>
      <c r="HT81" s="338"/>
      <c r="HU81" s="338"/>
      <c r="HV81" s="338"/>
      <c r="HW81" s="338"/>
      <c r="HX81" s="338"/>
      <c r="HY81" s="338"/>
      <c r="HZ81" s="338"/>
      <c r="IA81" s="338"/>
      <c r="IB81" s="338"/>
      <c r="IC81" s="338"/>
      <c r="ID81" s="338"/>
      <c r="IE81" s="338"/>
      <c r="IF81" s="338"/>
      <c r="IG81" s="338"/>
      <c r="IH81" s="338"/>
      <c r="II81" s="338"/>
      <c r="IJ81" s="338"/>
      <c r="IK81" s="338"/>
      <c r="IL81" s="338"/>
      <c r="IM81" s="338"/>
      <c r="IN81" s="338"/>
      <c r="IO81" s="338"/>
      <c r="IP81" s="338"/>
    </row>
    <row r="82" spans="32:250" s="327" customFormat="1" ht="15.75" hidden="1" customHeight="1">
      <c r="AF82" s="340"/>
      <c r="AG82" s="338"/>
      <c r="AH82" s="338"/>
      <c r="AI82" s="338"/>
      <c r="AJ82" s="338"/>
      <c r="AK82" s="338"/>
      <c r="AL82" s="338"/>
      <c r="AM82" s="338"/>
      <c r="AN82" s="338"/>
      <c r="AO82" s="338"/>
      <c r="AP82" s="338"/>
      <c r="AQ82" s="338"/>
      <c r="AR82" s="338"/>
      <c r="AS82" s="338"/>
      <c r="AT82" s="338"/>
      <c r="AU82" s="338"/>
      <c r="AV82" s="338"/>
      <c r="AW82" s="338"/>
      <c r="AX82" s="338"/>
      <c r="AY82" s="338"/>
      <c r="AZ82" s="338"/>
      <c r="BA82" s="338"/>
      <c r="BB82" s="338"/>
      <c r="BC82" s="338"/>
      <c r="BD82" s="338"/>
      <c r="BE82" s="338"/>
      <c r="BF82" s="338"/>
      <c r="BG82" s="338"/>
      <c r="BH82" s="338"/>
      <c r="BI82" s="338"/>
      <c r="BJ82" s="338"/>
      <c r="BK82" s="338"/>
      <c r="BL82" s="338"/>
      <c r="BM82" s="338"/>
      <c r="BN82" s="338"/>
      <c r="BO82" s="338"/>
      <c r="BP82" s="338"/>
      <c r="BQ82" s="338"/>
      <c r="BR82" s="338"/>
      <c r="BS82" s="338"/>
      <c r="BT82" s="338"/>
      <c r="BU82" s="338"/>
      <c r="BV82" s="338"/>
      <c r="BW82" s="338"/>
      <c r="BX82" s="338"/>
      <c r="BY82" s="338"/>
      <c r="BZ82" s="338"/>
      <c r="CA82" s="338"/>
      <c r="CB82" s="338"/>
      <c r="CC82" s="338"/>
      <c r="CD82" s="338"/>
      <c r="CE82" s="338"/>
      <c r="CF82" s="338"/>
      <c r="CG82" s="338"/>
      <c r="CH82" s="338"/>
      <c r="CI82" s="338"/>
      <c r="CJ82" s="338"/>
      <c r="CK82" s="338"/>
      <c r="CL82" s="338"/>
      <c r="CM82" s="338"/>
      <c r="CN82" s="338"/>
      <c r="CO82" s="338"/>
      <c r="CP82" s="338"/>
      <c r="CQ82" s="338"/>
      <c r="CR82" s="338"/>
      <c r="CS82" s="338"/>
      <c r="CT82" s="338"/>
      <c r="CU82" s="338"/>
      <c r="CV82" s="338"/>
      <c r="CW82" s="338"/>
      <c r="CX82" s="338"/>
      <c r="CY82" s="338"/>
      <c r="CZ82" s="338"/>
      <c r="DA82" s="338"/>
      <c r="DB82" s="338"/>
      <c r="DC82" s="338"/>
      <c r="DD82" s="338"/>
      <c r="DE82" s="338"/>
      <c r="DF82" s="338"/>
      <c r="DG82" s="338"/>
      <c r="DH82" s="338"/>
      <c r="DI82" s="338"/>
      <c r="DJ82" s="338"/>
      <c r="DK82" s="338"/>
      <c r="DL82" s="338"/>
      <c r="DM82" s="338"/>
      <c r="DN82" s="338"/>
      <c r="DO82" s="338"/>
      <c r="DP82" s="338"/>
      <c r="DQ82" s="338"/>
      <c r="DR82" s="338"/>
      <c r="DS82" s="338"/>
      <c r="DT82" s="338"/>
      <c r="DU82" s="338"/>
      <c r="DV82" s="338"/>
      <c r="DW82" s="338"/>
      <c r="DX82" s="338"/>
      <c r="DY82" s="338"/>
      <c r="DZ82" s="338"/>
      <c r="EA82" s="338"/>
      <c r="EB82" s="338"/>
      <c r="EC82" s="338"/>
      <c r="ED82" s="338"/>
      <c r="EE82" s="338"/>
      <c r="EF82" s="338"/>
      <c r="EG82" s="338"/>
      <c r="EH82" s="338"/>
      <c r="EI82" s="338"/>
      <c r="EJ82" s="338"/>
      <c r="EK82" s="338"/>
      <c r="EL82" s="338"/>
      <c r="EM82" s="338"/>
      <c r="EN82" s="338"/>
      <c r="EO82" s="338"/>
      <c r="EP82" s="338"/>
      <c r="EQ82" s="338"/>
      <c r="ER82" s="338"/>
      <c r="ES82" s="338"/>
      <c r="ET82" s="338"/>
      <c r="EU82" s="338"/>
      <c r="EV82" s="338"/>
      <c r="EW82" s="338"/>
      <c r="EX82" s="338"/>
      <c r="EY82" s="338"/>
      <c r="EZ82" s="338"/>
      <c r="FA82" s="338"/>
      <c r="FB82" s="338"/>
      <c r="FC82" s="338"/>
      <c r="FD82" s="338"/>
      <c r="FE82" s="338"/>
      <c r="FF82" s="338"/>
      <c r="FG82" s="338"/>
      <c r="FH82" s="338"/>
      <c r="FI82" s="338"/>
      <c r="FJ82" s="338"/>
      <c r="FK82" s="338"/>
      <c r="FL82" s="338"/>
      <c r="FM82" s="338"/>
      <c r="FN82" s="338"/>
      <c r="FO82" s="338"/>
      <c r="FP82" s="338"/>
      <c r="FQ82" s="338"/>
      <c r="FR82" s="338"/>
      <c r="FS82" s="338"/>
      <c r="FT82" s="338"/>
      <c r="FU82" s="338"/>
      <c r="FV82" s="338"/>
      <c r="FW82" s="338"/>
      <c r="FX82" s="338"/>
      <c r="FY82" s="338"/>
      <c r="FZ82" s="338"/>
      <c r="GA82" s="338"/>
      <c r="GB82" s="338"/>
      <c r="GC82" s="338"/>
      <c r="GD82" s="338"/>
      <c r="GE82" s="338"/>
      <c r="GF82" s="338"/>
      <c r="GG82" s="338"/>
      <c r="GH82" s="338"/>
      <c r="GI82" s="338"/>
      <c r="GJ82" s="338"/>
      <c r="GK82" s="338"/>
      <c r="GL82" s="338"/>
      <c r="GM82" s="338"/>
      <c r="GN82" s="338"/>
      <c r="GO82" s="338"/>
      <c r="GP82" s="338"/>
      <c r="GQ82" s="338"/>
      <c r="GR82" s="338"/>
      <c r="GS82" s="338"/>
      <c r="GT82" s="338"/>
      <c r="GU82" s="338"/>
      <c r="GV82" s="338"/>
      <c r="GW82" s="338"/>
      <c r="GX82" s="338"/>
      <c r="GY82" s="338"/>
      <c r="GZ82" s="338"/>
      <c r="HA82" s="338"/>
      <c r="HB82" s="338"/>
      <c r="HC82" s="338"/>
      <c r="HD82" s="338"/>
      <c r="HE82" s="338"/>
      <c r="HF82" s="338"/>
      <c r="HG82" s="338"/>
      <c r="HH82" s="338"/>
      <c r="HI82" s="338"/>
      <c r="HJ82" s="338"/>
      <c r="HK82" s="338"/>
      <c r="HL82" s="338"/>
      <c r="HM82" s="338"/>
      <c r="HN82" s="338"/>
      <c r="HO82" s="338"/>
      <c r="HP82" s="338"/>
      <c r="HQ82" s="338"/>
      <c r="HR82" s="338"/>
      <c r="HS82" s="338"/>
      <c r="HT82" s="338"/>
      <c r="HU82" s="338"/>
      <c r="HV82" s="338"/>
      <c r="HW82" s="338"/>
      <c r="HX82" s="338"/>
      <c r="HY82" s="338"/>
      <c r="HZ82" s="338"/>
      <c r="IA82" s="338"/>
      <c r="IB82" s="338"/>
      <c r="IC82" s="338"/>
      <c r="ID82" s="338"/>
      <c r="IE82" s="338"/>
      <c r="IF82" s="338"/>
      <c r="IG82" s="338"/>
      <c r="IH82" s="338"/>
      <c r="II82" s="338"/>
      <c r="IJ82" s="338"/>
      <c r="IK82" s="338"/>
      <c r="IL82" s="338"/>
      <c r="IM82" s="338"/>
      <c r="IN82" s="338"/>
      <c r="IO82" s="338"/>
      <c r="IP82" s="338"/>
    </row>
    <row r="83" spans="32:250" s="327" customFormat="1" ht="15.75" hidden="1" customHeight="1">
      <c r="AF83" s="340"/>
      <c r="AG83" s="338"/>
      <c r="AH83" s="338"/>
      <c r="AI83" s="338"/>
      <c r="AJ83" s="338"/>
      <c r="AK83" s="338"/>
      <c r="AL83" s="338"/>
      <c r="AM83" s="338"/>
      <c r="AN83" s="338"/>
      <c r="AO83" s="338"/>
      <c r="AP83" s="338"/>
      <c r="AQ83" s="338"/>
      <c r="AR83" s="338"/>
      <c r="AS83" s="338"/>
      <c r="AT83" s="338"/>
      <c r="AU83" s="338"/>
      <c r="AV83" s="338"/>
      <c r="AW83" s="338"/>
      <c r="AX83" s="338"/>
      <c r="AY83" s="338"/>
      <c r="AZ83" s="338"/>
      <c r="BA83" s="338"/>
      <c r="BB83" s="338"/>
      <c r="BC83" s="338"/>
      <c r="BD83" s="338"/>
      <c r="BE83" s="338"/>
      <c r="BF83" s="338"/>
      <c r="BG83" s="338"/>
      <c r="BH83" s="338"/>
      <c r="BI83" s="338"/>
      <c r="BJ83" s="338"/>
      <c r="BK83" s="338"/>
      <c r="BL83" s="338"/>
      <c r="BM83" s="338"/>
      <c r="BN83" s="338"/>
      <c r="BO83" s="338"/>
      <c r="BP83" s="338"/>
      <c r="BQ83" s="338"/>
      <c r="BR83" s="338"/>
      <c r="BS83" s="338"/>
      <c r="BT83" s="338"/>
      <c r="BU83" s="338"/>
      <c r="BV83" s="338"/>
      <c r="BW83" s="338"/>
      <c r="BX83" s="338"/>
      <c r="BY83" s="338"/>
      <c r="BZ83" s="338"/>
      <c r="CA83" s="338"/>
      <c r="CB83" s="338"/>
      <c r="CC83" s="338"/>
      <c r="CD83" s="338"/>
      <c r="CE83" s="338"/>
      <c r="CF83" s="338"/>
      <c r="CG83" s="338"/>
      <c r="CH83" s="338"/>
      <c r="CI83" s="338"/>
      <c r="CJ83" s="338"/>
      <c r="CK83" s="338"/>
      <c r="CL83" s="338"/>
      <c r="CM83" s="338"/>
      <c r="CN83" s="338"/>
      <c r="CO83" s="338"/>
      <c r="CP83" s="338"/>
      <c r="CQ83" s="338"/>
      <c r="CR83" s="338"/>
      <c r="CS83" s="338"/>
      <c r="CT83" s="338"/>
      <c r="CU83" s="338"/>
      <c r="CV83" s="338"/>
      <c r="CW83" s="338"/>
      <c r="CX83" s="338"/>
      <c r="CY83" s="338"/>
      <c r="CZ83" s="338"/>
      <c r="DA83" s="338"/>
      <c r="DB83" s="338"/>
      <c r="DC83" s="338"/>
      <c r="DD83" s="338"/>
      <c r="DE83" s="338"/>
      <c r="DF83" s="338"/>
      <c r="DG83" s="338"/>
      <c r="DH83" s="338"/>
      <c r="DI83" s="338"/>
      <c r="DJ83" s="338"/>
      <c r="DK83" s="338"/>
      <c r="DL83" s="338"/>
      <c r="DM83" s="338"/>
      <c r="DN83" s="338"/>
      <c r="DO83" s="338"/>
      <c r="DP83" s="338"/>
      <c r="DQ83" s="338"/>
      <c r="DR83" s="338"/>
      <c r="DS83" s="338"/>
      <c r="DT83" s="338"/>
      <c r="DU83" s="338"/>
      <c r="DV83" s="338"/>
      <c r="DW83" s="338"/>
      <c r="DX83" s="338"/>
      <c r="DY83" s="338"/>
      <c r="DZ83" s="338"/>
      <c r="EA83" s="338"/>
      <c r="EB83" s="338"/>
      <c r="EC83" s="338"/>
      <c r="ED83" s="338"/>
      <c r="EE83" s="338"/>
      <c r="EF83" s="338"/>
      <c r="EG83" s="338"/>
      <c r="EH83" s="338"/>
      <c r="EI83" s="338"/>
      <c r="EJ83" s="338"/>
      <c r="EK83" s="338"/>
      <c r="EL83" s="338"/>
      <c r="EM83" s="338"/>
      <c r="EN83" s="338"/>
      <c r="EO83" s="338"/>
      <c r="EP83" s="338"/>
      <c r="EQ83" s="338"/>
      <c r="ER83" s="338"/>
      <c r="ES83" s="338"/>
      <c r="ET83" s="338"/>
      <c r="EU83" s="338"/>
      <c r="EV83" s="338"/>
      <c r="EW83" s="338"/>
      <c r="EX83" s="338"/>
      <c r="EY83" s="338"/>
      <c r="EZ83" s="338"/>
      <c r="FA83" s="338"/>
      <c r="FB83" s="338"/>
      <c r="FC83" s="338"/>
      <c r="FD83" s="338"/>
      <c r="FE83" s="338"/>
      <c r="FF83" s="338"/>
      <c r="FG83" s="338"/>
      <c r="FH83" s="338"/>
      <c r="FI83" s="338"/>
      <c r="FJ83" s="338"/>
      <c r="FK83" s="338"/>
      <c r="FL83" s="338"/>
      <c r="FM83" s="338"/>
      <c r="FN83" s="338"/>
      <c r="FO83" s="338"/>
      <c r="FP83" s="338"/>
      <c r="FQ83" s="338"/>
      <c r="FR83" s="338"/>
      <c r="FS83" s="338"/>
      <c r="FT83" s="338"/>
      <c r="FU83" s="338"/>
      <c r="FV83" s="338"/>
      <c r="FW83" s="338"/>
      <c r="FX83" s="338"/>
      <c r="FY83" s="338"/>
      <c r="FZ83" s="338"/>
      <c r="GA83" s="338"/>
      <c r="GB83" s="338"/>
      <c r="GC83" s="338"/>
      <c r="GD83" s="338"/>
      <c r="GE83" s="338"/>
      <c r="GF83" s="338"/>
      <c r="GG83" s="338"/>
      <c r="GH83" s="338"/>
      <c r="GI83" s="338"/>
      <c r="GJ83" s="338"/>
      <c r="GK83" s="338"/>
      <c r="GL83" s="338"/>
      <c r="GM83" s="338"/>
      <c r="GN83" s="338"/>
      <c r="GO83" s="338"/>
      <c r="GP83" s="338"/>
      <c r="GQ83" s="338"/>
      <c r="GR83" s="338"/>
      <c r="GS83" s="338"/>
      <c r="GT83" s="338"/>
      <c r="GU83" s="338"/>
      <c r="GV83" s="338"/>
      <c r="GW83" s="338"/>
      <c r="GX83" s="338"/>
      <c r="GY83" s="338"/>
      <c r="GZ83" s="338"/>
      <c r="HA83" s="338"/>
      <c r="HB83" s="338"/>
      <c r="HC83" s="338"/>
      <c r="HD83" s="338"/>
      <c r="HE83" s="338"/>
      <c r="HF83" s="338"/>
      <c r="HG83" s="338"/>
      <c r="HH83" s="338"/>
      <c r="HI83" s="338"/>
      <c r="HJ83" s="338"/>
      <c r="HK83" s="338"/>
      <c r="HL83" s="338"/>
      <c r="HM83" s="338"/>
      <c r="HN83" s="338"/>
      <c r="HO83" s="338"/>
      <c r="HP83" s="338"/>
      <c r="HQ83" s="338"/>
      <c r="HR83" s="338"/>
      <c r="HS83" s="338"/>
      <c r="HT83" s="338"/>
      <c r="HU83" s="338"/>
      <c r="HV83" s="338"/>
      <c r="HW83" s="338"/>
      <c r="HX83" s="338"/>
      <c r="HY83" s="338"/>
      <c r="HZ83" s="338"/>
      <c r="IA83" s="338"/>
      <c r="IB83" s="338"/>
      <c r="IC83" s="338"/>
      <c r="ID83" s="338"/>
      <c r="IE83" s="338"/>
      <c r="IF83" s="338"/>
      <c r="IG83" s="338"/>
      <c r="IH83" s="338"/>
      <c r="II83" s="338"/>
      <c r="IJ83" s="338"/>
      <c r="IK83" s="338"/>
      <c r="IL83" s="338"/>
      <c r="IM83" s="338"/>
      <c r="IN83" s="338"/>
      <c r="IO83" s="338"/>
      <c r="IP83" s="338"/>
    </row>
    <row r="84" spans="32:250" s="327" customFormat="1" ht="15.75" hidden="1" customHeight="1">
      <c r="AF84" s="340"/>
      <c r="AG84" s="338"/>
      <c r="AH84" s="338"/>
      <c r="AI84" s="338"/>
      <c r="AJ84" s="338"/>
      <c r="AK84" s="338"/>
      <c r="AL84" s="338"/>
      <c r="AM84" s="338"/>
      <c r="AN84" s="338"/>
      <c r="AO84" s="338"/>
      <c r="AP84" s="338"/>
      <c r="AQ84" s="338"/>
      <c r="AR84" s="338"/>
      <c r="AS84" s="338"/>
      <c r="AT84" s="338"/>
      <c r="AU84" s="338"/>
      <c r="AV84" s="338"/>
      <c r="AW84" s="338"/>
      <c r="AX84" s="338"/>
      <c r="AY84" s="338"/>
      <c r="AZ84" s="338"/>
      <c r="BA84" s="338"/>
      <c r="BB84" s="338"/>
      <c r="BC84" s="338"/>
      <c r="BD84" s="338"/>
      <c r="BE84" s="338"/>
      <c r="BF84" s="338"/>
      <c r="BG84" s="338"/>
      <c r="BH84" s="338"/>
      <c r="BI84" s="338"/>
      <c r="BJ84" s="338"/>
      <c r="BK84" s="338"/>
      <c r="BL84" s="338"/>
      <c r="BM84" s="338"/>
      <c r="BN84" s="338"/>
      <c r="BO84" s="338"/>
      <c r="BP84" s="338"/>
      <c r="BQ84" s="338"/>
      <c r="BR84" s="338"/>
      <c r="BS84" s="338"/>
      <c r="BT84" s="338"/>
      <c r="BU84" s="338"/>
      <c r="BV84" s="338"/>
      <c r="BW84" s="338"/>
      <c r="BX84" s="338"/>
      <c r="BY84" s="338"/>
      <c r="BZ84" s="338"/>
      <c r="CA84" s="338"/>
      <c r="CB84" s="338"/>
      <c r="CC84" s="338"/>
      <c r="CD84" s="338"/>
      <c r="CE84" s="338"/>
      <c r="CF84" s="338"/>
      <c r="CG84" s="338"/>
      <c r="CH84" s="338"/>
      <c r="CI84" s="338"/>
      <c r="CJ84" s="338"/>
      <c r="CK84" s="338"/>
      <c r="CL84" s="338"/>
      <c r="CM84" s="338"/>
      <c r="CN84" s="338"/>
      <c r="CO84" s="338"/>
      <c r="CP84" s="338"/>
      <c r="CQ84" s="338"/>
      <c r="CR84" s="338"/>
      <c r="CS84" s="338"/>
      <c r="CT84" s="338"/>
      <c r="CU84" s="338"/>
      <c r="CV84" s="338"/>
      <c r="CW84" s="338"/>
      <c r="CX84" s="338"/>
      <c r="CY84" s="338"/>
      <c r="CZ84" s="338"/>
      <c r="DA84" s="338"/>
      <c r="DB84" s="338"/>
      <c r="DC84" s="338"/>
      <c r="DD84" s="338"/>
      <c r="DE84" s="338"/>
      <c r="DF84" s="338"/>
      <c r="DG84" s="338"/>
      <c r="DH84" s="338"/>
      <c r="DI84" s="338"/>
      <c r="DJ84" s="338"/>
      <c r="DK84" s="338"/>
      <c r="DL84" s="338"/>
      <c r="DM84" s="338"/>
      <c r="DN84" s="338"/>
      <c r="DO84" s="338"/>
      <c r="DP84" s="338"/>
      <c r="DQ84" s="338"/>
      <c r="DR84" s="338"/>
      <c r="DS84" s="338"/>
      <c r="DT84" s="338"/>
      <c r="DU84" s="338"/>
      <c r="DV84" s="338"/>
      <c r="DW84" s="338"/>
      <c r="DX84" s="338"/>
      <c r="DY84" s="338"/>
      <c r="DZ84" s="338"/>
      <c r="EA84" s="338"/>
      <c r="EB84" s="338"/>
      <c r="EC84" s="338"/>
      <c r="ED84" s="338"/>
      <c r="EE84" s="338"/>
      <c r="EF84" s="338"/>
      <c r="EG84" s="338"/>
      <c r="EH84" s="338"/>
      <c r="EI84" s="338"/>
      <c r="EJ84" s="338"/>
      <c r="EK84" s="338"/>
      <c r="EL84" s="338"/>
      <c r="EM84" s="338"/>
      <c r="EN84" s="338"/>
      <c r="EO84" s="338"/>
      <c r="EP84" s="338"/>
      <c r="EQ84" s="338"/>
      <c r="ER84" s="338"/>
      <c r="ES84" s="338"/>
      <c r="ET84" s="338"/>
      <c r="EU84" s="338"/>
      <c r="EV84" s="338"/>
      <c r="EW84" s="338"/>
      <c r="EX84" s="338"/>
      <c r="EY84" s="338"/>
      <c r="EZ84" s="338"/>
      <c r="FA84" s="338"/>
      <c r="FB84" s="338"/>
      <c r="FC84" s="338"/>
      <c r="FD84" s="338"/>
      <c r="FE84" s="338"/>
      <c r="FF84" s="338"/>
      <c r="FG84" s="338"/>
      <c r="FH84" s="338"/>
      <c r="FI84" s="338"/>
      <c r="FJ84" s="338"/>
      <c r="FK84" s="338"/>
      <c r="FL84" s="338"/>
      <c r="FM84" s="338"/>
      <c r="FN84" s="338"/>
      <c r="FO84" s="338"/>
      <c r="FP84" s="338"/>
      <c r="FQ84" s="338"/>
      <c r="FR84" s="338"/>
      <c r="FS84" s="338"/>
      <c r="FT84" s="338"/>
      <c r="FU84" s="338"/>
      <c r="FV84" s="338"/>
      <c r="FW84" s="338"/>
      <c r="FX84" s="338"/>
      <c r="FY84" s="338"/>
      <c r="FZ84" s="338"/>
      <c r="GA84" s="338"/>
      <c r="GB84" s="338"/>
      <c r="GC84" s="338"/>
      <c r="GD84" s="338"/>
      <c r="GE84" s="338"/>
      <c r="GF84" s="338"/>
      <c r="GG84" s="338"/>
      <c r="GH84" s="338"/>
      <c r="GI84" s="338"/>
      <c r="GJ84" s="338"/>
      <c r="GK84" s="338"/>
      <c r="GL84" s="338"/>
      <c r="GM84" s="338"/>
      <c r="GN84" s="338"/>
      <c r="GO84" s="338"/>
      <c r="GP84" s="338"/>
      <c r="GQ84" s="338"/>
      <c r="GR84" s="338"/>
      <c r="GS84" s="338"/>
      <c r="GT84" s="338"/>
      <c r="GU84" s="338"/>
      <c r="GV84" s="338"/>
      <c r="GW84" s="338"/>
      <c r="GX84" s="338"/>
      <c r="GY84" s="338"/>
      <c r="GZ84" s="338"/>
      <c r="HA84" s="338"/>
      <c r="HB84" s="338"/>
      <c r="HC84" s="338"/>
      <c r="HD84" s="338"/>
      <c r="HE84" s="338"/>
      <c r="HF84" s="338"/>
      <c r="HG84" s="338"/>
      <c r="HH84" s="338"/>
      <c r="HI84" s="338"/>
      <c r="HJ84" s="338"/>
      <c r="HK84" s="338"/>
      <c r="HL84" s="338"/>
      <c r="HM84" s="338"/>
      <c r="HN84" s="338"/>
      <c r="HO84" s="338"/>
      <c r="HP84" s="338"/>
      <c r="HQ84" s="338"/>
      <c r="HR84" s="338"/>
      <c r="HS84" s="338"/>
      <c r="HT84" s="338"/>
      <c r="HU84" s="338"/>
      <c r="HV84" s="338"/>
      <c r="HW84" s="338"/>
      <c r="HX84" s="338"/>
      <c r="HY84" s="338"/>
      <c r="HZ84" s="338"/>
      <c r="IA84" s="338"/>
      <c r="IB84" s="338"/>
      <c r="IC84" s="338"/>
      <c r="ID84" s="338"/>
      <c r="IE84" s="338"/>
      <c r="IF84" s="338"/>
      <c r="IG84" s="338"/>
      <c r="IH84" s="338"/>
      <c r="II84" s="338"/>
      <c r="IJ84" s="338"/>
      <c r="IK84" s="338"/>
      <c r="IL84" s="338"/>
      <c r="IM84" s="338"/>
      <c r="IN84" s="338"/>
      <c r="IO84" s="338"/>
      <c r="IP84" s="338"/>
    </row>
    <row r="85" spans="32:250" s="327" customFormat="1" ht="15.75" hidden="1" customHeight="1">
      <c r="AF85" s="340"/>
      <c r="AG85" s="338"/>
      <c r="AH85" s="338"/>
      <c r="AI85" s="338"/>
      <c r="AJ85" s="338"/>
      <c r="AK85" s="338"/>
      <c r="AL85" s="338"/>
      <c r="AM85" s="338"/>
      <c r="AN85" s="338"/>
      <c r="AO85" s="338"/>
      <c r="AP85" s="338"/>
      <c r="AQ85" s="338"/>
      <c r="AR85" s="338"/>
      <c r="AS85" s="338"/>
      <c r="AT85" s="338"/>
      <c r="AU85" s="338"/>
      <c r="AV85" s="338"/>
      <c r="AW85" s="338"/>
      <c r="AX85" s="338"/>
      <c r="AY85" s="338"/>
      <c r="AZ85" s="338"/>
      <c r="BA85" s="338"/>
      <c r="BB85" s="338"/>
      <c r="BC85" s="338"/>
      <c r="BD85" s="338"/>
      <c r="BE85" s="338"/>
      <c r="BF85" s="338"/>
      <c r="BG85" s="338"/>
      <c r="BH85" s="338"/>
      <c r="BI85" s="338"/>
      <c r="BJ85" s="338"/>
      <c r="BK85" s="338"/>
      <c r="BL85" s="338"/>
      <c r="BM85" s="338"/>
      <c r="BN85" s="338"/>
      <c r="BO85" s="338"/>
      <c r="BP85" s="338"/>
      <c r="BQ85" s="338"/>
      <c r="BR85" s="338"/>
      <c r="BS85" s="338"/>
      <c r="BT85" s="338"/>
      <c r="BU85" s="338"/>
      <c r="BV85" s="338"/>
      <c r="BW85" s="338"/>
      <c r="BX85" s="338"/>
      <c r="BY85" s="338"/>
      <c r="BZ85" s="338"/>
      <c r="CA85" s="338"/>
      <c r="CB85" s="338"/>
      <c r="CC85" s="338"/>
      <c r="CD85" s="338"/>
      <c r="CE85" s="338"/>
      <c r="CF85" s="338"/>
      <c r="CG85" s="338"/>
      <c r="CH85" s="338"/>
      <c r="CI85" s="338"/>
      <c r="CJ85" s="338"/>
      <c r="CK85" s="338"/>
      <c r="CL85" s="338"/>
      <c r="CM85" s="338"/>
      <c r="CN85" s="338"/>
      <c r="CO85" s="338"/>
      <c r="CP85" s="338"/>
      <c r="CQ85" s="338"/>
      <c r="CR85" s="338"/>
      <c r="CS85" s="338"/>
      <c r="CT85" s="338"/>
      <c r="CU85" s="338"/>
      <c r="CV85" s="338"/>
      <c r="CW85" s="338"/>
      <c r="CX85" s="338"/>
      <c r="CY85" s="338"/>
      <c r="CZ85" s="338"/>
      <c r="DA85" s="338"/>
      <c r="DB85" s="338"/>
      <c r="DC85" s="338"/>
      <c r="DD85" s="338"/>
      <c r="DE85" s="338"/>
      <c r="DF85" s="338"/>
      <c r="DG85" s="338"/>
      <c r="DH85" s="338"/>
      <c r="DI85" s="338"/>
      <c r="DJ85" s="338"/>
      <c r="DK85" s="338"/>
      <c r="DL85" s="338"/>
      <c r="DM85" s="338"/>
      <c r="DN85" s="338"/>
      <c r="DO85" s="338"/>
      <c r="DP85" s="338"/>
      <c r="DQ85" s="338"/>
      <c r="DR85" s="338"/>
      <c r="DS85" s="338"/>
      <c r="DT85" s="338"/>
      <c r="DU85" s="338"/>
      <c r="DV85" s="338"/>
      <c r="DW85" s="338"/>
      <c r="DX85" s="338"/>
      <c r="DY85" s="338"/>
      <c r="DZ85" s="338"/>
      <c r="EA85" s="338"/>
      <c r="EB85" s="338"/>
      <c r="EC85" s="338"/>
      <c r="ED85" s="338"/>
      <c r="EE85" s="338"/>
      <c r="EF85" s="338"/>
      <c r="EG85" s="338"/>
      <c r="EH85" s="338"/>
      <c r="EI85" s="338"/>
      <c r="EJ85" s="338"/>
      <c r="EK85" s="338"/>
      <c r="EL85" s="338"/>
      <c r="EM85" s="338"/>
      <c r="EN85" s="338"/>
      <c r="EO85" s="338"/>
      <c r="EP85" s="338"/>
      <c r="EQ85" s="338"/>
      <c r="ER85" s="338"/>
      <c r="ES85" s="338"/>
      <c r="ET85" s="338"/>
      <c r="EU85" s="338"/>
      <c r="EV85" s="338"/>
      <c r="EW85" s="338"/>
      <c r="EX85" s="338"/>
      <c r="EY85" s="338"/>
      <c r="EZ85" s="338"/>
      <c r="FA85" s="338"/>
      <c r="FB85" s="338"/>
      <c r="FC85" s="338"/>
      <c r="FD85" s="338"/>
      <c r="FE85" s="338"/>
      <c r="FF85" s="338"/>
      <c r="FG85" s="338"/>
      <c r="FH85" s="338"/>
      <c r="FI85" s="338"/>
      <c r="FJ85" s="338"/>
      <c r="FK85" s="338"/>
      <c r="FL85" s="338"/>
      <c r="FM85" s="338"/>
      <c r="FN85" s="338"/>
      <c r="FO85" s="338"/>
      <c r="FP85" s="338"/>
      <c r="FQ85" s="338"/>
      <c r="FR85" s="338"/>
      <c r="FS85" s="338"/>
      <c r="FT85" s="338"/>
      <c r="FU85" s="338"/>
      <c r="FV85" s="338"/>
      <c r="FW85" s="338"/>
      <c r="FX85" s="338"/>
      <c r="FY85" s="338"/>
      <c r="FZ85" s="338"/>
      <c r="GA85" s="338"/>
      <c r="GB85" s="338"/>
      <c r="GC85" s="338"/>
      <c r="GD85" s="338"/>
      <c r="GE85" s="338"/>
      <c r="GF85" s="338"/>
      <c r="GG85" s="338"/>
      <c r="GH85" s="338"/>
      <c r="GI85" s="338"/>
      <c r="GJ85" s="338"/>
      <c r="GK85" s="338"/>
      <c r="GL85" s="338"/>
      <c r="GM85" s="338"/>
      <c r="GN85" s="338"/>
      <c r="GO85" s="338"/>
      <c r="GP85" s="338"/>
      <c r="GQ85" s="338"/>
      <c r="GR85" s="338"/>
      <c r="GS85" s="338"/>
      <c r="GT85" s="338"/>
      <c r="GU85" s="338"/>
      <c r="GV85" s="338"/>
      <c r="GW85" s="338"/>
      <c r="GX85" s="338"/>
      <c r="GY85" s="338"/>
      <c r="GZ85" s="338"/>
      <c r="HA85" s="338"/>
      <c r="HB85" s="338"/>
      <c r="HC85" s="338"/>
      <c r="HD85" s="338"/>
      <c r="HE85" s="338"/>
      <c r="HF85" s="338"/>
      <c r="HG85" s="338"/>
      <c r="HH85" s="338"/>
      <c r="HI85" s="338"/>
      <c r="HJ85" s="338"/>
      <c r="HK85" s="338"/>
      <c r="HL85" s="338"/>
      <c r="HM85" s="338"/>
      <c r="HN85" s="338"/>
      <c r="HO85" s="338"/>
      <c r="HP85" s="338"/>
      <c r="HQ85" s="338"/>
      <c r="HR85" s="338"/>
      <c r="HS85" s="338"/>
      <c r="HT85" s="338"/>
      <c r="HU85" s="338"/>
      <c r="HV85" s="338"/>
      <c r="HW85" s="338"/>
      <c r="HX85" s="338"/>
      <c r="HY85" s="338"/>
      <c r="HZ85" s="338"/>
      <c r="IA85" s="338"/>
      <c r="IB85" s="338"/>
      <c r="IC85" s="338"/>
      <c r="ID85" s="338"/>
      <c r="IE85" s="338"/>
      <c r="IF85" s="338"/>
      <c r="IG85" s="338"/>
      <c r="IH85" s="338"/>
      <c r="II85" s="338"/>
      <c r="IJ85" s="338"/>
      <c r="IK85" s="338"/>
      <c r="IL85" s="338"/>
      <c r="IM85" s="338"/>
      <c r="IN85" s="338"/>
      <c r="IO85" s="338"/>
      <c r="IP85" s="338"/>
    </row>
    <row r="86" spans="32:250" s="327" customFormat="1" ht="15.75" hidden="1" customHeight="1">
      <c r="AF86" s="340"/>
      <c r="AG86" s="338"/>
      <c r="AH86" s="338"/>
      <c r="AI86" s="338"/>
      <c r="AJ86" s="338"/>
      <c r="AK86" s="338"/>
      <c r="AL86" s="338"/>
      <c r="AM86" s="338"/>
      <c r="AN86" s="338"/>
      <c r="AO86" s="338"/>
      <c r="AP86" s="338"/>
      <c r="AQ86" s="338"/>
      <c r="AR86" s="338"/>
      <c r="AS86" s="338"/>
      <c r="AT86" s="338"/>
      <c r="AU86" s="338"/>
      <c r="AV86" s="338"/>
      <c r="AW86" s="338"/>
      <c r="AX86" s="338"/>
      <c r="AY86" s="338"/>
      <c r="AZ86" s="338"/>
      <c r="BA86" s="338"/>
      <c r="BB86" s="338"/>
      <c r="BC86" s="338"/>
      <c r="BD86" s="338"/>
      <c r="BE86" s="338"/>
      <c r="BF86" s="338"/>
      <c r="BG86" s="338"/>
      <c r="BH86" s="338"/>
      <c r="BI86" s="338"/>
      <c r="BJ86" s="338"/>
      <c r="BK86" s="338"/>
      <c r="BL86" s="338"/>
      <c r="BM86" s="338"/>
      <c r="BN86" s="338"/>
      <c r="BO86" s="338"/>
      <c r="BP86" s="338"/>
      <c r="BQ86" s="338"/>
      <c r="BR86" s="338"/>
      <c r="BS86" s="338"/>
      <c r="BT86" s="338"/>
      <c r="BU86" s="338"/>
      <c r="BV86" s="338"/>
      <c r="BW86" s="338"/>
      <c r="BX86" s="338"/>
      <c r="BY86" s="338"/>
      <c r="BZ86" s="338"/>
      <c r="CA86" s="338"/>
      <c r="CB86" s="338"/>
      <c r="CC86" s="338"/>
      <c r="CD86" s="338"/>
      <c r="CE86" s="338"/>
      <c r="CF86" s="338"/>
      <c r="CG86" s="338"/>
      <c r="CH86" s="338"/>
      <c r="CI86" s="338"/>
      <c r="CJ86" s="338"/>
      <c r="CK86" s="338"/>
      <c r="CL86" s="338"/>
      <c r="CM86" s="338"/>
      <c r="CN86" s="338"/>
      <c r="CO86" s="338"/>
      <c r="CP86" s="338"/>
      <c r="CQ86" s="338"/>
      <c r="CR86" s="338"/>
      <c r="CS86" s="338"/>
      <c r="CT86" s="338"/>
      <c r="CU86" s="338"/>
      <c r="CV86" s="338"/>
      <c r="CW86" s="338"/>
      <c r="CX86" s="338"/>
      <c r="CY86" s="338"/>
      <c r="CZ86" s="338"/>
      <c r="DA86" s="338"/>
      <c r="DB86" s="338"/>
      <c r="DC86" s="338"/>
      <c r="DD86" s="338"/>
      <c r="DE86" s="338"/>
      <c r="DF86" s="338"/>
      <c r="DG86" s="338"/>
      <c r="DH86" s="338"/>
      <c r="DI86" s="338"/>
      <c r="DJ86" s="338"/>
      <c r="DK86" s="338"/>
      <c r="DL86" s="338"/>
      <c r="DM86" s="338"/>
      <c r="DN86" s="338"/>
      <c r="DO86" s="338"/>
      <c r="DP86" s="338"/>
      <c r="DQ86" s="338"/>
      <c r="DR86" s="338"/>
      <c r="DS86" s="338"/>
      <c r="DT86" s="338"/>
      <c r="DU86" s="338"/>
      <c r="DV86" s="338"/>
      <c r="DW86" s="338"/>
      <c r="DX86" s="338"/>
      <c r="DY86" s="338"/>
      <c r="DZ86" s="338"/>
      <c r="EA86" s="338"/>
      <c r="EB86" s="338"/>
      <c r="EC86" s="338"/>
      <c r="ED86" s="338"/>
      <c r="EE86" s="338"/>
      <c r="EF86" s="338"/>
      <c r="EG86" s="338"/>
      <c r="EH86" s="338"/>
      <c r="EI86" s="338"/>
      <c r="EJ86" s="338"/>
      <c r="EK86" s="338"/>
      <c r="EL86" s="338"/>
      <c r="EM86" s="338"/>
      <c r="EN86" s="338"/>
      <c r="EO86" s="338"/>
      <c r="EP86" s="338"/>
      <c r="EQ86" s="338"/>
      <c r="ER86" s="338"/>
      <c r="ES86" s="338"/>
      <c r="ET86" s="338"/>
      <c r="EU86" s="338"/>
      <c r="EV86" s="338"/>
      <c r="EW86" s="338"/>
      <c r="EX86" s="338"/>
      <c r="EY86" s="338"/>
      <c r="EZ86" s="338"/>
      <c r="FA86" s="338"/>
      <c r="FB86" s="338"/>
      <c r="FC86" s="338"/>
      <c r="FD86" s="338"/>
      <c r="FE86" s="338"/>
      <c r="FF86" s="338"/>
      <c r="FG86" s="338"/>
      <c r="FH86" s="338"/>
      <c r="FI86" s="338"/>
      <c r="FJ86" s="338"/>
      <c r="FK86" s="338"/>
      <c r="FL86" s="338"/>
      <c r="FM86" s="338"/>
      <c r="FN86" s="338"/>
      <c r="FO86" s="338"/>
      <c r="FP86" s="338"/>
      <c r="FQ86" s="338"/>
      <c r="FR86" s="338"/>
      <c r="FS86" s="338"/>
      <c r="FT86" s="338"/>
      <c r="FU86" s="338"/>
      <c r="FV86" s="338"/>
      <c r="FW86" s="338"/>
      <c r="FX86" s="338"/>
      <c r="FY86" s="338"/>
      <c r="FZ86" s="338"/>
      <c r="GA86" s="338"/>
      <c r="GB86" s="338"/>
      <c r="GC86" s="338"/>
      <c r="GD86" s="338"/>
      <c r="GE86" s="338"/>
      <c r="GF86" s="338"/>
      <c r="GG86" s="338"/>
      <c r="GH86" s="338"/>
      <c r="GI86" s="338"/>
      <c r="GJ86" s="338"/>
      <c r="GK86" s="338"/>
      <c r="GL86" s="338"/>
      <c r="GM86" s="338"/>
      <c r="GN86" s="338"/>
      <c r="GO86" s="338"/>
      <c r="GP86" s="338"/>
      <c r="GQ86" s="338"/>
      <c r="GR86" s="338"/>
      <c r="GS86" s="338"/>
      <c r="GT86" s="338"/>
      <c r="GU86" s="338"/>
      <c r="GV86" s="338"/>
      <c r="GW86" s="338"/>
      <c r="GX86" s="338"/>
      <c r="GY86" s="338"/>
      <c r="GZ86" s="338"/>
      <c r="HA86" s="338"/>
      <c r="HB86" s="338"/>
      <c r="HC86" s="338"/>
      <c r="HD86" s="338"/>
      <c r="HE86" s="338"/>
      <c r="HF86" s="338"/>
      <c r="HG86" s="338"/>
      <c r="HH86" s="338"/>
      <c r="HI86" s="338"/>
      <c r="HJ86" s="338"/>
      <c r="HK86" s="338"/>
      <c r="HL86" s="338"/>
      <c r="HM86" s="338"/>
      <c r="HN86" s="338"/>
      <c r="HO86" s="338"/>
      <c r="HP86" s="338"/>
      <c r="HQ86" s="338"/>
      <c r="HR86" s="338"/>
      <c r="HS86" s="338"/>
      <c r="HT86" s="338"/>
      <c r="HU86" s="338"/>
      <c r="HV86" s="338"/>
      <c r="HW86" s="338"/>
      <c r="HX86" s="338"/>
      <c r="HY86" s="338"/>
      <c r="HZ86" s="338"/>
      <c r="IA86" s="338"/>
      <c r="IB86" s="338"/>
      <c r="IC86" s="338"/>
      <c r="ID86" s="338"/>
      <c r="IE86" s="338"/>
      <c r="IF86" s="338"/>
      <c r="IG86" s="338"/>
      <c r="IH86" s="338"/>
      <c r="II86" s="338"/>
      <c r="IJ86" s="338"/>
      <c r="IK86" s="338"/>
      <c r="IL86" s="338"/>
      <c r="IM86" s="338"/>
      <c r="IN86" s="338"/>
      <c r="IO86" s="338"/>
      <c r="IP86" s="338"/>
    </row>
    <row r="87" spans="32:250" s="327" customFormat="1" ht="15.75" hidden="1" customHeight="1">
      <c r="AF87" s="340"/>
      <c r="AG87" s="338"/>
      <c r="AH87" s="338"/>
      <c r="AI87" s="338"/>
      <c r="AJ87" s="338"/>
      <c r="AK87" s="338"/>
      <c r="AL87" s="338"/>
      <c r="AM87" s="338"/>
      <c r="AN87" s="338"/>
      <c r="AO87" s="338"/>
      <c r="AP87" s="338"/>
      <c r="AQ87" s="338"/>
      <c r="AR87" s="338"/>
      <c r="AS87" s="338"/>
      <c r="AT87" s="338"/>
      <c r="AU87" s="338"/>
      <c r="AV87" s="338"/>
      <c r="AW87" s="338"/>
      <c r="AX87" s="338"/>
      <c r="AY87" s="338"/>
      <c r="AZ87" s="338"/>
      <c r="BA87" s="338"/>
      <c r="BB87" s="338"/>
      <c r="BC87" s="338"/>
      <c r="BD87" s="338"/>
      <c r="BE87" s="338"/>
      <c r="BF87" s="338"/>
      <c r="BG87" s="338"/>
      <c r="BH87" s="338"/>
      <c r="BI87" s="338"/>
      <c r="BJ87" s="338"/>
      <c r="BK87" s="338"/>
      <c r="BL87" s="338"/>
      <c r="BM87" s="338"/>
      <c r="BN87" s="338"/>
      <c r="BO87" s="338"/>
      <c r="BP87" s="338"/>
      <c r="BQ87" s="338"/>
      <c r="BR87" s="338"/>
      <c r="BS87" s="338"/>
      <c r="BT87" s="338"/>
      <c r="BU87" s="338"/>
      <c r="BV87" s="338"/>
      <c r="BW87" s="338"/>
      <c r="BX87" s="338"/>
      <c r="BY87" s="338"/>
      <c r="BZ87" s="338"/>
      <c r="CA87" s="338"/>
      <c r="CB87" s="338"/>
      <c r="CC87" s="338"/>
      <c r="CD87" s="338"/>
      <c r="CE87" s="338"/>
      <c r="CF87" s="338"/>
      <c r="CG87" s="338"/>
      <c r="CH87" s="338"/>
      <c r="CI87" s="338"/>
      <c r="CJ87" s="338"/>
      <c r="CK87" s="338"/>
      <c r="CL87" s="338"/>
      <c r="CM87" s="338"/>
      <c r="CN87" s="338"/>
      <c r="CO87" s="338"/>
      <c r="CP87" s="338"/>
      <c r="CQ87" s="338"/>
      <c r="CR87" s="338"/>
      <c r="CS87" s="338"/>
      <c r="CT87" s="338"/>
      <c r="CU87" s="338"/>
      <c r="CV87" s="338"/>
      <c r="CW87" s="338"/>
      <c r="CX87" s="338"/>
      <c r="CY87" s="338"/>
      <c r="CZ87" s="338"/>
      <c r="DA87" s="338"/>
      <c r="DB87" s="338"/>
      <c r="DC87" s="338"/>
      <c r="DD87" s="338"/>
      <c r="DE87" s="338"/>
      <c r="DF87" s="338"/>
      <c r="DG87" s="338"/>
      <c r="DH87" s="338"/>
      <c r="DI87" s="338"/>
      <c r="DJ87" s="338"/>
      <c r="DK87" s="338"/>
      <c r="DL87" s="338"/>
      <c r="DM87" s="338"/>
      <c r="DN87" s="338"/>
      <c r="DO87" s="338"/>
      <c r="DP87" s="338"/>
      <c r="DQ87" s="338"/>
      <c r="DR87" s="338"/>
      <c r="DS87" s="338"/>
      <c r="DT87" s="338"/>
      <c r="DU87" s="338"/>
      <c r="DV87" s="338"/>
      <c r="DW87" s="338"/>
      <c r="DX87" s="338"/>
      <c r="DY87" s="338"/>
      <c r="DZ87" s="338"/>
      <c r="EA87" s="338"/>
      <c r="EB87" s="338"/>
      <c r="EC87" s="338"/>
      <c r="ED87" s="338"/>
      <c r="EE87" s="338"/>
      <c r="EF87" s="338"/>
      <c r="EG87" s="338"/>
      <c r="EH87" s="338"/>
      <c r="EI87" s="338"/>
      <c r="EJ87" s="338"/>
      <c r="EK87" s="338"/>
      <c r="EL87" s="338"/>
      <c r="EM87" s="338"/>
      <c r="EN87" s="338"/>
      <c r="EO87" s="338"/>
      <c r="EP87" s="338"/>
      <c r="EQ87" s="338"/>
      <c r="ER87" s="338"/>
      <c r="ES87" s="338"/>
      <c r="ET87" s="338"/>
      <c r="EU87" s="338"/>
      <c r="EV87" s="338"/>
      <c r="EW87" s="338"/>
      <c r="EX87" s="338"/>
      <c r="EY87" s="338"/>
      <c r="EZ87" s="338"/>
      <c r="FA87" s="338"/>
      <c r="FB87" s="338"/>
      <c r="FC87" s="338"/>
      <c r="FD87" s="338"/>
      <c r="FE87" s="338"/>
      <c r="FF87" s="338"/>
      <c r="FG87" s="338"/>
      <c r="FH87" s="338"/>
      <c r="FI87" s="338"/>
      <c r="FJ87" s="338"/>
      <c r="FK87" s="338"/>
      <c r="FL87" s="338"/>
      <c r="FM87" s="338"/>
      <c r="FN87" s="338"/>
      <c r="FO87" s="338"/>
      <c r="FP87" s="338"/>
      <c r="FQ87" s="338"/>
      <c r="FR87" s="338"/>
      <c r="FS87" s="338"/>
      <c r="FT87" s="338"/>
      <c r="FU87" s="338"/>
      <c r="FV87" s="338"/>
      <c r="FW87" s="338"/>
      <c r="FX87" s="338"/>
      <c r="FY87" s="338"/>
      <c r="FZ87" s="338"/>
      <c r="GA87" s="338"/>
      <c r="GB87" s="338"/>
      <c r="GC87" s="338"/>
      <c r="GD87" s="338"/>
      <c r="GE87" s="338"/>
      <c r="GF87" s="338"/>
      <c r="GG87" s="338"/>
      <c r="GH87" s="338"/>
      <c r="GI87" s="338"/>
      <c r="GJ87" s="338"/>
      <c r="GK87" s="338"/>
      <c r="GL87" s="338"/>
      <c r="GM87" s="338"/>
      <c r="GN87" s="338"/>
      <c r="GO87" s="338"/>
      <c r="GP87" s="338"/>
      <c r="GQ87" s="338"/>
      <c r="GR87" s="338"/>
      <c r="GS87" s="338"/>
      <c r="GT87" s="338"/>
      <c r="GU87" s="338"/>
      <c r="GV87" s="338"/>
      <c r="GW87" s="338"/>
      <c r="GX87" s="338"/>
      <c r="GY87" s="338"/>
      <c r="GZ87" s="338"/>
      <c r="HA87" s="338"/>
      <c r="HB87" s="338"/>
      <c r="HC87" s="338"/>
      <c r="HD87" s="338"/>
      <c r="HE87" s="338"/>
      <c r="HF87" s="338"/>
      <c r="HG87" s="338"/>
      <c r="HH87" s="338"/>
      <c r="HI87" s="338"/>
      <c r="HJ87" s="338"/>
      <c r="HK87" s="338"/>
      <c r="HL87" s="338"/>
      <c r="HM87" s="338"/>
      <c r="HN87" s="338"/>
      <c r="HO87" s="338"/>
      <c r="HP87" s="338"/>
      <c r="HQ87" s="338"/>
      <c r="HR87" s="338"/>
      <c r="HS87" s="338"/>
      <c r="HT87" s="338"/>
      <c r="HU87" s="338"/>
      <c r="HV87" s="338"/>
      <c r="HW87" s="338"/>
      <c r="HX87" s="338"/>
      <c r="HY87" s="338"/>
      <c r="HZ87" s="338"/>
      <c r="IA87" s="338"/>
      <c r="IB87" s="338"/>
      <c r="IC87" s="338"/>
      <c r="ID87" s="338"/>
      <c r="IE87" s="338"/>
      <c r="IF87" s="338"/>
      <c r="IG87" s="338"/>
      <c r="IH87" s="338"/>
      <c r="II87" s="338"/>
      <c r="IJ87" s="338"/>
      <c r="IK87" s="338"/>
      <c r="IL87" s="338"/>
      <c r="IM87" s="338"/>
      <c r="IN87" s="338"/>
      <c r="IO87" s="338"/>
      <c r="IP87" s="338"/>
    </row>
    <row r="88" spans="32:250" s="327" customFormat="1" ht="15.75" hidden="1" customHeight="1">
      <c r="AF88" s="340"/>
      <c r="AG88" s="338"/>
      <c r="AH88" s="338"/>
      <c r="AI88" s="338"/>
      <c r="AJ88" s="338"/>
      <c r="AK88" s="338"/>
      <c r="AL88" s="338"/>
      <c r="AM88" s="338"/>
      <c r="AN88" s="338"/>
      <c r="AO88" s="338"/>
      <c r="AP88" s="338"/>
      <c r="AQ88" s="338"/>
      <c r="AR88" s="338"/>
      <c r="AS88" s="338"/>
      <c r="AT88" s="338"/>
      <c r="AU88" s="338"/>
      <c r="AV88" s="338"/>
      <c r="AW88" s="338"/>
      <c r="AX88" s="338"/>
      <c r="AY88" s="338"/>
      <c r="AZ88" s="338"/>
      <c r="BA88" s="338"/>
      <c r="BB88" s="338"/>
      <c r="BC88" s="338"/>
      <c r="BD88" s="338"/>
      <c r="BE88" s="338"/>
      <c r="BF88" s="338"/>
      <c r="BG88" s="338"/>
      <c r="BH88" s="338"/>
      <c r="BI88" s="338"/>
      <c r="BJ88" s="338"/>
      <c r="BK88" s="338"/>
      <c r="BL88" s="338"/>
      <c r="BM88" s="338"/>
      <c r="BN88" s="338"/>
      <c r="BO88" s="338"/>
      <c r="BP88" s="338"/>
      <c r="BQ88" s="338"/>
      <c r="BR88" s="338"/>
      <c r="BS88" s="338"/>
      <c r="BT88" s="338"/>
      <c r="BU88" s="338"/>
      <c r="BV88" s="338"/>
      <c r="BW88" s="338"/>
      <c r="BX88" s="338"/>
      <c r="BY88" s="338"/>
      <c r="BZ88" s="338"/>
      <c r="CA88" s="338"/>
      <c r="CB88" s="338"/>
      <c r="CC88" s="338"/>
      <c r="CD88" s="338"/>
      <c r="CE88" s="338"/>
      <c r="CF88" s="338"/>
      <c r="CG88" s="338"/>
      <c r="CH88" s="338"/>
      <c r="CI88" s="338"/>
      <c r="CJ88" s="338"/>
      <c r="CK88" s="338"/>
      <c r="CL88" s="338"/>
      <c r="CM88" s="338"/>
      <c r="CN88" s="338"/>
      <c r="CO88" s="338"/>
      <c r="CP88" s="338"/>
      <c r="CQ88" s="338"/>
      <c r="CR88" s="338"/>
      <c r="CS88" s="338"/>
      <c r="CT88" s="338"/>
      <c r="CU88" s="338"/>
      <c r="CV88" s="338"/>
      <c r="CW88" s="338"/>
      <c r="CX88" s="338"/>
      <c r="CY88" s="338"/>
      <c r="CZ88" s="338"/>
      <c r="DA88" s="338"/>
      <c r="DB88" s="338"/>
      <c r="DC88" s="338"/>
      <c r="DD88" s="338"/>
      <c r="DE88" s="338"/>
      <c r="DF88" s="338"/>
      <c r="DG88" s="338"/>
      <c r="DH88" s="338"/>
      <c r="DI88" s="338"/>
      <c r="DJ88" s="338"/>
      <c r="DK88" s="338"/>
      <c r="DL88" s="338"/>
      <c r="DM88" s="338"/>
      <c r="DN88" s="338"/>
      <c r="DO88" s="338"/>
      <c r="DP88" s="338"/>
      <c r="DQ88" s="338"/>
      <c r="DR88" s="338"/>
      <c r="DS88" s="338"/>
      <c r="DT88" s="338"/>
      <c r="DU88" s="338"/>
      <c r="DV88" s="338"/>
      <c r="DW88" s="338"/>
      <c r="DX88" s="338"/>
      <c r="DY88" s="338"/>
      <c r="DZ88" s="338"/>
      <c r="EA88" s="338"/>
      <c r="EB88" s="338"/>
      <c r="EC88" s="338"/>
      <c r="ED88" s="338"/>
      <c r="EE88" s="338"/>
      <c r="EF88" s="338"/>
      <c r="EG88" s="338"/>
      <c r="EH88" s="338"/>
      <c r="EI88" s="338"/>
      <c r="EJ88" s="338"/>
      <c r="EK88" s="338"/>
      <c r="EL88" s="338"/>
      <c r="EM88" s="338"/>
      <c r="EN88" s="338"/>
      <c r="EO88" s="338"/>
      <c r="EP88" s="338"/>
      <c r="EQ88" s="338"/>
      <c r="ER88" s="338"/>
      <c r="ES88" s="338"/>
      <c r="ET88" s="338"/>
      <c r="EU88" s="338"/>
      <c r="EV88" s="338"/>
      <c r="EW88" s="338"/>
      <c r="EX88" s="338"/>
      <c r="EY88" s="338"/>
      <c r="EZ88" s="338"/>
      <c r="FA88" s="338"/>
      <c r="FB88" s="338"/>
      <c r="FC88" s="338"/>
      <c r="FD88" s="338"/>
      <c r="FE88" s="338"/>
      <c r="FF88" s="338"/>
      <c r="FG88" s="338"/>
      <c r="FH88" s="338"/>
      <c r="FI88" s="338"/>
      <c r="FJ88" s="338"/>
      <c r="FK88" s="338"/>
      <c r="FL88" s="338"/>
      <c r="FM88" s="338"/>
      <c r="FN88" s="338"/>
      <c r="FO88" s="338"/>
      <c r="FP88" s="338"/>
      <c r="FQ88" s="338"/>
      <c r="FR88" s="338"/>
      <c r="FS88" s="338"/>
      <c r="FT88" s="338"/>
      <c r="FU88" s="338"/>
      <c r="FV88" s="338"/>
      <c r="FW88" s="338"/>
      <c r="FX88" s="338"/>
      <c r="FY88" s="338"/>
      <c r="FZ88" s="338"/>
      <c r="GA88" s="338"/>
      <c r="GB88" s="338"/>
      <c r="GC88" s="338"/>
      <c r="GD88" s="338"/>
      <c r="GE88" s="338"/>
      <c r="GF88" s="338"/>
      <c r="GG88" s="338"/>
      <c r="GH88" s="338"/>
      <c r="GI88" s="338"/>
      <c r="GJ88" s="338"/>
      <c r="GK88" s="338"/>
      <c r="GL88" s="338"/>
      <c r="GM88" s="338"/>
      <c r="GN88" s="338"/>
      <c r="GO88" s="338"/>
      <c r="GP88" s="338"/>
      <c r="GQ88" s="338"/>
      <c r="GR88" s="338"/>
      <c r="GS88" s="338"/>
      <c r="GT88" s="338"/>
      <c r="GU88" s="338"/>
      <c r="GV88" s="338"/>
      <c r="GW88" s="338"/>
      <c r="GX88" s="338"/>
      <c r="GY88" s="338"/>
      <c r="GZ88" s="338"/>
      <c r="HA88" s="338"/>
      <c r="HB88" s="338"/>
      <c r="HC88" s="338"/>
      <c r="HD88" s="338"/>
      <c r="HE88" s="338"/>
      <c r="HF88" s="338"/>
      <c r="HG88" s="338"/>
      <c r="HH88" s="338"/>
      <c r="HI88" s="338"/>
      <c r="HJ88" s="338"/>
      <c r="HK88" s="338"/>
      <c r="HL88" s="338"/>
      <c r="HM88" s="338"/>
      <c r="HN88" s="338"/>
      <c r="HO88" s="338"/>
      <c r="HP88" s="338"/>
      <c r="HQ88" s="338"/>
      <c r="HR88" s="338"/>
      <c r="HS88" s="338"/>
      <c r="HT88" s="338"/>
      <c r="HU88" s="338"/>
      <c r="HV88" s="338"/>
      <c r="HW88" s="338"/>
      <c r="HX88" s="338"/>
      <c r="HY88" s="338"/>
      <c r="HZ88" s="338"/>
      <c r="IA88" s="338"/>
      <c r="IB88" s="338"/>
      <c r="IC88" s="338"/>
      <c r="ID88" s="338"/>
      <c r="IE88" s="338"/>
      <c r="IF88" s="338"/>
      <c r="IG88" s="338"/>
      <c r="IH88" s="338"/>
      <c r="II88" s="338"/>
      <c r="IJ88" s="338"/>
      <c r="IK88" s="338"/>
      <c r="IL88" s="338"/>
      <c r="IM88" s="338"/>
      <c r="IN88" s="338"/>
      <c r="IO88" s="338"/>
      <c r="IP88" s="338"/>
    </row>
    <row r="89" spans="32:250" s="327" customFormat="1" ht="15.75" hidden="1" customHeight="1">
      <c r="AF89" s="340"/>
      <c r="AG89" s="338"/>
      <c r="AH89" s="338"/>
      <c r="AI89" s="338"/>
      <c r="AJ89" s="338"/>
      <c r="AK89" s="338"/>
      <c r="AL89" s="338"/>
      <c r="AM89" s="338"/>
      <c r="AN89" s="338"/>
      <c r="AO89" s="338"/>
      <c r="AP89" s="338"/>
      <c r="AQ89" s="338"/>
      <c r="AR89" s="338"/>
      <c r="AS89" s="338"/>
      <c r="AT89" s="338"/>
      <c r="AU89" s="338"/>
      <c r="AV89" s="338"/>
      <c r="AW89" s="338"/>
      <c r="AX89" s="338"/>
      <c r="AY89" s="338"/>
      <c r="AZ89" s="338"/>
      <c r="BA89" s="338"/>
      <c r="BB89" s="338"/>
      <c r="BC89" s="338"/>
      <c r="BD89" s="338"/>
      <c r="BE89" s="338"/>
      <c r="BF89" s="338"/>
      <c r="BG89" s="338"/>
      <c r="BH89" s="338"/>
      <c r="BI89" s="338"/>
      <c r="BJ89" s="338"/>
      <c r="BK89" s="338"/>
      <c r="BL89" s="338"/>
      <c r="BM89" s="338"/>
      <c r="BN89" s="338"/>
      <c r="BO89" s="338"/>
      <c r="BP89" s="338"/>
      <c r="BQ89" s="338"/>
      <c r="BR89" s="338"/>
      <c r="BS89" s="338"/>
      <c r="BT89" s="338"/>
      <c r="BU89" s="338"/>
      <c r="BV89" s="338"/>
      <c r="BW89" s="338"/>
      <c r="BX89" s="338"/>
      <c r="BY89" s="338"/>
      <c r="BZ89" s="338"/>
      <c r="CA89" s="338"/>
      <c r="CB89" s="338"/>
      <c r="CC89" s="338"/>
      <c r="CD89" s="338"/>
      <c r="CE89" s="338"/>
      <c r="CF89" s="338"/>
      <c r="CG89" s="338"/>
      <c r="CH89" s="338"/>
      <c r="CI89" s="338"/>
      <c r="CJ89" s="338"/>
      <c r="CK89" s="338"/>
      <c r="CL89" s="338"/>
      <c r="CM89" s="338"/>
      <c r="CN89" s="338"/>
      <c r="CO89" s="338"/>
      <c r="CP89" s="338"/>
      <c r="CQ89" s="338"/>
      <c r="CR89" s="338"/>
      <c r="CS89" s="338"/>
      <c r="CT89" s="338"/>
      <c r="CU89" s="338"/>
      <c r="CV89" s="338"/>
      <c r="CW89" s="338"/>
      <c r="CX89" s="338"/>
      <c r="CY89" s="338"/>
      <c r="CZ89" s="338"/>
      <c r="DA89" s="338"/>
      <c r="DB89" s="338"/>
      <c r="DC89" s="338"/>
      <c r="DD89" s="338"/>
      <c r="DE89" s="338"/>
      <c r="DF89" s="338"/>
      <c r="DG89" s="338"/>
      <c r="DH89" s="338"/>
      <c r="DI89" s="338"/>
      <c r="DJ89" s="338"/>
      <c r="DK89" s="338"/>
      <c r="DL89" s="338"/>
      <c r="DM89" s="338"/>
      <c r="DN89" s="338"/>
      <c r="DO89" s="338"/>
      <c r="DP89" s="338"/>
      <c r="DQ89" s="338"/>
      <c r="DR89" s="338"/>
      <c r="DS89" s="338"/>
      <c r="DT89" s="338"/>
      <c r="DU89" s="338"/>
      <c r="DV89" s="338"/>
      <c r="DW89" s="338"/>
      <c r="DX89" s="338"/>
      <c r="DY89" s="338"/>
      <c r="DZ89" s="338"/>
      <c r="EA89" s="338"/>
      <c r="EB89" s="338"/>
      <c r="EC89" s="338"/>
      <c r="ED89" s="338"/>
      <c r="EE89" s="338"/>
      <c r="EF89" s="338"/>
      <c r="EG89" s="338"/>
      <c r="EH89" s="338"/>
      <c r="EI89" s="338"/>
      <c r="EJ89" s="338"/>
      <c r="EK89" s="338"/>
      <c r="EL89" s="338"/>
      <c r="EM89" s="338"/>
      <c r="EN89" s="338"/>
      <c r="EO89" s="338"/>
      <c r="EP89" s="338"/>
      <c r="EQ89" s="338"/>
      <c r="ER89" s="338"/>
      <c r="ES89" s="338"/>
      <c r="ET89" s="338"/>
      <c r="EU89" s="338"/>
      <c r="EV89" s="338"/>
      <c r="EW89" s="338"/>
      <c r="EX89" s="338"/>
      <c r="EY89" s="338"/>
      <c r="EZ89" s="338"/>
      <c r="FA89" s="338"/>
      <c r="FB89" s="338"/>
      <c r="FC89" s="338"/>
      <c r="FD89" s="338"/>
      <c r="FE89" s="338"/>
      <c r="FF89" s="338"/>
      <c r="FG89" s="338"/>
      <c r="FH89" s="338"/>
      <c r="FI89" s="338"/>
      <c r="FJ89" s="338"/>
      <c r="FK89" s="338"/>
      <c r="FL89" s="338"/>
      <c r="FM89" s="338"/>
      <c r="FN89" s="338"/>
      <c r="FO89" s="338"/>
      <c r="FP89" s="338"/>
      <c r="FQ89" s="338"/>
      <c r="FR89" s="338"/>
      <c r="FS89" s="338"/>
      <c r="FT89" s="338"/>
      <c r="FU89" s="338"/>
      <c r="FV89" s="338"/>
      <c r="FW89" s="338"/>
      <c r="FX89" s="338"/>
      <c r="FY89" s="338"/>
      <c r="FZ89" s="338"/>
      <c r="GA89" s="338"/>
      <c r="GB89" s="338"/>
      <c r="GC89" s="338"/>
      <c r="GD89" s="338"/>
      <c r="GE89" s="338"/>
      <c r="GF89" s="338"/>
      <c r="GG89" s="338"/>
      <c r="GH89" s="338"/>
      <c r="GI89" s="338"/>
      <c r="GJ89" s="338"/>
      <c r="GK89" s="338"/>
      <c r="GL89" s="338"/>
      <c r="GM89" s="338"/>
      <c r="GN89" s="338"/>
      <c r="GO89" s="338"/>
      <c r="GP89" s="338"/>
      <c r="GQ89" s="338"/>
      <c r="GR89" s="338"/>
      <c r="GS89" s="338"/>
      <c r="GT89" s="338"/>
      <c r="GU89" s="338"/>
      <c r="GV89" s="338"/>
      <c r="GW89" s="338"/>
      <c r="GX89" s="338"/>
      <c r="GY89" s="338"/>
      <c r="GZ89" s="338"/>
      <c r="HA89" s="338"/>
      <c r="HB89" s="338"/>
      <c r="HC89" s="338"/>
      <c r="HD89" s="338"/>
      <c r="HE89" s="338"/>
      <c r="HF89" s="338"/>
      <c r="HG89" s="338"/>
      <c r="HH89" s="338"/>
      <c r="HI89" s="338"/>
      <c r="HJ89" s="338"/>
      <c r="HK89" s="338"/>
      <c r="HL89" s="338"/>
      <c r="HM89" s="338"/>
      <c r="HN89" s="338"/>
      <c r="HO89" s="338"/>
      <c r="HP89" s="338"/>
      <c r="HQ89" s="338"/>
      <c r="HR89" s="338"/>
      <c r="HS89" s="338"/>
      <c r="HT89" s="338"/>
      <c r="HU89" s="338"/>
      <c r="HV89" s="338"/>
      <c r="HW89" s="338"/>
      <c r="HX89" s="338"/>
      <c r="HY89" s="338"/>
      <c r="HZ89" s="338"/>
      <c r="IA89" s="338"/>
      <c r="IB89" s="338"/>
      <c r="IC89" s="338"/>
      <c r="ID89" s="338"/>
      <c r="IE89" s="338"/>
      <c r="IF89" s="338"/>
      <c r="IG89" s="338"/>
      <c r="IH89" s="338"/>
      <c r="II89" s="338"/>
      <c r="IJ89" s="338"/>
      <c r="IK89" s="338"/>
      <c r="IL89" s="338"/>
      <c r="IM89" s="338"/>
      <c r="IN89" s="338"/>
      <c r="IO89" s="338"/>
      <c r="IP89" s="338"/>
    </row>
    <row r="90" spans="32:250" s="327" customFormat="1" ht="15.75" hidden="1" customHeight="1">
      <c r="AF90" s="340"/>
      <c r="AG90" s="338"/>
      <c r="AH90" s="338"/>
      <c r="AI90" s="338"/>
      <c r="AJ90" s="338"/>
      <c r="AK90" s="338"/>
      <c r="AL90" s="338"/>
      <c r="AM90" s="338"/>
      <c r="AN90" s="338"/>
      <c r="AO90" s="338"/>
      <c r="AP90" s="338"/>
      <c r="AQ90" s="338"/>
      <c r="AR90" s="338"/>
      <c r="AS90" s="338"/>
      <c r="AT90" s="338"/>
      <c r="AU90" s="338"/>
      <c r="AV90" s="338"/>
      <c r="AW90" s="338"/>
      <c r="AX90" s="338"/>
      <c r="AY90" s="338"/>
      <c r="AZ90" s="338"/>
      <c r="BA90" s="338"/>
      <c r="BB90" s="338"/>
      <c r="BC90" s="338"/>
      <c r="BD90" s="338"/>
      <c r="BE90" s="338"/>
      <c r="BF90" s="338"/>
      <c r="BG90" s="338"/>
      <c r="BH90" s="338"/>
      <c r="BI90" s="338"/>
      <c r="BJ90" s="338"/>
      <c r="BK90" s="338"/>
      <c r="BL90" s="338"/>
      <c r="BM90" s="338"/>
      <c r="BN90" s="338"/>
      <c r="BO90" s="338"/>
      <c r="BP90" s="338"/>
      <c r="BQ90" s="338"/>
      <c r="BR90" s="338"/>
      <c r="BS90" s="338"/>
      <c r="BT90" s="338"/>
      <c r="BU90" s="338"/>
      <c r="BV90" s="338"/>
      <c r="BW90" s="338"/>
      <c r="BX90" s="338"/>
      <c r="BY90" s="338"/>
      <c r="BZ90" s="338"/>
      <c r="CA90" s="338"/>
      <c r="CB90" s="338"/>
      <c r="CC90" s="338"/>
      <c r="CD90" s="338"/>
      <c r="CE90" s="338"/>
      <c r="CF90" s="338"/>
      <c r="CG90" s="338"/>
      <c r="CH90" s="338"/>
      <c r="CI90" s="338"/>
      <c r="CJ90" s="338"/>
      <c r="CK90" s="338"/>
      <c r="CL90" s="338"/>
      <c r="CM90" s="338"/>
      <c r="CN90" s="338"/>
      <c r="CO90" s="338"/>
      <c r="CP90" s="338"/>
      <c r="CQ90" s="338"/>
      <c r="CR90" s="338"/>
      <c r="CS90" s="338"/>
      <c r="CT90" s="338"/>
      <c r="CU90" s="338"/>
      <c r="CV90" s="338"/>
      <c r="CW90" s="338"/>
      <c r="CX90" s="338"/>
      <c r="CY90" s="338"/>
      <c r="CZ90" s="338"/>
      <c r="DA90" s="338"/>
      <c r="DB90" s="338"/>
      <c r="DC90" s="338"/>
      <c r="DD90" s="338"/>
      <c r="DE90" s="338"/>
      <c r="DF90" s="338"/>
      <c r="DG90" s="338"/>
      <c r="DH90" s="338"/>
      <c r="DI90" s="338"/>
      <c r="DJ90" s="338"/>
      <c r="DK90" s="338"/>
      <c r="DL90" s="338"/>
      <c r="DM90" s="338"/>
      <c r="DN90" s="338"/>
      <c r="DO90" s="338"/>
      <c r="DP90" s="338"/>
      <c r="DQ90" s="338"/>
      <c r="DR90" s="338"/>
      <c r="DS90" s="338"/>
      <c r="DT90" s="338"/>
      <c r="DU90" s="338"/>
      <c r="DV90" s="338"/>
      <c r="DW90" s="338"/>
      <c r="DX90" s="338"/>
      <c r="DY90" s="338"/>
      <c r="DZ90" s="338"/>
      <c r="EA90" s="338"/>
      <c r="EB90" s="338"/>
      <c r="EC90" s="338"/>
      <c r="ED90" s="338"/>
      <c r="EE90" s="338"/>
      <c r="EF90" s="338"/>
      <c r="EG90" s="338"/>
      <c r="EH90" s="338"/>
      <c r="EI90" s="338"/>
      <c r="EJ90" s="338"/>
      <c r="EK90" s="338"/>
      <c r="EL90" s="338"/>
      <c r="EM90" s="338"/>
      <c r="EN90" s="338"/>
      <c r="EO90" s="338"/>
      <c r="EP90" s="338"/>
      <c r="EQ90" s="338"/>
      <c r="ER90" s="338"/>
      <c r="ES90" s="338"/>
      <c r="ET90" s="338"/>
      <c r="EU90" s="338"/>
      <c r="EV90" s="338"/>
      <c r="EW90" s="338"/>
      <c r="EX90" s="338"/>
      <c r="EY90" s="338"/>
      <c r="EZ90" s="338"/>
      <c r="FA90" s="338"/>
      <c r="FB90" s="338"/>
      <c r="FC90" s="338"/>
      <c r="FD90" s="338"/>
      <c r="FE90" s="338"/>
      <c r="FF90" s="338"/>
      <c r="FG90" s="338"/>
      <c r="FH90" s="338"/>
      <c r="FI90" s="338"/>
      <c r="FJ90" s="338"/>
      <c r="FK90" s="338"/>
      <c r="FL90" s="338"/>
      <c r="FM90" s="338"/>
      <c r="FN90" s="338"/>
      <c r="FO90" s="338"/>
      <c r="FP90" s="338"/>
      <c r="FQ90" s="338"/>
      <c r="FR90" s="338"/>
      <c r="FS90" s="338"/>
      <c r="FT90" s="338"/>
      <c r="FU90" s="338"/>
      <c r="FV90" s="338"/>
      <c r="FW90" s="338"/>
      <c r="FX90" s="338"/>
      <c r="FY90" s="338"/>
      <c r="FZ90" s="338"/>
      <c r="GA90" s="338"/>
      <c r="GB90" s="338"/>
      <c r="GC90" s="338"/>
      <c r="GD90" s="338"/>
      <c r="GE90" s="338"/>
      <c r="GF90" s="338"/>
      <c r="GG90" s="338"/>
      <c r="GH90" s="338"/>
      <c r="GI90" s="338"/>
      <c r="GJ90" s="338"/>
      <c r="GK90" s="338"/>
      <c r="GL90" s="338"/>
      <c r="GM90" s="338"/>
      <c r="GN90" s="338"/>
      <c r="GO90" s="338"/>
      <c r="GP90" s="338"/>
      <c r="GQ90" s="338"/>
      <c r="GR90" s="338"/>
      <c r="GS90" s="338"/>
      <c r="GT90" s="338"/>
      <c r="GU90" s="338"/>
      <c r="GV90" s="338"/>
      <c r="GW90" s="338"/>
      <c r="GX90" s="338"/>
      <c r="GY90" s="338"/>
      <c r="GZ90" s="338"/>
      <c r="HA90" s="338"/>
      <c r="HB90" s="338"/>
      <c r="HC90" s="338"/>
      <c r="HD90" s="338"/>
      <c r="HE90" s="338"/>
      <c r="HF90" s="338"/>
      <c r="HG90" s="338"/>
      <c r="HH90" s="338"/>
      <c r="HI90" s="338"/>
      <c r="HJ90" s="338"/>
      <c r="HK90" s="338"/>
      <c r="HL90" s="338"/>
      <c r="HM90" s="338"/>
      <c r="HN90" s="338"/>
      <c r="HO90" s="338"/>
      <c r="HP90" s="338"/>
      <c r="HQ90" s="338"/>
      <c r="HR90" s="338"/>
      <c r="HS90" s="338"/>
      <c r="HT90" s="338"/>
      <c r="HU90" s="338"/>
      <c r="HV90" s="338"/>
      <c r="HW90" s="338"/>
      <c r="HX90" s="338"/>
      <c r="HY90" s="338"/>
      <c r="HZ90" s="338"/>
      <c r="IA90" s="338"/>
      <c r="IB90" s="338"/>
      <c r="IC90" s="338"/>
      <c r="ID90" s="338"/>
      <c r="IE90" s="338"/>
      <c r="IF90" s="338"/>
      <c r="IG90" s="338"/>
      <c r="IH90" s="338"/>
      <c r="II90" s="338"/>
      <c r="IJ90" s="338"/>
      <c r="IK90" s="338"/>
      <c r="IL90" s="338"/>
      <c r="IM90" s="338"/>
      <c r="IN90" s="338"/>
      <c r="IO90" s="338"/>
      <c r="IP90" s="338"/>
    </row>
    <row r="91" spans="32:250" s="327" customFormat="1" ht="15.75" hidden="1" customHeight="1">
      <c r="AF91" s="340"/>
      <c r="AG91" s="338"/>
      <c r="AH91" s="338"/>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c r="BF91" s="338"/>
      <c r="BG91" s="338"/>
      <c r="BH91" s="338"/>
      <c r="BI91" s="338"/>
      <c r="BJ91" s="338"/>
      <c r="BK91" s="338"/>
      <c r="BL91" s="338"/>
      <c r="BM91" s="338"/>
      <c r="BN91" s="338"/>
      <c r="BO91" s="338"/>
      <c r="BP91" s="338"/>
      <c r="BQ91" s="338"/>
      <c r="BR91" s="338"/>
      <c r="BS91" s="338"/>
      <c r="BT91" s="338"/>
      <c r="BU91" s="338"/>
      <c r="BV91" s="338"/>
      <c r="BW91" s="338"/>
      <c r="BX91" s="338"/>
      <c r="BY91" s="338"/>
      <c r="BZ91" s="338"/>
      <c r="CA91" s="338"/>
      <c r="CB91" s="338"/>
      <c r="CC91" s="338"/>
      <c r="CD91" s="338"/>
      <c r="CE91" s="338"/>
      <c r="CF91" s="338"/>
      <c r="CG91" s="338"/>
      <c r="CH91" s="338"/>
      <c r="CI91" s="338"/>
      <c r="CJ91" s="338"/>
      <c r="CK91" s="338"/>
      <c r="CL91" s="338"/>
      <c r="CM91" s="338"/>
      <c r="CN91" s="338"/>
      <c r="CO91" s="338"/>
      <c r="CP91" s="338"/>
      <c r="CQ91" s="338"/>
      <c r="CR91" s="338"/>
      <c r="CS91" s="338"/>
      <c r="CT91" s="338"/>
      <c r="CU91" s="338"/>
      <c r="CV91" s="338"/>
      <c r="CW91" s="338"/>
      <c r="CX91" s="338"/>
      <c r="CY91" s="338"/>
      <c r="CZ91" s="338"/>
      <c r="DA91" s="338"/>
      <c r="DB91" s="338"/>
      <c r="DC91" s="338"/>
      <c r="DD91" s="338"/>
      <c r="DE91" s="338"/>
      <c r="DF91" s="338"/>
      <c r="DG91" s="338"/>
      <c r="DH91" s="338"/>
      <c r="DI91" s="338"/>
      <c r="DJ91" s="338"/>
      <c r="DK91" s="338"/>
      <c r="DL91" s="338"/>
      <c r="DM91" s="338"/>
      <c r="DN91" s="338"/>
      <c r="DO91" s="338"/>
      <c r="DP91" s="338"/>
      <c r="DQ91" s="338"/>
      <c r="DR91" s="338"/>
      <c r="DS91" s="338"/>
      <c r="DT91" s="338"/>
      <c r="DU91" s="338"/>
      <c r="DV91" s="338"/>
      <c r="DW91" s="338"/>
      <c r="DX91" s="338"/>
      <c r="DY91" s="338"/>
      <c r="DZ91" s="338"/>
      <c r="EA91" s="338"/>
      <c r="EB91" s="338"/>
      <c r="EC91" s="338"/>
      <c r="ED91" s="338"/>
      <c r="EE91" s="338"/>
      <c r="EF91" s="338"/>
      <c r="EG91" s="338"/>
      <c r="EH91" s="338"/>
      <c r="EI91" s="338"/>
      <c r="EJ91" s="338"/>
      <c r="EK91" s="338"/>
      <c r="EL91" s="338"/>
      <c r="EM91" s="338"/>
      <c r="EN91" s="338"/>
      <c r="EO91" s="338"/>
      <c r="EP91" s="338"/>
      <c r="EQ91" s="338"/>
      <c r="ER91" s="338"/>
      <c r="ES91" s="338"/>
      <c r="ET91" s="338"/>
      <c r="EU91" s="338"/>
      <c r="EV91" s="338"/>
      <c r="EW91" s="338"/>
      <c r="EX91" s="338"/>
      <c r="EY91" s="338"/>
      <c r="EZ91" s="338"/>
      <c r="FA91" s="338"/>
      <c r="FB91" s="338"/>
      <c r="FC91" s="338"/>
      <c r="FD91" s="338"/>
      <c r="FE91" s="338"/>
      <c r="FF91" s="338"/>
      <c r="FG91" s="338"/>
      <c r="FH91" s="338"/>
      <c r="FI91" s="338"/>
      <c r="FJ91" s="338"/>
      <c r="FK91" s="338"/>
      <c r="FL91" s="338"/>
      <c r="FM91" s="338"/>
      <c r="FN91" s="338"/>
      <c r="FO91" s="338"/>
      <c r="FP91" s="338"/>
      <c r="FQ91" s="338"/>
      <c r="FR91" s="338"/>
      <c r="FS91" s="338"/>
      <c r="FT91" s="338"/>
      <c r="FU91" s="338"/>
      <c r="FV91" s="338"/>
      <c r="FW91" s="338"/>
      <c r="FX91" s="338"/>
      <c r="FY91" s="338"/>
      <c r="FZ91" s="338"/>
      <c r="GA91" s="338"/>
      <c r="GB91" s="338"/>
      <c r="GC91" s="338"/>
      <c r="GD91" s="338"/>
      <c r="GE91" s="338"/>
      <c r="GF91" s="338"/>
      <c r="GG91" s="338"/>
      <c r="GH91" s="338"/>
      <c r="GI91" s="338"/>
      <c r="GJ91" s="338"/>
      <c r="GK91" s="338"/>
      <c r="GL91" s="338"/>
      <c r="GM91" s="338"/>
      <c r="GN91" s="338"/>
      <c r="GO91" s="338"/>
      <c r="GP91" s="338"/>
      <c r="GQ91" s="338"/>
      <c r="GR91" s="338"/>
      <c r="GS91" s="338"/>
      <c r="GT91" s="338"/>
      <c r="GU91" s="338"/>
      <c r="GV91" s="338"/>
      <c r="GW91" s="338"/>
      <c r="GX91" s="338"/>
      <c r="GY91" s="338"/>
      <c r="GZ91" s="338"/>
      <c r="HA91" s="338"/>
      <c r="HB91" s="338"/>
      <c r="HC91" s="338"/>
      <c r="HD91" s="338"/>
      <c r="HE91" s="338"/>
      <c r="HF91" s="338"/>
      <c r="HG91" s="338"/>
      <c r="HH91" s="338"/>
      <c r="HI91" s="338"/>
      <c r="HJ91" s="338"/>
      <c r="HK91" s="338"/>
      <c r="HL91" s="338"/>
      <c r="HM91" s="338"/>
      <c r="HN91" s="338"/>
      <c r="HO91" s="338"/>
      <c r="HP91" s="338"/>
      <c r="HQ91" s="338"/>
      <c r="HR91" s="338"/>
      <c r="HS91" s="338"/>
      <c r="HT91" s="338"/>
      <c r="HU91" s="338"/>
      <c r="HV91" s="338"/>
      <c r="HW91" s="338"/>
      <c r="HX91" s="338"/>
      <c r="HY91" s="338"/>
      <c r="HZ91" s="338"/>
      <c r="IA91" s="338"/>
      <c r="IB91" s="338"/>
      <c r="IC91" s="338"/>
      <c r="ID91" s="338"/>
      <c r="IE91" s="338"/>
      <c r="IF91" s="338"/>
      <c r="IG91" s="338"/>
      <c r="IH91" s="338"/>
      <c r="II91" s="338"/>
      <c r="IJ91" s="338"/>
      <c r="IK91" s="338"/>
      <c r="IL91" s="338"/>
      <c r="IM91" s="338"/>
      <c r="IN91" s="338"/>
      <c r="IO91" s="338"/>
      <c r="IP91" s="338"/>
    </row>
    <row r="92" spans="32:250" s="327" customFormat="1" ht="15.75" hidden="1" customHeight="1">
      <c r="AF92" s="340"/>
      <c r="AG92" s="338"/>
      <c r="AH92" s="338"/>
      <c r="AI92" s="338"/>
      <c r="AJ92" s="338"/>
      <c r="AK92" s="338"/>
      <c r="AL92" s="338"/>
      <c r="AM92" s="338"/>
      <c r="AN92" s="338"/>
      <c r="AO92" s="338"/>
      <c r="AP92" s="338"/>
      <c r="AQ92" s="338"/>
      <c r="AR92" s="338"/>
      <c r="AS92" s="338"/>
      <c r="AT92" s="338"/>
      <c r="AU92" s="338"/>
      <c r="AV92" s="338"/>
      <c r="AW92" s="338"/>
      <c r="AX92" s="338"/>
      <c r="AY92" s="338"/>
      <c r="AZ92" s="338"/>
      <c r="BA92" s="338"/>
      <c r="BB92" s="338"/>
      <c r="BC92" s="338"/>
      <c r="BD92" s="338"/>
      <c r="BE92" s="338"/>
      <c r="BF92" s="338"/>
      <c r="BG92" s="338"/>
      <c r="BH92" s="338"/>
      <c r="BI92" s="338"/>
      <c r="BJ92" s="338"/>
      <c r="BK92" s="338"/>
      <c r="BL92" s="338"/>
      <c r="BM92" s="338"/>
      <c r="BN92" s="338"/>
      <c r="BO92" s="338"/>
      <c r="BP92" s="338"/>
      <c r="BQ92" s="338"/>
      <c r="BR92" s="338"/>
      <c r="BS92" s="338"/>
      <c r="BT92" s="338"/>
      <c r="BU92" s="338"/>
      <c r="BV92" s="338"/>
      <c r="BW92" s="338"/>
      <c r="BX92" s="338"/>
      <c r="BY92" s="338"/>
      <c r="BZ92" s="338"/>
      <c r="CA92" s="338"/>
      <c r="CB92" s="338"/>
      <c r="CC92" s="338"/>
      <c r="CD92" s="338"/>
      <c r="CE92" s="338"/>
      <c r="CF92" s="338"/>
      <c r="CG92" s="338"/>
      <c r="CH92" s="338"/>
      <c r="CI92" s="338"/>
      <c r="CJ92" s="338"/>
      <c r="CK92" s="338"/>
      <c r="CL92" s="338"/>
      <c r="CM92" s="338"/>
      <c r="CN92" s="338"/>
      <c r="CO92" s="338"/>
      <c r="CP92" s="338"/>
      <c r="CQ92" s="338"/>
      <c r="CR92" s="338"/>
      <c r="CS92" s="338"/>
      <c r="CT92" s="338"/>
      <c r="CU92" s="338"/>
      <c r="CV92" s="338"/>
      <c r="CW92" s="338"/>
      <c r="CX92" s="338"/>
      <c r="CY92" s="338"/>
      <c r="CZ92" s="338"/>
      <c r="DA92" s="338"/>
      <c r="DB92" s="338"/>
      <c r="DC92" s="338"/>
      <c r="DD92" s="338"/>
      <c r="DE92" s="338"/>
      <c r="DF92" s="338"/>
      <c r="DG92" s="338"/>
      <c r="DH92" s="338"/>
      <c r="DI92" s="338"/>
      <c r="DJ92" s="338"/>
      <c r="DK92" s="338"/>
      <c r="DL92" s="338"/>
      <c r="DM92" s="338"/>
      <c r="DN92" s="338"/>
      <c r="DO92" s="338"/>
      <c r="DP92" s="338"/>
      <c r="DQ92" s="338"/>
      <c r="DR92" s="338"/>
      <c r="DS92" s="338"/>
      <c r="DT92" s="338"/>
      <c r="DU92" s="338"/>
      <c r="DV92" s="338"/>
      <c r="DW92" s="338"/>
      <c r="DX92" s="338"/>
      <c r="DY92" s="338"/>
      <c r="DZ92" s="338"/>
      <c r="EA92" s="338"/>
      <c r="EB92" s="338"/>
      <c r="EC92" s="338"/>
      <c r="ED92" s="338"/>
      <c r="EE92" s="338"/>
      <c r="EF92" s="338"/>
      <c r="EG92" s="338"/>
      <c r="EH92" s="338"/>
      <c r="EI92" s="338"/>
      <c r="EJ92" s="338"/>
      <c r="EK92" s="338"/>
      <c r="EL92" s="338"/>
      <c r="EM92" s="338"/>
      <c r="EN92" s="338"/>
      <c r="EO92" s="338"/>
      <c r="EP92" s="338"/>
      <c r="EQ92" s="338"/>
      <c r="ER92" s="338"/>
      <c r="ES92" s="338"/>
      <c r="ET92" s="338"/>
      <c r="EU92" s="338"/>
      <c r="EV92" s="338"/>
      <c r="EW92" s="338"/>
      <c r="EX92" s="338"/>
      <c r="EY92" s="338"/>
      <c r="EZ92" s="338"/>
      <c r="FA92" s="338"/>
      <c r="FB92" s="338"/>
      <c r="FC92" s="338"/>
      <c r="FD92" s="338"/>
      <c r="FE92" s="338"/>
      <c r="FF92" s="338"/>
      <c r="FG92" s="338"/>
      <c r="FH92" s="338"/>
      <c r="FI92" s="338"/>
      <c r="FJ92" s="338"/>
      <c r="FK92" s="338"/>
      <c r="FL92" s="338"/>
      <c r="FM92" s="338"/>
      <c r="FN92" s="338"/>
      <c r="FO92" s="338"/>
      <c r="FP92" s="338"/>
      <c r="FQ92" s="338"/>
      <c r="FR92" s="338"/>
      <c r="FS92" s="338"/>
      <c r="FT92" s="338"/>
      <c r="FU92" s="338"/>
      <c r="FV92" s="338"/>
      <c r="FW92" s="338"/>
      <c r="FX92" s="338"/>
      <c r="FY92" s="338"/>
      <c r="FZ92" s="338"/>
      <c r="GA92" s="338"/>
      <c r="GB92" s="338"/>
      <c r="GC92" s="338"/>
      <c r="GD92" s="338"/>
      <c r="GE92" s="338"/>
      <c r="GF92" s="338"/>
      <c r="GG92" s="338"/>
      <c r="GH92" s="338"/>
      <c r="GI92" s="338"/>
      <c r="GJ92" s="338"/>
      <c r="GK92" s="338"/>
      <c r="GL92" s="338"/>
      <c r="GM92" s="338"/>
      <c r="GN92" s="338"/>
      <c r="GO92" s="338"/>
      <c r="GP92" s="338"/>
      <c r="GQ92" s="338"/>
      <c r="GR92" s="338"/>
      <c r="GS92" s="338"/>
      <c r="GT92" s="338"/>
      <c r="GU92" s="338"/>
      <c r="GV92" s="338"/>
      <c r="GW92" s="338"/>
      <c r="GX92" s="338"/>
      <c r="GY92" s="338"/>
      <c r="GZ92" s="338"/>
      <c r="HA92" s="338"/>
      <c r="HB92" s="338"/>
      <c r="HC92" s="338"/>
      <c r="HD92" s="338"/>
      <c r="HE92" s="338"/>
      <c r="HF92" s="338"/>
      <c r="HG92" s="338"/>
      <c r="HH92" s="338"/>
      <c r="HI92" s="338"/>
      <c r="HJ92" s="338"/>
      <c r="HK92" s="338"/>
      <c r="HL92" s="338"/>
      <c r="HM92" s="338"/>
      <c r="HN92" s="338"/>
      <c r="HO92" s="338"/>
      <c r="HP92" s="338"/>
      <c r="HQ92" s="338"/>
      <c r="HR92" s="338"/>
      <c r="HS92" s="338"/>
      <c r="HT92" s="338"/>
      <c r="HU92" s="338"/>
      <c r="HV92" s="338"/>
      <c r="HW92" s="338"/>
      <c r="HX92" s="338"/>
      <c r="HY92" s="338"/>
      <c r="HZ92" s="338"/>
      <c r="IA92" s="338"/>
      <c r="IB92" s="338"/>
      <c r="IC92" s="338"/>
      <c r="ID92" s="338"/>
      <c r="IE92" s="338"/>
      <c r="IF92" s="338"/>
      <c r="IG92" s="338"/>
      <c r="IH92" s="338"/>
      <c r="II92" s="338"/>
      <c r="IJ92" s="338"/>
      <c r="IK92" s="338"/>
      <c r="IL92" s="338"/>
      <c r="IM92" s="338"/>
      <c r="IN92" s="338"/>
      <c r="IO92" s="338"/>
      <c r="IP92" s="338"/>
    </row>
    <row r="93" spans="32:250" s="327" customFormat="1" ht="15.75" hidden="1" customHeight="1">
      <c r="AF93" s="340"/>
      <c r="AG93" s="338"/>
      <c r="AH93" s="338"/>
      <c r="AI93" s="338"/>
      <c r="AJ93" s="338"/>
      <c r="AK93" s="338"/>
      <c r="AL93" s="338"/>
      <c r="AM93" s="338"/>
      <c r="AN93" s="338"/>
      <c r="AO93" s="338"/>
      <c r="AP93" s="338"/>
      <c r="AQ93" s="338"/>
      <c r="AR93" s="338"/>
      <c r="AS93" s="338"/>
      <c r="AT93" s="338"/>
      <c r="AU93" s="338"/>
      <c r="AV93" s="338"/>
      <c r="AW93" s="338"/>
      <c r="AX93" s="338"/>
      <c r="AY93" s="338"/>
      <c r="AZ93" s="338"/>
      <c r="BA93" s="338"/>
      <c r="BB93" s="338"/>
      <c r="BC93" s="338"/>
      <c r="BD93" s="338"/>
      <c r="BE93" s="338"/>
      <c r="BF93" s="338"/>
      <c r="BG93" s="338"/>
      <c r="BH93" s="338"/>
      <c r="BI93" s="338"/>
      <c r="BJ93" s="338"/>
      <c r="BK93" s="338"/>
      <c r="BL93" s="338"/>
      <c r="BM93" s="338"/>
      <c r="BN93" s="338"/>
      <c r="BO93" s="338"/>
      <c r="BP93" s="338"/>
      <c r="BQ93" s="338"/>
      <c r="BR93" s="338"/>
      <c r="BS93" s="338"/>
      <c r="BT93" s="338"/>
      <c r="BU93" s="338"/>
      <c r="BV93" s="338"/>
      <c r="BW93" s="338"/>
      <c r="BX93" s="338"/>
      <c r="BY93" s="338"/>
      <c r="BZ93" s="338"/>
      <c r="CA93" s="338"/>
      <c r="CB93" s="338"/>
      <c r="CC93" s="338"/>
      <c r="CD93" s="338"/>
      <c r="CE93" s="338"/>
      <c r="CF93" s="338"/>
      <c r="CG93" s="338"/>
      <c r="CH93" s="338"/>
      <c r="CI93" s="338"/>
      <c r="CJ93" s="338"/>
      <c r="CK93" s="338"/>
      <c r="CL93" s="338"/>
      <c r="CM93" s="338"/>
      <c r="CN93" s="338"/>
      <c r="CO93" s="338"/>
      <c r="CP93" s="338"/>
      <c r="CQ93" s="338"/>
      <c r="CR93" s="338"/>
      <c r="CS93" s="338"/>
      <c r="CT93" s="338"/>
      <c r="CU93" s="338"/>
      <c r="CV93" s="338"/>
      <c r="CW93" s="338"/>
      <c r="CX93" s="338"/>
      <c r="CY93" s="338"/>
      <c r="CZ93" s="338"/>
      <c r="DA93" s="338"/>
      <c r="DB93" s="338"/>
      <c r="DC93" s="338"/>
      <c r="DD93" s="338"/>
      <c r="DE93" s="338"/>
      <c r="DF93" s="338"/>
      <c r="DG93" s="338"/>
      <c r="DH93" s="338"/>
      <c r="DI93" s="338"/>
      <c r="DJ93" s="338"/>
      <c r="DK93" s="338"/>
      <c r="DL93" s="338"/>
      <c r="DM93" s="338"/>
      <c r="DN93" s="338"/>
      <c r="DO93" s="338"/>
      <c r="DP93" s="338"/>
      <c r="DQ93" s="338"/>
      <c r="DR93" s="338"/>
      <c r="DS93" s="338"/>
      <c r="DT93" s="338"/>
      <c r="DU93" s="338"/>
      <c r="DV93" s="338"/>
      <c r="DW93" s="338"/>
      <c r="DX93" s="338"/>
      <c r="DY93" s="338"/>
      <c r="DZ93" s="338"/>
      <c r="EA93" s="338"/>
      <c r="EB93" s="338"/>
      <c r="EC93" s="338"/>
      <c r="ED93" s="338"/>
      <c r="EE93" s="338"/>
      <c r="EF93" s="338"/>
      <c r="EG93" s="338"/>
      <c r="EH93" s="338"/>
      <c r="EI93" s="338"/>
      <c r="EJ93" s="338"/>
      <c r="EK93" s="338"/>
      <c r="EL93" s="338"/>
      <c r="EM93" s="338"/>
      <c r="EN93" s="338"/>
      <c r="EO93" s="338"/>
      <c r="EP93" s="338"/>
      <c r="EQ93" s="338"/>
      <c r="ER93" s="338"/>
      <c r="ES93" s="338"/>
      <c r="ET93" s="338"/>
      <c r="EU93" s="338"/>
      <c r="EV93" s="338"/>
      <c r="EW93" s="338"/>
      <c r="EX93" s="338"/>
      <c r="EY93" s="338"/>
      <c r="EZ93" s="338"/>
      <c r="FA93" s="338"/>
      <c r="FB93" s="338"/>
      <c r="FC93" s="338"/>
      <c r="FD93" s="338"/>
      <c r="FE93" s="338"/>
      <c r="FF93" s="338"/>
      <c r="FG93" s="338"/>
      <c r="FH93" s="338"/>
      <c r="FI93" s="338"/>
      <c r="FJ93" s="338"/>
      <c r="FK93" s="338"/>
      <c r="FL93" s="338"/>
      <c r="FM93" s="338"/>
      <c r="FN93" s="338"/>
      <c r="FO93" s="338"/>
      <c r="FP93" s="338"/>
      <c r="FQ93" s="338"/>
      <c r="FR93" s="338"/>
      <c r="FS93" s="338"/>
      <c r="FT93" s="338"/>
      <c r="FU93" s="338"/>
      <c r="FV93" s="338"/>
      <c r="FW93" s="338"/>
      <c r="FX93" s="338"/>
      <c r="FY93" s="338"/>
      <c r="FZ93" s="338"/>
      <c r="GA93" s="338"/>
      <c r="GB93" s="338"/>
      <c r="GC93" s="338"/>
      <c r="GD93" s="338"/>
      <c r="GE93" s="338"/>
      <c r="GF93" s="338"/>
      <c r="GG93" s="338"/>
      <c r="GH93" s="338"/>
      <c r="GI93" s="338"/>
      <c r="GJ93" s="338"/>
      <c r="GK93" s="338"/>
      <c r="GL93" s="338"/>
      <c r="GM93" s="338"/>
      <c r="GN93" s="338"/>
      <c r="GO93" s="338"/>
      <c r="GP93" s="338"/>
      <c r="GQ93" s="338"/>
      <c r="GR93" s="338"/>
      <c r="GS93" s="338"/>
      <c r="GT93" s="338"/>
      <c r="GU93" s="338"/>
      <c r="GV93" s="338"/>
      <c r="GW93" s="338"/>
      <c r="GX93" s="338"/>
      <c r="GY93" s="338"/>
      <c r="GZ93" s="338"/>
      <c r="HA93" s="338"/>
      <c r="HB93" s="338"/>
      <c r="HC93" s="338"/>
      <c r="HD93" s="338"/>
      <c r="HE93" s="338"/>
      <c r="HF93" s="338"/>
      <c r="HG93" s="338"/>
      <c r="HH93" s="338"/>
      <c r="HI93" s="338"/>
      <c r="HJ93" s="338"/>
      <c r="HK93" s="338"/>
      <c r="HL93" s="338"/>
      <c r="HM93" s="338"/>
      <c r="HN93" s="338"/>
      <c r="HO93" s="338"/>
      <c r="HP93" s="338"/>
      <c r="HQ93" s="338"/>
      <c r="HR93" s="338"/>
      <c r="HS93" s="338"/>
      <c r="HT93" s="338"/>
      <c r="HU93" s="338"/>
      <c r="HV93" s="338"/>
      <c r="HW93" s="338"/>
      <c r="HX93" s="338"/>
      <c r="HY93" s="338"/>
      <c r="HZ93" s="338"/>
      <c r="IA93" s="338"/>
      <c r="IB93" s="338"/>
      <c r="IC93" s="338"/>
      <c r="ID93" s="338"/>
      <c r="IE93" s="338"/>
      <c r="IF93" s="338"/>
      <c r="IG93" s="338"/>
      <c r="IH93" s="338"/>
      <c r="II93" s="338"/>
      <c r="IJ93" s="338"/>
      <c r="IK93" s="338"/>
      <c r="IL93" s="338"/>
      <c r="IM93" s="338"/>
      <c r="IN93" s="338"/>
      <c r="IO93" s="338"/>
      <c r="IP93" s="338"/>
    </row>
    <row r="94" spans="32:250" s="327" customFormat="1" ht="15.75" hidden="1" customHeight="1">
      <c r="AF94" s="340"/>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338"/>
      <c r="BJ94" s="338"/>
      <c r="BK94" s="338"/>
      <c r="BL94" s="338"/>
      <c r="BM94" s="338"/>
      <c r="BN94" s="338"/>
      <c r="BO94" s="338"/>
      <c r="BP94" s="338"/>
      <c r="BQ94" s="338"/>
      <c r="BR94" s="338"/>
      <c r="BS94" s="338"/>
      <c r="BT94" s="338"/>
      <c r="BU94" s="338"/>
      <c r="BV94" s="338"/>
      <c r="BW94" s="338"/>
      <c r="BX94" s="338"/>
      <c r="BY94" s="338"/>
      <c r="BZ94" s="338"/>
      <c r="CA94" s="338"/>
      <c r="CB94" s="338"/>
      <c r="CC94" s="338"/>
      <c r="CD94" s="338"/>
      <c r="CE94" s="338"/>
      <c r="CF94" s="338"/>
      <c r="CG94" s="338"/>
      <c r="CH94" s="338"/>
      <c r="CI94" s="338"/>
      <c r="CJ94" s="338"/>
      <c r="CK94" s="338"/>
      <c r="CL94" s="338"/>
      <c r="CM94" s="338"/>
      <c r="CN94" s="338"/>
      <c r="CO94" s="338"/>
      <c r="CP94" s="338"/>
      <c r="CQ94" s="338"/>
      <c r="CR94" s="338"/>
      <c r="CS94" s="338"/>
      <c r="CT94" s="338"/>
      <c r="CU94" s="338"/>
      <c r="CV94" s="338"/>
      <c r="CW94" s="338"/>
      <c r="CX94" s="338"/>
      <c r="CY94" s="338"/>
      <c r="CZ94" s="338"/>
      <c r="DA94" s="338"/>
      <c r="DB94" s="338"/>
      <c r="DC94" s="338"/>
      <c r="DD94" s="338"/>
      <c r="DE94" s="338"/>
      <c r="DF94" s="338"/>
      <c r="DG94" s="338"/>
      <c r="DH94" s="338"/>
      <c r="DI94" s="338"/>
      <c r="DJ94" s="338"/>
      <c r="DK94" s="338"/>
      <c r="DL94" s="338"/>
      <c r="DM94" s="338"/>
      <c r="DN94" s="338"/>
      <c r="DO94" s="338"/>
      <c r="DP94" s="338"/>
      <c r="DQ94" s="338"/>
      <c r="DR94" s="338"/>
      <c r="DS94" s="338"/>
      <c r="DT94" s="338"/>
      <c r="DU94" s="338"/>
      <c r="DV94" s="338"/>
      <c r="DW94" s="338"/>
      <c r="DX94" s="338"/>
      <c r="DY94" s="338"/>
      <c r="DZ94" s="338"/>
      <c r="EA94" s="338"/>
      <c r="EB94" s="338"/>
      <c r="EC94" s="338"/>
      <c r="ED94" s="338"/>
      <c r="EE94" s="338"/>
      <c r="EF94" s="338"/>
      <c r="EG94" s="338"/>
      <c r="EH94" s="338"/>
      <c r="EI94" s="338"/>
      <c r="EJ94" s="338"/>
      <c r="EK94" s="338"/>
      <c r="EL94" s="338"/>
      <c r="EM94" s="338"/>
      <c r="EN94" s="338"/>
      <c r="EO94" s="338"/>
      <c r="EP94" s="338"/>
      <c r="EQ94" s="338"/>
      <c r="ER94" s="338"/>
      <c r="ES94" s="338"/>
      <c r="ET94" s="338"/>
      <c r="EU94" s="338"/>
      <c r="EV94" s="338"/>
      <c r="EW94" s="338"/>
      <c r="EX94" s="338"/>
      <c r="EY94" s="338"/>
      <c r="EZ94" s="338"/>
      <c r="FA94" s="338"/>
      <c r="FB94" s="338"/>
      <c r="FC94" s="338"/>
      <c r="FD94" s="338"/>
      <c r="FE94" s="338"/>
      <c r="FF94" s="338"/>
      <c r="FG94" s="338"/>
      <c r="FH94" s="338"/>
      <c r="FI94" s="338"/>
      <c r="FJ94" s="338"/>
      <c r="FK94" s="338"/>
      <c r="FL94" s="338"/>
      <c r="FM94" s="338"/>
      <c r="FN94" s="338"/>
      <c r="FO94" s="338"/>
      <c r="FP94" s="338"/>
      <c r="FQ94" s="338"/>
      <c r="FR94" s="338"/>
      <c r="FS94" s="338"/>
      <c r="FT94" s="338"/>
      <c r="FU94" s="338"/>
      <c r="FV94" s="338"/>
      <c r="FW94" s="338"/>
      <c r="FX94" s="338"/>
      <c r="FY94" s="338"/>
      <c r="FZ94" s="338"/>
      <c r="GA94" s="338"/>
      <c r="GB94" s="338"/>
      <c r="GC94" s="338"/>
      <c r="GD94" s="338"/>
      <c r="GE94" s="338"/>
      <c r="GF94" s="338"/>
      <c r="GG94" s="338"/>
      <c r="GH94" s="338"/>
      <c r="GI94" s="338"/>
      <c r="GJ94" s="338"/>
      <c r="GK94" s="338"/>
      <c r="GL94" s="338"/>
      <c r="GM94" s="338"/>
      <c r="GN94" s="338"/>
      <c r="GO94" s="338"/>
      <c r="GP94" s="338"/>
      <c r="GQ94" s="338"/>
      <c r="GR94" s="338"/>
      <c r="GS94" s="338"/>
      <c r="GT94" s="338"/>
      <c r="GU94" s="338"/>
      <c r="GV94" s="338"/>
      <c r="GW94" s="338"/>
      <c r="GX94" s="338"/>
      <c r="GY94" s="338"/>
      <c r="GZ94" s="338"/>
      <c r="HA94" s="338"/>
      <c r="HB94" s="338"/>
      <c r="HC94" s="338"/>
      <c r="HD94" s="338"/>
      <c r="HE94" s="338"/>
      <c r="HF94" s="338"/>
      <c r="HG94" s="338"/>
      <c r="HH94" s="338"/>
      <c r="HI94" s="338"/>
      <c r="HJ94" s="338"/>
      <c r="HK94" s="338"/>
      <c r="HL94" s="338"/>
      <c r="HM94" s="338"/>
      <c r="HN94" s="338"/>
      <c r="HO94" s="338"/>
      <c r="HP94" s="338"/>
      <c r="HQ94" s="338"/>
      <c r="HR94" s="338"/>
      <c r="HS94" s="338"/>
      <c r="HT94" s="338"/>
      <c r="HU94" s="338"/>
      <c r="HV94" s="338"/>
      <c r="HW94" s="338"/>
      <c r="HX94" s="338"/>
      <c r="HY94" s="338"/>
      <c r="HZ94" s="338"/>
      <c r="IA94" s="338"/>
      <c r="IB94" s="338"/>
      <c r="IC94" s="338"/>
      <c r="ID94" s="338"/>
      <c r="IE94" s="338"/>
      <c r="IF94" s="338"/>
      <c r="IG94" s="338"/>
      <c r="IH94" s="338"/>
      <c r="II94" s="338"/>
      <c r="IJ94" s="338"/>
      <c r="IK94" s="338"/>
      <c r="IL94" s="338"/>
      <c r="IM94" s="338"/>
      <c r="IN94" s="338"/>
      <c r="IO94" s="338"/>
      <c r="IP94" s="338"/>
    </row>
    <row r="95" spans="32:250" s="327" customFormat="1" ht="15.75" hidden="1" customHeight="1">
      <c r="AF95" s="340"/>
      <c r="AG95" s="338"/>
      <c r="AH95" s="338"/>
      <c r="AI95" s="338"/>
      <c r="AJ95" s="338"/>
      <c r="AK95" s="338"/>
      <c r="AL95" s="338"/>
      <c r="AM95" s="338"/>
      <c r="AN95" s="338"/>
      <c r="AO95" s="338"/>
      <c r="AP95" s="338"/>
      <c r="AQ95" s="338"/>
      <c r="AR95" s="338"/>
      <c r="AS95" s="338"/>
      <c r="AT95" s="338"/>
      <c r="AU95" s="338"/>
      <c r="AV95" s="338"/>
      <c r="AW95" s="338"/>
      <c r="AX95" s="338"/>
      <c r="AY95" s="338"/>
      <c r="AZ95" s="338"/>
      <c r="BA95" s="338"/>
      <c r="BB95" s="338"/>
      <c r="BC95" s="338"/>
      <c r="BD95" s="338"/>
      <c r="BE95" s="338"/>
      <c r="BF95" s="338"/>
      <c r="BG95" s="338"/>
      <c r="BH95" s="338"/>
      <c r="BI95" s="338"/>
      <c r="BJ95" s="338"/>
      <c r="BK95" s="338"/>
      <c r="BL95" s="338"/>
      <c r="BM95" s="338"/>
      <c r="BN95" s="338"/>
      <c r="BO95" s="338"/>
      <c r="BP95" s="338"/>
      <c r="BQ95" s="338"/>
      <c r="BR95" s="338"/>
      <c r="BS95" s="338"/>
      <c r="BT95" s="338"/>
      <c r="BU95" s="338"/>
      <c r="BV95" s="338"/>
      <c r="BW95" s="338"/>
      <c r="BX95" s="338"/>
      <c r="BY95" s="338"/>
      <c r="BZ95" s="338"/>
      <c r="CA95" s="338"/>
      <c r="CB95" s="338"/>
      <c r="CC95" s="338"/>
      <c r="CD95" s="338"/>
      <c r="CE95" s="338"/>
      <c r="CF95" s="338"/>
      <c r="CG95" s="338"/>
      <c r="CH95" s="338"/>
      <c r="CI95" s="338"/>
      <c r="CJ95" s="338"/>
      <c r="CK95" s="338"/>
      <c r="CL95" s="338"/>
      <c r="CM95" s="338"/>
      <c r="CN95" s="338"/>
      <c r="CO95" s="338"/>
      <c r="CP95" s="338"/>
      <c r="CQ95" s="338"/>
      <c r="CR95" s="338"/>
      <c r="CS95" s="338"/>
      <c r="CT95" s="338"/>
      <c r="CU95" s="338"/>
      <c r="CV95" s="338"/>
      <c r="CW95" s="338"/>
      <c r="CX95" s="338"/>
      <c r="CY95" s="338"/>
      <c r="CZ95" s="338"/>
      <c r="DA95" s="338"/>
      <c r="DB95" s="338"/>
      <c r="DC95" s="338"/>
      <c r="DD95" s="338"/>
      <c r="DE95" s="338"/>
      <c r="DF95" s="338"/>
      <c r="DG95" s="338"/>
      <c r="DH95" s="338"/>
      <c r="DI95" s="338"/>
      <c r="DJ95" s="338"/>
      <c r="DK95" s="338"/>
      <c r="DL95" s="338"/>
      <c r="DM95" s="338"/>
      <c r="DN95" s="338"/>
      <c r="DO95" s="338"/>
      <c r="DP95" s="338"/>
      <c r="DQ95" s="338"/>
      <c r="DR95" s="338"/>
      <c r="DS95" s="338"/>
      <c r="DT95" s="338"/>
      <c r="DU95" s="338"/>
      <c r="DV95" s="338"/>
      <c r="DW95" s="338"/>
      <c r="DX95" s="338"/>
      <c r="DY95" s="338"/>
      <c r="DZ95" s="338"/>
      <c r="EA95" s="338"/>
      <c r="EB95" s="338"/>
      <c r="EC95" s="338"/>
      <c r="ED95" s="338"/>
      <c r="EE95" s="338"/>
      <c r="EF95" s="338"/>
      <c r="EG95" s="338"/>
      <c r="EH95" s="338"/>
      <c r="EI95" s="338"/>
      <c r="EJ95" s="338"/>
      <c r="EK95" s="338"/>
      <c r="EL95" s="338"/>
      <c r="EM95" s="338"/>
      <c r="EN95" s="338"/>
      <c r="EO95" s="338"/>
      <c r="EP95" s="338"/>
      <c r="EQ95" s="338"/>
      <c r="ER95" s="338"/>
      <c r="ES95" s="338"/>
      <c r="ET95" s="338"/>
      <c r="EU95" s="338"/>
      <c r="EV95" s="338"/>
      <c r="EW95" s="338"/>
      <c r="EX95" s="338"/>
      <c r="EY95" s="338"/>
      <c r="EZ95" s="338"/>
      <c r="FA95" s="338"/>
      <c r="FB95" s="338"/>
      <c r="FC95" s="338"/>
      <c r="FD95" s="338"/>
      <c r="FE95" s="338"/>
      <c r="FF95" s="338"/>
      <c r="FG95" s="338"/>
      <c r="FH95" s="338"/>
      <c r="FI95" s="338"/>
      <c r="FJ95" s="338"/>
      <c r="FK95" s="338"/>
      <c r="FL95" s="338"/>
      <c r="FM95" s="338"/>
      <c r="FN95" s="338"/>
      <c r="FO95" s="338"/>
      <c r="FP95" s="338"/>
      <c r="FQ95" s="338"/>
      <c r="FR95" s="338"/>
      <c r="FS95" s="338"/>
      <c r="FT95" s="338"/>
      <c r="FU95" s="338"/>
      <c r="FV95" s="338"/>
      <c r="FW95" s="338"/>
      <c r="FX95" s="338"/>
      <c r="FY95" s="338"/>
      <c r="FZ95" s="338"/>
      <c r="GA95" s="338"/>
      <c r="GB95" s="338"/>
      <c r="GC95" s="338"/>
      <c r="GD95" s="338"/>
      <c r="GE95" s="338"/>
      <c r="GF95" s="338"/>
      <c r="GG95" s="338"/>
      <c r="GH95" s="338"/>
      <c r="GI95" s="338"/>
      <c r="GJ95" s="338"/>
      <c r="GK95" s="338"/>
      <c r="GL95" s="338"/>
      <c r="GM95" s="338"/>
      <c r="GN95" s="338"/>
      <c r="GO95" s="338"/>
      <c r="GP95" s="338"/>
      <c r="GQ95" s="338"/>
      <c r="GR95" s="338"/>
      <c r="GS95" s="338"/>
      <c r="GT95" s="338"/>
      <c r="GU95" s="338"/>
      <c r="GV95" s="338"/>
      <c r="GW95" s="338"/>
      <c r="GX95" s="338"/>
      <c r="GY95" s="338"/>
      <c r="GZ95" s="338"/>
      <c r="HA95" s="338"/>
      <c r="HB95" s="338"/>
      <c r="HC95" s="338"/>
      <c r="HD95" s="338"/>
      <c r="HE95" s="338"/>
      <c r="HF95" s="338"/>
      <c r="HG95" s="338"/>
      <c r="HH95" s="338"/>
      <c r="HI95" s="338"/>
      <c r="HJ95" s="338"/>
      <c r="HK95" s="338"/>
      <c r="HL95" s="338"/>
      <c r="HM95" s="338"/>
      <c r="HN95" s="338"/>
      <c r="HO95" s="338"/>
      <c r="HP95" s="338"/>
      <c r="HQ95" s="338"/>
      <c r="HR95" s="338"/>
      <c r="HS95" s="338"/>
      <c r="HT95" s="338"/>
      <c r="HU95" s="338"/>
      <c r="HV95" s="338"/>
      <c r="HW95" s="338"/>
      <c r="HX95" s="338"/>
      <c r="HY95" s="338"/>
      <c r="HZ95" s="338"/>
      <c r="IA95" s="338"/>
      <c r="IB95" s="338"/>
      <c r="IC95" s="338"/>
      <c r="ID95" s="338"/>
      <c r="IE95" s="338"/>
      <c r="IF95" s="338"/>
      <c r="IG95" s="338"/>
      <c r="IH95" s="338"/>
      <c r="II95" s="338"/>
      <c r="IJ95" s="338"/>
      <c r="IK95" s="338"/>
      <c r="IL95" s="338"/>
      <c r="IM95" s="338"/>
      <c r="IN95" s="338"/>
      <c r="IO95" s="338"/>
      <c r="IP95" s="338"/>
    </row>
    <row r="96" spans="32:250" s="327" customFormat="1" ht="15.75" hidden="1" customHeight="1">
      <c r="AF96" s="340"/>
      <c r="AG96" s="338"/>
      <c r="AH96" s="338"/>
      <c r="AI96" s="338"/>
      <c r="AJ96" s="338"/>
      <c r="AK96" s="338"/>
      <c r="AL96" s="338"/>
      <c r="AM96" s="338"/>
      <c r="AN96" s="338"/>
      <c r="AO96" s="338"/>
      <c r="AP96" s="338"/>
      <c r="AQ96" s="338"/>
      <c r="AR96" s="338"/>
      <c r="AS96" s="338"/>
      <c r="AT96" s="338"/>
      <c r="AU96" s="338"/>
      <c r="AV96" s="338"/>
      <c r="AW96" s="338"/>
      <c r="AX96" s="338"/>
      <c r="AY96" s="338"/>
      <c r="AZ96" s="338"/>
      <c r="BA96" s="338"/>
      <c r="BB96" s="338"/>
      <c r="BC96" s="338"/>
      <c r="BD96" s="338"/>
      <c r="BE96" s="338"/>
      <c r="BF96" s="338"/>
      <c r="BG96" s="338"/>
      <c r="BH96" s="338"/>
      <c r="BI96" s="338"/>
      <c r="BJ96" s="338"/>
      <c r="BK96" s="338"/>
      <c r="BL96" s="338"/>
      <c r="BM96" s="338"/>
      <c r="BN96" s="338"/>
      <c r="BO96" s="338"/>
      <c r="BP96" s="338"/>
      <c r="BQ96" s="338"/>
      <c r="BR96" s="338"/>
      <c r="BS96" s="338"/>
      <c r="BT96" s="338"/>
      <c r="BU96" s="338"/>
      <c r="BV96" s="338"/>
      <c r="BW96" s="338"/>
      <c r="BX96" s="338"/>
      <c r="BY96" s="338"/>
      <c r="BZ96" s="338"/>
      <c r="CA96" s="338"/>
      <c r="CB96" s="338"/>
      <c r="CC96" s="338"/>
      <c r="CD96" s="338"/>
      <c r="CE96" s="338"/>
      <c r="CF96" s="338"/>
      <c r="CG96" s="338"/>
      <c r="CH96" s="338"/>
      <c r="CI96" s="338"/>
      <c r="CJ96" s="338"/>
      <c r="CK96" s="338"/>
      <c r="CL96" s="338"/>
      <c r="CM96" s="338"/>
      <c r="CN96" s="338"/>
      <c r="CO96" s="338"/>
      <c r="CP96" s="338"/>
      <c r="CQ96" s="338"/>
      <c r="CR96" s="338"/>
      <c r="CS96" s="338"/>
      <c r="CT96" s="338"/>
      <c r="CU96" s="338"/>
      <c r="CV96" s="338"/>
      <c r="CW96" s="338"/>
      <c r="CX96" s="338"/>
      <c r="CY96" s="338"/>
      <c r="CZ96" s="338"/>
      <c r="DA96" s="338"/>
      <c r="DB96" s="338"/>
      <c r="DC96" s="338"/>
      <c r="DD96" s="338"/>
      <c r="DE96" s="338"/>
      <c r="DF96" s="338"/>
      <c r="DG96" s="338"/>
      <c r="DH96" s="338"/>
      <c r="DI96" s="338"/>
      <c r="DJ96" s="338"/>
      <c r="DK96" s="338"/>
      <c r="DL96" s="338"/>
      <c r="DM96" s="338"/>
      <c r="DN96" s="338"/>
      <c r="DO96" s="338"/>
      <c r="DP96" s="338"/>
      <c r="DQ96" s="338"/>
      <c r="DR96" s="338"/>
      <c r="DS96" s="338"/>
      <c r="DT96" s="338"/>
      <c r="DU96" s="338"/>
      <c r="DV96" s="338"/>
      <c r="DW96" s="338"/>
      <c r="DX96" s="338"/>
      <c r="DY96" s="338"/>
      <c r="DZ96" s="338"/>
      <c r="EA96" s="338"/>
      <c r="EB96" s="338"/>
      <c r="EC96" s="338"/>
      <c r="ED96" s="338"/>
      <c r="EE96" s="338"/>
      <c r="EF96" s="338"/>
      <c r="EG96" s="338"/>
      <c r="EH96" s="338"/>
      <c r="EI96" s="338"/>
      <c r="EJ96" s="338"/>
      <c r="EK96" s="338"/>
      <c r="EL96" s="338"/>
      <c r="EM96" s="338"/>
      <c r="EN96" s="338"/>
      <c r="EO96" s="338"/>
      <c r="EP96" s="338"/>
      <c r="EQ96" s="338"/>
      <c r="ER96" s="338"/>
      <c r="ES96" s="338"/>
      <c r="ET96" s="338"/>
      <c r="EU96" s="338"/>
      <c r="EV96" s="338"/>
      <c r="EW96" s="338"/>
      <c r="EX96" s="338"/>
      <c r="EY96" s="338"/>
      <c r="EZ96" s="338"/>
      <c r="FA96" s="338"/>
      <c r="FB96" s="338"/>
      <c r="FC96" s="338"/>
      <c r="FD96" s="338"/>
      <c r="FE96" s="338"/>
      <c r="FF96" s="338"/>
      <c r="FG96" s="338"/>
      <c r="FH96" s="338"/>
      <c r="FI96" s="338"/>
      <c r="FJ96" s="338"/>
      <c r="FK96" s="338"/>
      <c r="FL96" s="338"/>
      <c r="FM96" s="338"/>
      <c r="FN96" s="338"/>
      <c r="FO96" s="338"/>
      <c r="FP96" s="338"/>
      <c r="FQ96" s="338"/>
      <c r="FR96" s="338"/>
      <c r="FS96" s="338"/>
      <c r="FT96" s="338"/>
      <c r="FU96" s="338"/>
      <c r="FV96" s="338"/>
      <c r="FW96" s="338"/>
      <c r="FX96" s="338"/>
      <c r="FY96" s="338"/>
      <c r="FZ96" s="338"/>
      <c r="GA96" s="338"/>
      <c r="GB96" s="338"/>
      <c r="GC96" s="338"/>
      <c r="GD96" s="338"/>
      <c r="GE96" s="338"/>
      <c r="GF96" s="338"/>
      <c r="GG96" s="338"/>
      <c r="GH96" s="338"/>
      <c r="GI96" s="338"/>
      <c r="GJ96" s="338"/>
      <c r="GK96" s="338"/>
      <c r="GL96" s="338"/>
      <c r="GM96" s="338"/>
      <c r="GN96" s="338"/>
      <c r="GO96" s="338"/>
      <c r="GP96" s="338"/>
      <c r="GQ96" s="338"/>
      <c r="GR96" s="338"/>
      <c r="GS96" s="338"/>
      <c r="GT96" s="338"/>
      <c r="GU96" s="338"/>
      <c r="GV96" s="338"/>
      <c r="GW96" s="338"/>
      <c r="GX96" s="338"/>
      <c r="GY96" s="338"/>
      <c r="GZ96" s="338"/>
      <c r="HA96" s="338"/>
      <c r="HB96" s="338"/>
      <c r="HC96" s="338"/>
      <c r="HD96" s="338"/>
      <c r="HE96" s="338"/>
      <c r="HF96" s="338"/>
      <c r="HG96" s="338"/>
      <c r="HH96" s="338"/>
      <c r="HI96" s="338"/>
      <c r="HJ96" s="338"/>
      <c r="HK96" s="338"/>
      <c r="HL96" s="338"/>
      <c r="HM96" s="338"/>
      <c r="HN96" s="338"/>
      <c r="HO96" s="338"/>
      <c r="HP96" s="338"/>
      <c r="HQ96" s="338"/>
      <c r="HR96" s="338"/>
      <c r="HS96" s="338"/>
      <c r="HT96" s="338"/>
      <c r="HU96" s="338"/>
      <c r="HV96" s="338"/>
      <c r="HW96" s="338"/>
      <c r="HX96" s="338"/>
      <c r="HY96" s="338"/>
      <c r="HZ96" s="338"/>
      <c r="IA96" s="338"/>
      <c r="IB96" s="338"/>
      <c r="IC96" s="338"/>
      <c r="ID96" s="338"/>
      <c r="IE96" s="338"/>
      <c r="IF96" s="338"/>
      <c r="IG96" s="338"/>
      <c r="IH96" s="338"/>
      <c r="II96" s="338"/>
      <c r="IJ96" s="338"/>
      <c r="IK96" s="338"/>
      <c r="IL96" s="338"/>
      <c r="IM96" s="338"/>
      <c r="IN96" s="338"/>
      <c r="IO96" s="338"/>
      <c r="IP96" s="338"/>
    </row>
    <row r="97" spans="32:250" s="327" customFormat="1" ht="15.75" hidden="1" customHeight="1">
      <c r="AF97" s="340"/>
      <c r="AG97" s="338"/>
      <c r="AH97" s="338"/>
      <c r="AI97" s="338"/>
      <c r="AJ97" s="338"/>
      <c r="AK97" s="338"/>
      <c r="AL97" s="338"/>
      <c r="AM97" s="338"/>
      <c r="AN97" s="338"/>
      <c r="AO97" s="338"/>
      <c r="AP97" s="338"/>
      <c r="AQ97" s="338"/>
      <c r="AR97" s="338"/>
      <c r="AS97" s="338"/>
      <c r="AT97" s="338"/>
      <c r="AU97" s="338"/>
      <c r="AV97" s="338"/>
      <c r="AW97" s="338"/>
      <c r="AX97" s="338"/>
      <c r="AY97" s="338"/>
      <c r="AZ97" s="338"/>
      <c r="BA97" s="338"/>
      <c r="BB97" s="338"/>
      <c r="BC97" s="338"/>
      <c r="BD97" s="338"/>
      <c r="BE97" s="338"/>
      <c r="BF97" s="338"/>
      <c r="BG97" s="338"/>
      <c r="BH97" s="338"/>
      <c r="BI97" s="338"/>
      <c r="BJ97" s="338"/>
      <c r="BK97" s="338"/>
      <c r="BL97" s="338"/>
      <c r="BM97" s="338"/>
      <c r="BN97" s="338"/>
      <c r="BO97" s="338"/>
      <c r="BP97" s="338"/>
      <c r="BQ97" s="338"/>
      <c r="BR97" s="338"/>
      <c r="BS97" s="338"/>
      <c r="BT97" s="338"/>
      <c r="BU97" s="338"/>
      <c r="BV97" s="338"/>
      <c r="BW97" s="338"/>
      <c r="BX97" s="338"/>
      <c r="BY97" s="338"/>
      <c r="BZ97" s="338"/>
      <c r="CA97" s="338"/>
      <c r="CB97" s="338"/>
      <c r="CC97" s="338"/>
      <c r="CD97" s="338"/>
      <c r="CE97" s="338"/>
      <c r="CF97" s="338"/>
      <c r="CG97" s="338"/>
      <c r="CH97" s="338"/>
      <c r="CI97" s="338"/>
      <c r="CJ97" s="338"/>
      <c r="CK97" s="338"/>
      <c r="CL97" s="338"/>
      <c r="CM97" s="338"/>
      <c r="CN97" s="338"/>
      <c r="CO97" s="338"/>
      <c r="CP97" s="338"/>
      <c r="CQ97" s="338"/>
      <c r="CR97" s="338"/>
      <c r="CS97" s="338"/>
      <c r="CT97" s="338"/>
      <c r="CU97" s="338"/>
      <c r="CV97" s="338"/>
      <c r="CW97" s="338"/>
      <c r="CX97" s="338"/>
      <c r="CY97" s="338"/>
      <c r="CZ97" s="338"/>
      <c r="DA97" s="338"/>
      <c r="DB97" s="338"/>
      <c r="DC97" s="338"/>
      <c r="DD97" s="338"/>
      <c r="DE97" s="338"/>
      <c r="DF97" s="338"/>
      <c r="DG97" s="338"/>
      <c r="DH97" s="338"/>
      <c r="DI97" s="338"/>
      <c r="DJ97" s="338"/>
      <c r="DK97" s="338"/>
      <c r="DL97" s="338"/>
      <c r="DM97" s="338"/>
      <c r="DN97" s="338"/>
      <c r="DO97" s="338"/>
      <c r="DP97" s="338"/>
      <c r="DQ97" s="338"/>
      <c r="DR97" s="338"/>
      <c r="DS97" s="338"/>
      <c r="DT97" s="338"/>
      <c r="DU97" s="338"/>
      <c r="DV97" s="338"/>
      <c r="DW97" s="338"/>
      <c r="DX97" s="338"/>
      <c r="DY97" s="338"/>
      <c r="DZ97" s="338"/>
      <c r="EA97" s="338"/>
      <c r="EB97" s="338"/>
      <c r="EC97" s="338"/>
      <c r="ED97" s="338"/>
      <c r="EE97" s="338"/>
      <c r="EF97" s="338"/>
      <c r="EG97" s="338"/>
      <c r="EH97" s="338"/>
      <c r="EI97" s="338"/>
      <c r="EJ97" s="338"/>
      <c r="EK97" s="338"/>
      <c r="EL97" s="338"/>
      <c r="EM97" s="338"/>
      <c r="EN97" s="338"/>
      <c r="EO97" s="338"/>
      <c r="EP97" s="338"/>
      <c r="EQ97" s="338"/>
      <c r="ER97" s="338"/>
      <c r="ES97" s="338"/>
      <c r="ET97" s="338"/>
      <c r="EU97" s="338"/>
      <c r="EV97" s="338"/>
      <c r="EW97" s="338"/>
      <c r="EX97" s="338"/>
      <c r="EY97" s="338"/>
      <c r="EZ97" s="338"/>
      <c r="FA97" s="338"/>
      <c r="FB97" s="338"/>
      <c r="FC97" s="338"/>
      <c r="FD97" s="338"/>
      <c r="FE97" s="338"/>
      <c r="FF97" s="338"/>
      <c r="FG97" s="338"/>
      <c r="FH97" s="338"/>
      <c r="FI97" s="338"/>
      <c r="FJ97" s="338"/>
      <c r="FK97" s="338"/>
      <c r="FL97" s="338"/>
      <c r="FM97" s="338"/>
      <c r="FN97" s="338"/>
      <c r="FO97" s="338"/>
      <c r="FP97" s="338"/>
      <c r="FQ97" s="338"/>
      <c r="FR97" s="338"/>
      <c r="FS97" s="338"/>
      <c r="FT97" s="338"/>
      <c r="FU97" s="338"/>
      <c r="FV97" s="338"/>
      <c r="FW97" s="338"/>
      <c r="FX97" s="338"/>
      <c r="FY97" s="338"/>
      <c r="FZ97" s="338"/>
      <c r="GA97" s="338"/>
      <c r="GB97" s="338"/>
      <c r="GC97" s="338"/>
      <c r="GD97" s="338"/>
      <c r="GE97" s="338"/>
      <c r="GF97" s="338"/>
      <c r="GG97" s="338"/>
      <c r="GH97" s="338"/>
      <c r="GI97" s="338"/>
      <c r="GJ97" s="338"/>
      <c r="GK97" s="338"/>
      <c r="GL97" s="338"/>
      <c r="GM97" s="338"/>
      <c r="GN97" s="338"/>
      <c r="GO97" s="338"/>
      <c r="GP97" s="338"/>
      <c r="GQ97" s="338"/>
      <c r="GR97" s="338"/>
      <c r="GS97" s="338"/>
      <c r="GT97" s="338"/>
      <c r="GU97" s="338"/>
      <c r="GV97" s="338"/>
      <c r="GW97" s="338"/>
      <c r="GX97" s="338"/>
      <c r="GY97" s="338"/>
      <c r="GZ97" s="338"/>
      <c r="HA97" s="338"/>
      <c r="HB97" s="338"/>
      <c r="HC97" s="338"/>
      <c r="HD97" s="338"/>
      <c r="HE97" s="338"/>
      <c r="HF97" s="338"/>
      <c r="HG97" s="338"/>
      <c r="HH97" s="338"/>
      <c r="HI97" s="338"/>
      <c r="HJ97" s="338"/>
      <c r="HK97" s="338"/>
      <c r="HL97" s="338"/>
      <c r="HM97" s="338"/>
      <c r="HN97" s="338"/>
      <c r="HO97" s="338"/>
      <c r="HP97" s="338"/>
      <c r="HQ97" s="338"/>
      <c r="HR97" s="338"/>
      <c r="HS97" s="338"/>
      <c r="HT97" s="338"/>
      <c r="HU97" s="338"/>
      <c r="HV97" s="338"/>
      <c r="HW97" s="338"/>
      <c r="HX97" s="338"/>
      <c r="HY97" s="338"/>
      <c r="HZ97" s="338"/>
      <c r="IA97" s="338"/>
      <c r="IB97" s="338"/>
      <c r="IC97" s="338"/>
      <c r="ID97" s="338"/>
      <c r="IE97" s="338"/>
      <c r="IF97" s="338"/>
      <c r="IG97" s="338"/>
      <c r="IH97" s="338"/>
      <c r="II97" s="338"/>
      <c r="IJ97" s="338"/>
      <c r="IK97" s="338"/>
      <c r="IL97" s="338"/>
      <c r="IM97" s="338"/>
      <c r="IN97" s="338"/>
      <c r="IO97" s="338"/>
      <c r="IP97" s="338"/>
    </row>
    <row r="98" spans="32:250" s="327" customFormat="1" ht="15.75" hidden="1" customHeight="1">
      <c r="AF98" s="340"/>
      <c r="AG98" s="338"/>
      <c r="AH98" s="338"/>
      <c r="AI98" s="338"/>
      <c r="AJ98" s="338"/>
      <c r="AK98" s="338"/>
      <c r="AL98" s="338"/>
      <c r="AM98" s="338"/>
      <c r="AN98" s="338"/>
      <c r="AO98" s="338"/>
      <c r="AP98" s="338"/>
      <c r="AQ98" s="338"/>
      <c r="AR98" s="338"/>
      <c r="AS98" s="338"/>
      <c r="AT98" s="338"/>
      <c r="AU98" s="338"/>
      <c r="AV98" s="338"/>
      <c r="AW98" s="338"/>
      <c r="AX98" s="338"/>
      <c r="AY98" s="338"/>
      <c r="AZ98" s="338"/>
      <c r="BA98" s="338"/>
      <c r="BB98" s="338"/>
      <c r="BC98" s="338"/>
      <c r="BD98" s="338"/>
      <c r="BE98" s="338"/>
      <c r="BF98" s="338"/>
      <c r="BG98" s="338"/>
      <c r="BH98" s="338"/>
      <c r="BI98" s="338"/>
      <c r="BJ98" s="338"/>
      <c r="BK98" s="338"/>
      <c r="BL98" s="338"/>
      <c r="BM98" s="338"/>
      <c r="BN98" s="338"/>
      <c r="BO98" s="338"/>
      <c r="BP98" s="338"/>
      <c r="BQ98" s="338"/>
      <c r="BR98" s="338"/>
      <c r="BS98" s="338"/>
      <c r="BT98" s="338"/>
      <c r="BU98" s="338"/>
      <c r="BV98" s="338"/>
      <c r="BW98" s="338"/>
      <c r="BX98" s="338"/>
      <c r="BY98" s="338"/>
      <c r="BZ98" s="338"/>
      <c r="CA98" s="338"/>
      <c r="CB98" s="338"/>
      <c r="CC98" s="338"/>
      <c r="CD98" s="338"/>
      <c r="CE98" s="338"/>
      <c r="CF98" s="338"/>
      <c r="CG98" s="338"/>
      <c r="CH98" s="338"/>
      <c r="CI98" s="338"/>
      <c r="CJ98" s="338"/>
      <c r="CK98" s="338"/>
      <c r="CL98" s="338"/>
      <c r="CM98" s="338"/>
      <c r="CN98" s="338"/>
      <c r="CO98" s="338"/>
      <c r="CP98" s="338"/>
      <c r="CQ98" s="338"/>
      <c r="CR98" s="338"/>
      <c r="CS98" s="338"/>
      <c r="CT98" s="338"/>
      <c r="CU98" s="338"/>
      <c r="CV98" s="338"/>
      <c r="CW98" s="338"/>
      <c r="CX98" s="338"/>
      <c r="CY98" s="338"/>
      <c r="CZ98" s="338"/>
      <c r="DA98" s="338"/>
      <c r="DB98" s="338"/>
      <c r="DC98" s="338"/>
      <c r="DD98" s="338"/>
      <c r="DE98" s="338"/>
      <c r="DF98" s="338"/>
      <c r="DG98" s="338"/>
      <c r="DH98" s="338"/>
      <c r="DI98" s="338"/>
      <c r="DJ98" s="338"/>
      <c r="DK98" s="338"/>
      <c r="DL98" s="338"/>
      <c r="DM98" s="338"/>
      <c r="DN98" s="338"/>
      <c r="DO98" s="338"/>
      <c r="DP98" s="338"/>
      <c r="DQ98" s="338"/>
      <c r="DR98" s="338"/>
      <c r="DS98" s="338"/>
      <c r="DT98" s="338"/>
      <c r="DU98" s="338"/>
      <c r="DV98" s="338"/>
      <c r="DW98" s="338"/>
      <c r="DX98" s="338"/>
      <c r="DY98" s="338"/>
      <c r="DZ98" s="338"/>
      <c r="EA98" s="338"/>
      <c r="EB98" s="338"/>
      <c r="EC98" s="338"/>
      <c r="ED98" s="338"/>
      <c r="EE98" s="338"/>
      <c r="EF98" s="338"/>
      <c r="EG98" s="338"/>
      <c r="EH98" s="338"/>
      <c r="EI98" s="338"/>
      <c r="EJ98" s="338"/>
      <c r="EK98" s="338"/>
      <c r="EL98" s="338"/>
      <c r="EM98" s="338"/>
      <c r="EN98" s="338"/>
      <c r="EO98" s="338"/>
      <c r="EP98" s="338"/>
      <c r="EQ98" s="338"/>
      <c r="ER98" s="338"/>
      <c r="ES98" s="338"/>
      <c r="ET98" s="338"/>
      <c r="EU98" s="338"/>
      <c r="EV98" s="338"/>
      <c r="EW98" s="338"/>
      <c r="EX98" s="338"/>
      <c r="EY98" s="338"/>
      <c r="EZ98" s="338"/>
      <c r="FA98" s="338"/>
      <c r="FB98" s="338"/>
      <c r="FC98" s="338"/>
      <c r="FD98" s="338"/>
      <c r="FE98" s="338"/>
      <c r="FF98" s="338"/>
      <c r="FG98" s="338"/>
      <c r="FH98" s="338"/>
      <c r="FI98" s="338"/>
      <c r="FJ98" s="338"/>
      <c r="FK98" s="338"/>
      <c r="FL98" s="338"/>
      <c r="FM98" s="338"/>
      <c r="FN98" s="338"/>
      <c r="FO98" s="338"/>
      <c r="FP98" s="338"/>
      <c r="FQ98" s="338"/>
      <c r="FR98" s="338"/>
      <c r="FS98" s="338"/>
      <c r="FT98" s="338"/>
      <c r="FU98" s="338"/>
      <c r="FV98" s="338"/>
      <c r="FW98" s="338"/>
      <c r="FX98" s="338"/>
      <c r="FY98" s="338"/>
      <c r="FZ98" s="338"/>
      <c r="GA98" s="338"/>
      <c r="GB98" s="338"/>
      <c r="GC98" s="338"/>
      <c r="GD98" s="338"/>
      <c r="GE98" s="338"/>
      <c r="GF98" s="338"/>
      <c r="GG98" s="338"/>
      <c r="GH98" s="338"/>
      <c r="GI98" s="338"/>
      <c r="GJ98" s="338"/>
      <c r="GK98" s="338"/>
      <c r="GL98" s="338"/>
      <c r="GM98" s="338"/>
      <c r="GN98" s="338"/>
      <c r="GO98" s="338"/>
      <c r="GP98" s="338"/>
      <c r="GQ98" s="338"/>
      <c r="GR98" s="338"/>
      <c r="GS98" s="338"/>
      <c r="GT98" s="338"/>
      <c r="GU98" s="338"/>
      <c r="GV98" s="338"/>
      <c r="GW98" s="338"/>
      <c r="GX98" s="338"/>
      <c r="GY98" s="338"/>
      <c r="GZ98" s="338"/>
      <c r="HA98" s="338"/>
      <c r="HB98" s="338"/>
      <c r="HC98" s="338"/>
      <c r="HD98" s="338"/>
      <c r="HE98" s="338"/>
      <c r="HF98" s="338"/>
      <c r="HG98" s="338"/>
      <c r="HH98" s="338"/>
      <c r="HI98" s="338"/>
      <c r="HJ98" s="338"/>
      <c r="HK98" s="338"/>
      <c r="HL98" s="338"/>
      <c r="HM98" s="338"/>
      <c r="HN98" s="338"/>
      <c r="HO98" s="338"/>
      <c r="HP98" s="338"/>
      <c r="HQ98" s="338"/>
      <c r="HR98" s="338"/>
      <c r="HS98" s="338"/>
      <c r="HT98" s="338"/>
      <c r="HU98" s="338"/>
      <c r="HV98" s="338"/>
      <c r="HW98" s="338"/>
      <c r="HX98" s="338"/>
      <c r="HY98" s="338"/>
      <c r="HZ98" s="338"/>
      <c r="IA98" s="338"/>
      <c r="IB98" s="338"/>
      <c r="IC98" s="338"/>
      <c r="ID98" s="338"/>
      <c r="IE98" s="338"/>
      <c r="IF98" s="338"/>
      <c r="IG98" s="338"/>
      <c r="IH98" s="338"/>
      <c r="II98" s="338"/>
      <c r="IJ98" s="338"/>
      <c r="IK98" s="338"/>
      <c r="IL98" s="338"/>
      <c r="IM98" s="338"/>
      <c r="IN98" s="338"/>
      <c r="IO98" s="338"/>
      <c r="IP98" s="338"/>
    </row>
    <row r="99" spans="32:250" s="327" customFormat="1" ht="15.75" hidden="1" customHeight="1">
      <c r="AF99" s="340"/>
      <c r="AG99" s="338"/>
      <c r="AH99" s="338"/>
      <c r="AI99" s="338"/>
      <c r="AJ99" s="338"/>
      <c r="AK99" s="338"/>
      <c r="AL99" s="338"/>
      <c r="AM99" s="338"/>
      <c r="AN99" s="338"/>
      <c r="AO99" s="338"/>
      <c r="AP99" s="338"/>
      <c r="AQ99" s="338"/>
      <c r="AR99" s="338"/>
      <c r="AS99" s="338"/>
      <c r="AT99" s="338"/>
      <c r="AU99" s="338"/>
      <c r="AV99" s="338"/>
      <c r="AW99" s="338"/>
      <c r="AX99" s="338"/>
      <c r="AY99" s="338"/>
      <c r="AZ99" s="338"/>
      <c r="BA99" s="338"/>
      <c r="BB99" s="338"/>
      <c r="BC99" s="338"/>
      <c r="BD99" s="338"/>
      <c r="BE99" s="338"/>
      <c r="BF99" s="338"/>
      <c r="BG99" s="338"/>
      <c r="BH99" s="338"/>
      <c r="BI99" s="338"/>
      <c r="BJ99" s="338"/>
      <c r="BK99" s="338"/>
      <c r="BL99" s="338"/>
      <c r="BM99" s="338"/>
      <c r="BN99" s="338"/>
      <c r="BO99" s="338"/>
      <c r="BP99" s="338"/>
      <c r="BQ99" s="338"/>
      <c r="BR99" s="338"/>
      <c r="BS99" s="338"/>
      <c r="BT99" s="338"/>
      <c r="BU99" s="338"/>
      <c r="BV99" s="338"/>
      <c r="BW99" s="338"/>
      <c r="BX99" s="338"/>
      <c r="BY99" s="338"/>
      <c r="BZ99" s="338"/>
      <c r="CA99" s="338"/>
      <c r="CB99" s="338"/>
      <c r="CC99" s="338"/>
      <c r="CD99" s="338"/>
      <c r="CE99" s="338"/>
      <c r="CF99" s="338"/>
      <c r="CG99" s="338"/>
      <c r="CH99" s="338"/>
      <c r="CI99" s="338"/>
      <c r="CJ99" s="338"/>
      <c r="CK99" s="338"/>
      <c r="CL99" s="338"/>
      <c r="CM99" s="338"/>
      <c r="CN99" s="338"/>
      <c r="CO99" s="338"/>
      <c r="CP99" s="338"/>
      <c r="CQ99" s="338"/>
      <c r="CR99" s="338"/>
      <c r="CS99" s="338"/>
      <c r="CT99" s="338"/>
      <c r="CU99" s="338"/>
      <c r="CV99" s="338"/>
      <c r="CW99" s="338"/>
      <c r="CX99" s="338"/>
      <c r="CY99" s="338"/>
      <c r="CZ99" s="338"/>
      <c r="DA99" s="338"/>
      <c r="DB99" s="338"/>
      <c r="DC99" s="338"/>
      <c r="DD99" s="338"/>
      <c r="DE99" s="338"/>
      <c r="DF99" s="338"/>
      <c r="DG99" s="338"/>
      <c r="DH99" s="338"/>
      <c r="DI99" s="338"/>
      <c r="DJ99" s="338"/>
      <c r="DK99" s="338"/>
      <c r="DL99" s="338"/>
      <c r="DM99" s="338"/>
      <c r="DN99" s="338"/>
      <c r="DO99" s="338"/>
      <c r="DP99" s="338"/>
      <c r="DQ99" s="338"/>
      <c r="DR99" s="338"/>
      <c r="DS99" s="338"/>
      <c r="DT99" s="338"/>
      <c r="DU99" s="338"/>
      <c r="DV99" s="338"/>
      <c r="DW99" s="338"/>
      <c r="DX99" s="338"/>
      <c r="DY99" s="338"/>
      <c r="DZ99" s="338"/>
      <c r="EA99" s="338"/>
      <c r="EB99" s="338"/>
      <c r="EC99" s="338"/>
      <c r="ED99" s="338"/>
      <c r="EE99" s="338"/>
      <c r="EF99" s="338"/>
      <c r="EG99" s="338"/>
      <c r="EH99" s="338"/>
      <c r="EI99" s="338"/>
      <c r="EJ99" s="338"/>
      <c r="EK99" s="338"/>
      <c r="EL99" s="338"/>
      <c r="EM99" s="338"/>
      <c r="EN99" s="338"/>
      <c r="EO99" s="338"/>
      <c r="EP99" s="338"/>
      <c r="EQ99" s="338"/>
      <c r="ER99" s="338"/>
      <c r="ES99" s="338"/>
      <c r="ET99" s="338"/>
      <c r="EU99" s="338"/>
      <c r="EV99" s="338"/>
      <c r="EW99" s="338"/>
      <c r="EX99" s="338"/>
      <c r="EY99" s="338"/>
      <c r="EZ99" s="338"/>
      <c r="FA99" s="338"/>
      <c r="FB99" s="338"/>
      <c r="FC99" s="338"/>
      <c r="FD99" s="338"/>
      <c r="FE99" s="338"/>
      <c r="FF99" s="338"/>
      <c r="FG99" s="338"/>
      <c r="FH99" s="338"/>
      <c r="FI99" s="338"/>
      <c r="FJ99" s="338"/>
      <c r="FK99" s="338"/>
      <c r="FL99" s="338"/>
      <c r="FM99" s="338"/>
      <c r="FN99" s="338"/>
      <c r="FO99" s="338"/>
      <c r="FP99" s="338"/>
      <c r="FQ99" s="338"/>
      <c r="FR99" s="338"/>
      <c r="FS99" s="338"/>
      <c r="FT99" s="338"/>
      <c r="FU99" s="338"/>
      <c r="FV99" s="338"/>
      <c r="FW99" s="338"/>
      <c r="FX99" s="338"/>
      <c r="FY99" s="338"/>
      <c r="FZ99" s="338"/>
      <c r="GA99" s="338"/>
      <c r="GB99" s="338"/>
      <c r="GC99" s="338"/>
      <c r="GD99" s="338"/>
      <c r="GE99" s="338"/>
      <c r="GF99" s="338"/>
      <c r="GG99" s="338"/>
      <c r="GH99" s="338"/>
      <c r="GI99" s="338"/>
      <c r="GJ99" s="338"/>
      <c r="GK99" s="338"/>
      <c r="GL99" s="338"/>
      <c r="GM99" s="338"/>
      <c r="GN99" s="338"/>
      <c r="GO99" s="338"/>
      <c r="GP99" s="338"/>
      <c r="GQ99" s="338"/>
      <c r="GR99" s="338"/>
      <c r="GS99" s="338"/>
      <c r="GT99" s="338"/>
      <c r="GU99" s="338"/>
      <c r="GV99" s="338"/>
      <c r="GW99" s="338"/>
      <c r="GX99" s="338"/>
      <c r="GY99" s="338"/>
      <c r="GZ99" s="338"/>
      <c r="HA99" s="338"/>
      <c r="HB99" s="338"/>
      <c r="HC99" s="338"/>
      <c r="HD99" s="338"/>
      <c r="HE99" s="338"/>
      <c r="HF99" s="338"/>
      <c r="HG99" s="338"/>
      <c r="HH99" s="338"/>
      <c r="HI99" s="338"/>
      <c r="HJ99" s="338"/>
      <c r="HK99" s="338"/>
      <c r="HL99" s="338"/>
      <c r="HM99" s="338"/>
      <c r="HN99" s="338"/>
      <c r="HO99" s="338"/>
      <c r="HP99" s="338"/>
      <c r="HQ99" s="338"/>
      <c r="HR99" s="338"/>
      <c r="HS99" s="338"/>
      <c r="HT99" s="338"/>
      <c r="HU99" s="338"/>
      <c r="HV99" s="338"/>
      <c r="HW99" s="338"/>
      <c r="HX99" s="338"/>
      <c r="HY99" s="338"/>
      <c r="HZ99" s="338"/>
      <c r="IA99" s="338"/>
      <c r="IB99" s="338"/>
      <c r="IC99" s="338"/>
      <c r="ID99" s="338"/>
      <c r="IE99" s="338"/>
      <c r="IF99" s="338"/>
      <c r="IG99" s="338"/>
      <c r="IH99" s="338"/>
      <c r="II99" s="338"/>
      <c r="IJ99" s="338"/>
      <c r="IK99" s="338"/>
      <c r="IL99" s="338"/>
      <c r="IM99" s="338"/>
      <c r="IN99" s="338"/>
      <c r="IO99" s="338"/>
      <c r="IP99" s="338"/>
    </row>
    <row r="100" spans="32:250" s="327" customFormat="1" ht="15.75" hidden="1" customHeight="1">
      <c r="AF100" s="340"/>
      <c r="AG100" s="338"/>
      <c r="AH100" s="338"/>
      <c r="AI100" s="338"/>
      <c r="AJ100" s="338"/>
      <c r="AK100" s="338"/>
      <c r="AL100" s="338"/>
      <c r="AM100" s="338"/>
      <c r="AN100" s="338"/>
      <c r="AO100" s="338"/>
      <c r="AP100" s="338"/>
      <c r="AQ100" s="338"/>
      <c r="AR100" s="338"/>
      <c r="AS100" s="338"/>
      <c r="AT100" s="338"/>
      <c r="AU100" s="338"/>
      <c r="AV100" s="338"/>
      <c r="AW100" s="338"/>
      <c r="AX100" s="338"/>
      <c r="AY100" s="338"/>
      <c r="AZ100" s="338"/>
      <c r="BA100" s="338"/>
      <c r="BB100" s="338"/>
      <c r="BC100" s="338"/>
      <c r="BD100" s="338"/>
      <c r="BE100" s="338"/>
      <c r="BF100" s="338"/>
      <c r="BG100" s="338"/>
      <c r="BH100" s="338"/>
      <c r="BI100" s="338"/>
      <c r="BJ100" s="338"/>
      <c r="BK100" s="338"/>
      <c r="BL100" s="338"/>
      <c r="BM100" s="338"/>
      <c r="BN100" s="338"/>
      <c r="BO100" s="338"/>
      <c r="BP100" s="338"/>
      <c r="BQ100" s="338"/>
      <c r="BR100" s="338"/>
      <c r="BS100" s="338"/>
      <c r="BT100" s="338"/>
      <c r="BU100" s="338"/>
      <c r="BV100" s="338"/>
      <c r="BW100" s="338"/>
      <c r="BX100" s="338"/>
      <c r="BY100" s="338"/>
      <c r="BZ100" s="338"/>
      <c r="CA100" s="338"/>
      <c r="CB100" s="338"/>
      <c r="CC100" s="338"/>
      <c r="CD100" s="338"/>
      <c r="CE100" s="338"/>
      <c r="CF100" s="338"/>
      <c r="CG100" s="338"/>
      <c r="CH100" s="338"/>
      <c r="CI100" s="338"/>
      <c r="CJ100" s="338"/>
      <c r="CK100" s="338"/>
      <c r="CL100" s="338"/>
      <c r="CM100" s="338"/>
      <c r="CN100" s="338"/>
      <c r="CO100" s="338"/>
      <c r="CP100" s="338"/>
      <c r="CQ100" s="338"/>
      <c r="CR100" s="338"/>
      <c r="CS100" s="338"/>
      <c r="CT100" s="338"/>
      <c r="CU100" s="338"/>
      <c r="CV100" s="338"/>
      <c r="CW100" s="338"/>
      <c r="CX100" s="338"/>
      <c r="CY100" s="338"/>
      <c r="CZ100" s="338"/>
      <c r="DA100" s="338"/>
      <c r="DB100" s="338"/>
      <c r="DC100" s="338"/>
      <c r="DD100" s="338"/>
      <c r="DE100" s="338"/>
      <c r="DF100" s="338"/>
      <c r="DG100" s="338"/>
      <c r="DH100" s="338"/>
      <c r="DI100" s="338"/>
      <c r="DJ100" s="338"/>
      <c r="DK100" s="338"/>
      <c r="DL100" s="338"/>
      <c r="DM100" s="338"/>
      <c r="DN100" s="338"/>
      <c r="DO100" s="338"/>
      <c r="DP100" s="338"/>
      <c r="DQ100" s="338"/>
      <c r="DR100" s="338"/>
      <c r="DS100" s="338"/>
      <c r="DT100" s="338"/>
      <c r="DU100" s="338"/>
      <c r="DV100" s="338"/>
      <c r="DW100" s="338"/>
      <c r="DX100" s="338"/>
      <c r="DY100" s="338"/>
      <c r="DZ100" s="338"/>
      <c r="EA100" s="338"/>
      <c r="EB100" s="338"/>
      <c r="EC100" s="338"/>
      <c r="ED100" s="338"/>
      <c r="EE100" s="338"/>
      <c r="EF100" s="338"/>
      <c r="EG100" s="338"/>
      <c r="EH100" s="338"/>
      <c r="EI100" s="338"/>
      <c r="EJ100" s="338"/>
      <c r="EK100" s="338"/>
      <c r="EL100" s="338"/>
      <c r="EM100" s="338"/>
      <c r="EN100" s="338"/>
      <c r="EO100" s="338"/>
      <c r="EP100" s="338"/>
      <c r="EQ100" s="338"/>
      <c r="ER100" s="338"/>
      <c r="ES100" s="338"/>
      <c r="ET100" s="338"/>
      <c r="EU100" s="338"/>
      <c r="EV100" s="338"/>
      <c r="EW100" s="338"/>
      <c r="EX100" s="338"/>
      <c r="EY100" s="338"/>
      <c r="EZ100" s="338"/>
      <c r="FA100" s="338"/>
      <c r="FB100" s="338"/>
      <c r="FC100" s="338"/>
      <c r="FD100" s="338"/>
      <c r="FE100" s="338"/>
      <c r="FF100" s="338"/>
      <c r="FG100" s="338"/>
      <c r="FH100" s="338"/>
      <c r="FI100" s="338"/>
      <c r="FJ100" s="338"/>
      <c r="FK100" s="338"/>
      <c r="FL100" s="338"/>
      <c r="FM100" s="338"/>
      <c r="FN100" s="338"/>
      <c r="FO100" s="338"/>
      <c r="FP100" s="338"/>
      <c r="FQ100" s="338"/>
      <c r="FR100" s="338"/>
      <c r="FS100" s="338"/>
      <c r="FT100" s="338"/>
      <c r="FU100" s="338"/>
      <c r="FV100" s="338"/>
      <c r="FW100" s="338"/>
      <c r="FX100" s="338"/>
      <c r="FY100" s="338"/>
      <c r="FZ100" s="338"/>
      <c r="GA100" s="338"/>
      <c r="GB100" s="338"/>
      <c r="GC100" s="338"/>
      <c r="GD100" s="338"/>
      <c r="GE100" s="338"/>
      <c r="GF100" s="338"/>
      <c r="GG100" s="338"/>
      <c r="GH100" s="338"/>
      <c r="GI100" s="338"/>
      <c r="GJ100" s="338"/>
      <c r="GK100" s="338"/>
      <c r="GL100" s="338"/>
      <c r="GM100" s="338"/>
      <c r="GN100" s="338"/>
      <c r="GO100" s="338"/>
      <c r="GP100" s="338"/>
      <c r="GQ100" s="338"/>
      <c r="GR100" s="338"/>
      <c r="GS100" s="338"/>
      <c r="GT100" s="338"/>
      <c r="GU100" s="338"/>
      <c r="GV100" s="338"/>
      <c r="GW100" s="338"/>
      <c r="GX100" s="338"/>
      <c r="GY100" s="338"/>
      <c r="GZ100" s="338"/>
      <c r="HA100" s="338"/>
      <c r="HB100" s="338"/>
      <c r="HC100" s="338"/>
      <c r="HD100" s="338"/>
      <c r="HE100" s="338"/>
      <c r="HF100" s="338"/>
      <c r="HG100" s="338"/>
      <c r="HH100" s="338"/>
      <c r="HI100" s="338"/>
      <c r="HJ100" s="338"/>
      <c r="HK100" s="338"/>
      <c r="HL100" s="338"/>
      <c r="HM100" s="338"/>
      <c r="HN100" s="338"/>
      <c r="HO100" s="338"/>
      <c r="HP100" s="338"/>
      <c r="HQ100" s="338"/>
      <c r="HR100" s="338"/>
      <c r="HS100" s="338"/>
      <c r="HT100" s="338"/>
      <c r="HU100" s="338"/>
      <c r="HV100" s="338"/>
      <c r="HW100" s="338"/>
      <c r="HX100" s="338"/>
      <c r="HY100" s="338"/>
      <c r="HZ100" s="338"/>
      <c r="IA100" s="338"/>
      <c r="IB100" s="338"/>
      <c r="IC100" s="338"/>
      <c r="ID100" s="338"/>
      <c r="IE100" s="338"/>
      <c r="IF100" s="338"/>
      <c r="IG100" s="338"/>
      <c r="IH100" s="338"/>
      <c r="II100" s="338"/>
      <c r="IJ100" s="338"/>
      <c r="IK100" s="338"/>
      <c r="IL100" s="338"/>
      <c r="IM100" s="338"/>
      <c r="IN100" s="338"/>
      <c r="IO100" s="338"/>
      <c r="IP100" s="338"/>
    </row>
    <row r="101" spans="32:250" s="327" customFormat="1" ht="15.75" hidden="1" customHeight="1">
      <c r="AF101" s="340"/>
      <c r="AG101" s="338"/>
      <c r="AH101" s="338"/>
      <c r="AI101" s="338"/>
      <c r="AJ101" s="338"/>
      <c r="AK101" s="338"/>
      <c r="AL101" s="338"/>
      <c r="AM101" s="338"/>
      <c r="AN101" s="338"/>
      <c r="AO101" s="338"/>
      <c r="AP101" s="338"/>
      <c r="AQ101" s="338"/>
      <c r="AR101" s="338"/>
      <c r="AS101" s="338"/>
      <c r="AT101" s="338"/>
      <c r="AU101" s="338"/>
      <c r="AV101" s="338"/>
      <c r="AW101" s="338"/>
      <c r="AX101" s="338"/>
      <c r="AY101" s="338"/>
      <c r="AZ101" s="338"/>
      <c r="BA101" s="338"/>
      <c r="BB101" s="338"/>
      <c r="BC101" s="338"/>
      <c r="BD101" s="338"/>
      <c r="BE101" s="338"/>
      <c r="BF101" s="338"/>
      <c r="BG101" s="338"/>
      <c r="BH101" s="338"/>
      <c r="BI101" s="338"/>
      <c r="BJ101" s="338"/>
      <c r="BK101" s="338"/>
      <c r="BL101" s="338"/>
      <c r="BM101" s="338"/>
      <c r="BN101" s="338"/>
      <c r="BO101" s="338"/>
      <c r="BP101" s="338"/>
      <c r="BQ101" s="338"/>
      <c r="BR101" s="338"/>
      <c r="BS101" s="338"/>
      <c r="BT101" s="338"/>
      <c r="BU101" s="338"/>
      <c r="BV101" s="338"/>
      <c r="BW101" s="338"/>
      <c r="BX101" s="338"/>
      <c r="BY101" s="338"/>
      <c r="BZ101" s="338"/>
      <c r="CA101" s="338"/>
      <c r="CB101" s="338"/>
      <c r="CC101" s="338"/>
      <c r="CD101" s="338"/>
      <c r="CE101" s="338"/>
      <c r="CF101" s="338"/>
      <c r="CG101" s="338"/>
      <c r="CH101" s="338"/>
      <c r="CI101" s="338"/>
      <c r="CJ101" s="338"/>
      <c r="CK101" s="338"/>
      <c r="CL101" s="338"/>
      <c r="CM101" s="338"/>
      <c r="CN101" s="338"/>
      <c r="CO101" s="338"/>
      <c r="CP101" s="338"/>
      <c r="CQ101" s="338"/>
      <c r="CR101" s="338"/>
      <c r="CS101" s="338"/>
      <c r="CT101" s="338"/>
      <c r="CU101" s="338"/>
      <c r="CV101" s="338"/>
      <c r="CW101" s="338"/>
      <c r="CX101" s="338"/>
      <c r="CY101" s="338"/>
      <c r="CZ101" s="338"/>
      <c r="DA101" s="338"/>
      <c r="DB101" s="338"/>
      <c r="DC101" s="338"/>
      <c r="DD101" s="338"/>
      <c r="DE101" s="338"/>
      <c r="DF101" s="338"/>
      <c r="DG101" s="338"/>
      <c r="DH101" s="338"/>
      <c r="DI101" s="338"/>
      <c r="DJ101" s="338"/>
      <c r="DK101" s="338"/>
      <c r="DL101" s="338"/>
      <c r="DM101" s="338"/>
      <c r="DN101" s="338"/>
      <c r="DO101" s="338"/>
      <c r="DP101" s="338"/>
      <c r="DQ101" s="338"/>
      <c r="DR101" s="338"/>
      <c r="DS101" s="338"/>
      <c r="DT101" s="338"/>
      <c r="DU101" s="338"/>
      <c r="DV101" s="338"/>
      <c r="DW101" s="338"/>
      <c r="DX101" s="338"/>
      <c r="DY101" s="338"/>
      <c r="DZ101" s="338"/>
      <c r="EA101" s="338"/>
      <c r="EB101" s="338"/>
      <c r="EC101" s="338"/>
      <c r="ED101" s="338"/>
      <c r="EE101" s="338"/>
      <c r="EF101" s="338"/>
      <c r="EG101" s="338"/>
      <c r="EH101" s="338"/>
      <c r="EI101" s="338"/>
      <c r="EJ101" s="338"/>
      <c r="EK101" s="338"/>
      <c r="EL101" s="338"/>
      <c r="EM101" s="338"/>
      <c r="EN101" s="338"/>
      <c r="EO101" s="338"/>
      <c r="EP101" s="338"/>
      <c r="EQ101" s="338"/>
      <c r="ER101" s="338"/>
      <c r="ES101" s="338"/>
      <c r="ET101" s="338"/>
      <c r="EU101" s="338"/>
      <c r="EV101" s="338"/>
      <c r="EW101" s="338"/>
      <c r="EX101" s="338"/>
      <c r="EY101" s="338"/>
      <c r="EZ101" s="338"/>
      <c r="FA101" s="338"/>
      <c r="FB101" s="338"/>
      <c r="FC101" s="338"/>
      <c r="FD101" s="338"/>
      <c r="FE101" s="338"/>
      <c r="FF101" s="338"/>
      <c r="FG101" s="338"/>
      <c r="FH101" s="338"/>
      <c r="FI101" s="338"/>
      <c r="FJ101" s="338"/>
      <c r="FK101" s="338"/>
      <c r="FL101" s="338"/>
      <c r="FM101" s="338"/>
      <c r="FN101" s="338"/>
      <c r="FO101" s="338"/>
      <c r="FP101" s="338"/>
      <c r="FQ101" s="338"/>
      <c r="FR101" s="338"/>
      <c r="FS101" s="338"/>
      <c r="FT101" s="338"/>
      <c r="FU101" s="338"/>
      <c r="FV101" s="338"/>
      <c r="FW101" s="338"/>
      <c r="FX101" s="338"/>
      <c r="FY101" s="338"/>
      <c r="FZ101" s="338"/>
      <c r="GA101" s="338"/>
      <c r="GB101" s="338"/>
      <c r="GC101" s="338"/>
      <c r="GD101" s="338"/>
      <c r="GE101" s="338"/>
      <c r="GF101" s="338"/>
      <c r="GG101" s="338"/>
      <c r="GH101" s="338"/>
      <c r="GI101" s="338"/>
      <c r="GJ101" s="338"/>
      <c r="GK101" s="338"/>
      <c r="GL101" s="338"/>
      <c r="GM101" s="338"/>
      <c r="GN101" s="338"/>
      <c r="GO101" s="338"/>
      <c r="GP101" s="338"/>
      <c r="GQ101" s="338"/>
      <c r="GR101" s="338"/>
      <c r="GS101" s="338"/>
      <c r="GT101" s="338"/>
      <c r="GU101" s="338"/>
      <c r="GV101" s="338"/>
      <c r="GW101" s="338"/>
      <c r="GX101" s="338"/>
      <c r="GY101" s="338"/>
      <c r="GZ101" s="338"/>
      <c r="HA101" s="338"/>
      <c r="HB101" s="338"/>
      <c r="HC101" s="338"/>
      <c r="HD101" s="338"/>
      <c r="HE101" s="338"/>
      <c r="HF101" s="338"/>
      <c r="HG101" s="338"/>
      <c r="HH101" s="338"/>
      <c r="HI101" s="338"/>
      <c r="HJ101" s="338"/>
      <c r="HK101" s="338"/>
      <c r="HL101" s="338"/>
      <c r="HM101" s="338"/>
      <c r="HN101" s="338"/>
      <c r="HO101" s="338"/>
      <c r="HP101" s="338"/>
      <c r="HQ101" s="338"/>
      <c r="HR101" s="338"/>
      <c r="HS101" s="338"/>
      <c r="HT101" s="338"/>
      <c r="HU101" s="338"/>
      <c r="HV101" s="338"/>
      <c r="HW101" s="338"/>
      <c r="HX101" s="338"/>
      <c r="HY101" s="338"/>
      <c r="HZ101" s="338"/>
      <c r="IA101" s="338"/>
      <c r="IB101" s="338"/>
      <c r="IC101" s="338"/>
      <c r="ID101" s="338"/>
      <c r="IE101" s="338"/>
      <c r="IF101" s="338"/>
      <c r="IG101" s="338"/>
      <c r="IH101" s="338"/>
      <c r="II101" s="338"/>
      <c r="IJ101" s="338"/>
      <c r="IK101" s="338"/>
      <c r="IL101" s="338"/>
      <c r="IM101" s="338"/>
      <c r="IN101" s="338"/>
      <c r="IO101" s="338"/>
      <c r="IP101" s="338"/>
    </row>
    <row r="102" spans="32:250" s="327" customFormat="1" ht="15.75" hidden="1" customHeight="1">
      <c r="AF102" s="340"/>
      <c r="AG102" s="338"/>
      <c r="AH102" s="338"/>
      <c r="AI102" s="338"/>
      <c r="AJ102" s="338"/>
      <c r="AK102" s="338"/>
      <c r="AL102" s="338"/>
      <c r="AM102" s="338"/>
      <c r="AN102" s="338"/>
      <c r="AO102" s="338"/>
      <c r="AP102" s="338"/>
      <c r="AQ102" s="338"/>
      <c r="AR102" s="338"/>
      <c r="AS102" s="338"/>
      <c r="AT102" s="338"/>
      <c r="AU102" s="338"/>
      <c r="AV102" s="338"/>
      <c r="AW102" s="338"/>
      <c r="AX102" s="338"/>
      <c r="AY102" s="338"/>
      <c r="AZ102" s="338"/>
      <c r="BA102" s="338"/>
      <c r="BB102" s="338"/>
      <c r="BC102" s="338"/>
      <c r="BD102" s="338"/>
      <c r="BE102" s="338"/>
      <c r="BF102" s="338"/>
      <c r="BG102" s="338"/>
      <c r="BH102" s="338"/>
      <c r="BI102" s="338"/>
      <c r="BJ102" s="338"/>
      <c r="BK102" s="338"/>
      <c r="BL102" s="338"/>
      <c r="BM102" s="338"/>
      <c r="BN102" s="338"/>
      <c r="BO102" s="338"/>
      <c r="BP102" s="338"/>
      <c r="BQ102" s="338"/>
      <c r="BR102" s="338"/>
      <c r="BS102" s="338"/>
      <c r="BT102" s="338"/>
      <c r="BU102" s="338"/>
      <c r="BV102" s="338"/>
      <c r="BW102" s="338"/>
      <c r="BX102" s="338"/>
      <c r="BY102" s="338"/>
      <c r="BZ102" s="338"/>
      <c r="CA102" s="338"/>
      <c r="CB102" s="338"/>
      <c r="CC102" s="338"/>
      <c r="CD102" s="338"/>
      <c r="CE102" s="338"/>
      <c r="CF102" s="338"/>
      <c r="CG102" s="338"/>
      <c r="CH102" s="338"/>
      <c r="CI102" s="338"/>
      <c r="CJ102" s="338"/>
      <c r="CK102" s="338"/>
      <c r="CL102" s="338"/>
      <c r="CM102" s="338"/>
      <c r="CN102" s="338"/>
      <c r="CO102" s="338"/>
      <c r="CP102" s="338"/>
      <c r="CQ102" s="338"/>
      <c r="CR102" s="338"/>
      <c r="CS102" s="338"/>
      <c r="CT102" s="338"/>
      <c r="CU102" s="338"/>
      <c r="CV102" s="338"/>
      <c r="CW102" s="338"/>
      <c r="CX102" s="338"/>
      <c r="CY102" s="338"/>
      <c r="CZ102" s="338"/>
      <c r="DA102" s="338"/>
      <c r="DB102" s="338"/>
      <c r="DC102" s="338"/>
      <c r="DD102" s="338"/>
      <c r="DE102" s="338"/>
      <c r="DF102" s="338"/>
      <c r="DG102" s="338"/>
      <c r="DH102" s="338"/>
      <c r="DI102" s="338"/>
      <c r="DJ102" s="338"/>
      <c r="DK102" s="338"/>
      <c r="DL102" s="338"/>
      <c r="DM102" s="338"/>
      <c r="DN102" s="338"/>
      <c r="DO102" s="338"/>
      <c r="DP102" s="338"/>
      <c r="DQ102" s="338"/>
      <c r="DR102" s="338"/>
      <c r="DS102" s="338"/>
      <c r="DT102" s="338"/>
      <c r="DU102" s="338"/>
      <c r="DV102" s="338"/>
      <c r="DW102" s="338"/>
      <c r="DX102" s="338"/>
      <c r="DY102" s="338"/>
      <c r="DZ102" s="338"/>
      <c r="EA102" s="338"/>
      <c r="EB102" s="338"/>
      <c r="EC102" s="338"/>
      <c r="ED102" s="338"/>
      <c r="EE102" s="338"/>
      <c r="EF102" s="338"/>
      <c r="EG102" s="338"/>
      <c r="EH102" s="338"/>
      <c r="EI102" s="338"/>
      <c r="EJ102" s="338"/>
      <c r="EK102" s="338"/>
      <c r="EL102" s="338"/>
      <c r="EM102" s="338"/>
      <c r="EN102" s="338"/>
      <c r="EO102" s="338"/>
      <c r="EP102" s="338"/>
      <c r="EQ102" s="338"/>
      <c r="ER102" s="338"/>
      <c r="ES102" s="338"/>
      <c r="ET102" s="338"/>
      <c r="EU102" s="338"/>
      <c r="EV102" s="338"/>
      <c r="EW102" s="338"/>
      <c r="EX102" s="338"/>
      <c r="EY102" s="338"/>
      <c r="EZ102" s="338"/>
      <c r="FA102" s="338"/>
      <c r="FB102" s="338"/>
      <c r="FC102" s="338"/>
      <c r="FD102" s="338"/>
      <c r="FE102" s="338"/>
      <c r="FF102" s="338"/>
      <c r="FG102" s="338"/>
      <c r="FH102" s="338"/>
      <c r="FI102" s="338"/>
      <c r="FJ102" s="338"/>
      <c r="FK102" s="338"/>
      <c r="FL102" s="338"/>
      <c r="FM102" s="338"/>
      <c r="FN102" s="338"/>
      <c r="FO102" s="338"/>
      <c r="FP102" s="338"/>
      <c r="FQ102" s="338"/>
      <c r="FR102" s="338"/>
      <c r="FS102" s="338"/>
      <c r="FT102" s="338"/>
      <c r="FU102" s="338"/>
      <c r="FV102" s="338"/>
      <c r="FW102" s="338"/>
      <c r="FX102" s="338"/>
      <c r="FY102" s="338"/>
      <c r="FZ102" s="338"/>
      <c r="GA102" s="338"/>
      <c r="GB102" s="338"/>
      <c r="GC102" s="338"/>
      <c r="GD102" s="338"/>
      <c r="GE102" s="338"/>
      <c r="GF102" s="338"/>
      <c r="GG102" s="338"/>
      <c r="GH102" s="338"/>
      <c r="GI102" s="338"/>
      <c r="GJ102" s="338"/>
      <c r="GK102" s="338"/>
      <c r="GL102" s="338"/>
      <c r="GM102" s="338"/>
      <c r="GN102" s="338"/>
      <c r="GO102" s="338"/>
      <c r="GP102" s="338"/>
      <c r="GQ102" s="338"/>
      <c r="GR102" s="338"/>
      <c r="GS102" s="338"/>
      <c r="GT102" s="338"/>
      <c r="GU102" s="338"/>
      <c r="GV102" s="338"/>
      <c r="GW102" s="338"/>
      <c r="GX102" s="338"/>
      <c r="GY102" s="338"/>
      <c r="GZ102" s="338"/>
      <c r="HA102" s="338"/>
      <c r="HB102" s="338"/>
      <c r="HC102" s="338"/>
      <c r="HD102" s="338"/>
      <c r="HE102" s="338"/>
      <c r="HF102" s="338"/>
      <c r="HG102" s="338"/>
      <c r="HH102" s="338"/>
      <c r="HI102" s="338"/>
      <c r="HJ102" s="338"/>
      <c r="HK102" s="338"/>
      <c r="HL102" s="338"/>
      <c r="HM102" s="338"/>
      <c r="HN102" s="338"/>
      <c r="HO102" s="338"/>
      <c r="HP102" s="338"/>
      <c r="HQ102" s="338"/>
      <c r="HR102" s="338"/>
      <c r="HS102" s="338"/>
      <c r="HT102" s="338"/>
      <c r="HU102" s="338"/>
      <c r="HV102" s="338"/>
      <c r="HW102" s="338"/>
      <c r="HX102" s="338"/>
      <c r="HY102" s="338"/>
      <c r="HZ102" s="338"/>
      <c r="IA102" s="338"/>
      <c r="IB102" s="338"/>
      <c r="IC102" s="338"/>
      <c r="ID102" s="338"/>
      <c r="IE102" s="338"/>
      <c r="IF102" s="338"/>
      <c r="IG102" s="338"/>
      <c r="IH102" s="338"/>
      <c r="II102" s="338"/>
      <c r="IJ102" s="338"/>
      <c r="IK102" s="338"/>
      <c r="IL102" s="338"/>
      <c r="IM102" s="338"/>
      <c r="IN102" s="338"/>
      <c r="IO102" s="338"/>
      <c r="IP102" s="338"/>
    </row>
    <row r="103" spans="32:250" s="327" customFormat="1" ht="15.75" hidden="1" customHeight="1">
      <c r="AF103" s="340"/>
      <c r="AG103" s="338"/>
      <c r="AH103" s="338"/>
      <c r="AI103" s="338"/>
      <c r="AJ103" s="338"/>
      <c r="AK103" s="338"/>
      <c r="AL103" s="338"/>
      <c r="AM103" s="338"/>
      <c r="AN103" s="338"/>
      <c r="AO103" s="338"/>
      <c r="AP103" s="338"/>
      <c r="AQ103" s="338"/>
      <c r="AR103" s="338"/>
      <c r="AS103" s="338"/>
      <c r="AT103" s="338"/>
      <c r="AU103" s="338"/>
      <c r="AV103" s="338"/>
      <c r="AW103" s="338"/>
      <c r="AX103" s="338"/>
      <c r="AY103" s="338"/>
      <c r="AZ103" s="338"/>
      <c r="BA103" s="338"/>
      <c r="BB103" s="338"/>
      <c r="BC103" s="338"/>
      <c r="BD103" s="338"/>
      <c r="BE103" s="338"/>
      <c r="BF103" s="338"/>
      <c r="BG103" s="338"/>
      <c r="BH103" s="338"/>
      <c r="BI103" s="338"/>
      <c r="BJ103" s="338"/>
      <c r="BK103" s="338"/>
      <c r="BL103" s="338"/>
      <c r="BM103" s="338"/>
      <c r="BN103" s="338"/>
      <c r="BO103" s="338"/>
      <c r="BP103" s="338"/>
      <c r="BQ103" s="338"/>
      <c r="BR103" s="338"/>
      <c r="BS103" s="338"/>
      <c r="BT103" s="338"/>
      <c r="BU103" s="338"/>
      <c r="BV103" s="338"/>
      <c r="BW103" s="338"/>
      <c r="BX103" s="338"/>
      <c r="BY103" s="338"/>
      <c r="BZ103" s="338"/>
      <c r="CA103" s="338"/>
      <c r="CB103" s="338"/>
      <c r="CC103" s="338"/>
      <c r="CD103" s="338"/>
      <c r="CE103" s="338"/>
      <c r="CF103" s="338"/>
      <c r="CG103" s="338"/>
      <c r="CH103" s="338"/>
      <c r="CI103" s="338"/>
      <c r="CJ103" s="338"/>
      <c r="CK103" s="338"/>
      <c r="CL103" s="338"/>
      <c r="CM103" s="338"/>
      <c r="CN103" s="338"/>
      <c r="CO103" s="338"/>
      <c r="CP103" s="338"/>
      <c r="CQ103" s="338"/>
      <c r="CR103" s="338"/>
      <c r="CS103" s="338"/>
      <c r="CT103" s="338"/>
      <c r="CU103" s="338"/>
      <c r="CV103" s="338"/>
      <c r="CW103" s="338"/>
      <c r="CX103" s="338"/>
      <c r="CY103" s="338"/>
      <c r="CZ103" s="338"/>
      <c r="DA103" s="338"/>
      <c r="DB103" s="338"/>
      <c r="DC103" s="338"/>
      <c r="DD103" s="338"/>
      <c r="DE103" s="338"/>
      <c r="DF103" s="338"/>
      <c r="DG103" s="338"/>
      <c r="DH103" s="338"/>
      <c r="DI103" s="338"/>
      <c r="DJ103" s="338"/>
      <c r="DK103" s="338"/>
      <c r="DL103" s="338"/>
      <c r="DM103" s="338"/>
      <c r="DN103" s="338"/>
      <c r="DO103" s="338"/>
      <c r="DP103" s="338"/>
      <c r="DQ103" s="338"/>
      <c r="DR103" s="338"/>
      <c r="DS103" s="338"/>
      <c r="DT103" s="338"/>
      <c r="DU103" s="338"/>
      <c r="DV103" s="338"/>
      <c r="DW103" s="338"/>
      <c r="DX103" s="338"/>
      <c r="DY103" s="338"/>
      <c r="DZ103" s="338"/>
      <c r="EA103" s="338"/>
      <c r="EB103" s="338"/>
      <c r="EC103" s="338"/>
      <c r="ED103" s="338"/>
      <c r="EE103" s="338"/>
      <c r="EF103" s="338"/>
      <c r="EG103" s="338"/>
      <c r="EH103" s="338"/>
      <c r="EI103" s="338"/>
      <c r="EJ103" s="338"/>
      <c r="EK103" s="338"/>
      <c r="EL103" s="338"/>
      <c r="EM103" s="338"/>
      <c r="EN103" s="338"/>
      <c r="EO103" s="338"/>
      <c r="EP103" s="338"/>
      <c r="EQ103" s="338"/>
      <c r="ER103" s="338"/>
      <c r="ES103" s="338"/>
      <c r="ET103" s="338"/>
      <c r="EU103" s="338"/>
      <c r="EV103" s="338"/>
      <c r="EW103" s="338"/>
      <c r="EX103" s="338"/>
      <c r="EY103" s="338"/>
      <c r="EZ103" s="338"/>
      <c r="FA103" s="338"/>
      <c r="FB103" s="338"/>
      <c r="FC103" s="338"/>
      <c r="FD103" s="338"/>
      <c r="FE103" s="338"/>
      <c r="FF103" s="338"/>
      <c r="FG103" s="338"/>
      <c r="FH103" s="338"/>
      <c r="FI103" s="338"/>
      <c r="FJ103" s="338"/>
      <c r="FK103" s="338"/>
      <c r="FL103" s="338"/>
      <c r="FM103" s="338"/>
      <c r="FN103" s="338"/>
      <c r="FO103" s="338"/>
      <c r="FP103" s="338"/>
      <c r="FQ103" s="338"/>
      <c r="FR103" s="338"/>
      <c r="FS103" s="338"/>
      <c r="FT103" s="338"/>
      <c r="FU103" s="338"/>
      <c r="FV103" s="338"/>
      <c r="FW103" s="338"/>
      <c r="FX103" s="338"/>
      <c r="FY103" s="338"/>
      <c r="FZ103" s="338"/>
      <c r="GA103" s="338"/>
      <c r="GB103" s="338"/>
      <c r="GC103" s="338"/>
      <c r="GD103" s="338"/>
      <c r="GE103" s="338"/>
      <c r="GF103" s="338"/>
      <c r="GG103" s="338"/>
      <c r="GH103" s="338"/>
      <c r="GI103" s="338"/>
      <c r="GJ103" s="338"/>
      <c r="GK103" s="338"/>
      <c r="GL103" s="338"/>
      <c r="GM103" s="338"/>
      <c r="GN103" s="338"/>
      <c r="GO103" s="338"/>
      <c r="GP103" s="338"/>
      <c r="GQ103" s="338"/>
      <c r="GR103" s="338"/>
      <c r="GS103" s="338"/>
      <c r="GT103" s="338"/>
      <c r="GU103" s="338"/>
      <c r="GV103" s="338"/>
      <c r="GW103" s="338"/>
      <c r="GX103" s="338"/>
      <c r="GY103" s="338"/>
      <c r="GZ103" s="338"/>
      <c r="HA103" s="338"/>
      <c r="HB103" s="338"/>
      <c r="HC103" s="338"/>
      <c r="HD103" s="338"/>
      <c r="HE103" s="338"/>
      <c r="HF103" s="338"/>
      <c r="HG103" s="338"/>
      <c r="HH103" s="338"/>
      <c r="HI103" s="338"/>
      <c r="HJ103" s="338"/>
      <c r="HK103" s="338"/>
      <c r="HL103" s="338"/>
      <c r="HM103" s="338"/>
      <c r="HN103" s="338"/>
      <c r="HO103" s="338"/>
      <c r="HP103" s="338"/>
      <c r="HQ103" s="338"/>
      <c r="HR103" s="338"/>
      <c r="HS103" s="338"/>
      <c r="HT103" s="338"/>
      <c r="HU103" s="338"/>
      <c r="HV103" s="338"/>
      <c r="HW103" s="338"/>
      <c r="HX103" s="338"/>
      <c r="HY103" s="338"/>
      <c r="HZ103" s="338"/>
      <c r="IA103" s="338"/>
      <c r="IB103" s="338"/>
      <c r="IC103" s="338"/>
      <c r="ID103" s="338"/>
      <c r="IE103" s="338"/>
      <c r="IF103" s="338"/>
      <c r="IG103" s="338"/>
      <c r="IH103" s="338"/>
      <c r="II103" s="338"/>
      <c r="IJ103" s="338"/>
      <c r="IK103" s="338"/>
      <c r="IL103" s="338"/>
      <c r="IM103" s="338"/>
      <c r="IN103" s="338"/>
      <c r="IO103" s="338"/>
      <c r="IP103" s="338"/>
    </row>
    <row r="104" spans="32:250" s="327" customFormat="1" ht="15.75" hidden="1" customHeight="1">
      <c r="AF104" s="340"/>
      <c r="AG104" s="338"/>
      <c r="AH104" s="338"/>
      <c r="AI104" s="338"/>
      <c r="AJ104" s="338"/>
      <c r="AK104" s="338"/>
      <c r="AL104" s="338"/>
      <c r="AM104" s="338"/>
      <c r="AN104" s="338"/>
      <c r="AO104" s="338"/>
      <c r="AP104" s="338"/>
      <c r="AQ104" s="338"/>
      <c r="AR104" s="338"/>
      <c r="AS104" s="338"/>
      <c r="AT104" s="338"/>
      <c r="AU104" s="338"/>
      <c r="AV104" s="338"/>
      <c r="AW104" s="338"/>
      <c r="AX104" s="338"/>
      <c r="AY104" s="338"/>
      <c r="AZ104" s="338"/>
      <c r="BA104" s="338"/>
      <c r="BB104" s="338"/>
      <c r="BC104" s="338"/>
      <c r="BD104" s="338"/>
      <c r="BE104" s="338"/>
      <c r="BF104" s="338"/>
      <c r="BG104" s="338"/>
      <c r="BH104" s="338"/>
      <c r="BI104" s="338"/>
      <c r="BJ104" s="338"/>
      <c r="BK104" s="338"/>
      <c r="BL104" s="338"/>
      <c r="BM104" s="338"/>
      <c r="BN104" s="338"/>
      <c r="BO104" s="338"/>
      <c r="BP104" s="338"/>
      <c r="BQ104" s="338"/>
      <c r="BR104" s="338"/>
      <c r="BS104" s="338"/>
      <c r="BT104" s="338"/>
      <c r="BU104" s="338"/>
      <c r="BV104" s="338"/>
      <c r="BW104" s="338"/>
      <c r="BX104" s="338"/>
      <c r="BY104" s="338"/>
      <c r="BZ104" s="338"/>
      <c r="CA104" s="338"/>
      <c r="CB104" s="338"/>
      <c r="CC104" s="338"/>
      <c r="CD104" s="338"/>
      <c r="CE104" s="338"/>
      <c r="CF104" s="338"/>
      <c r="CG104" s="338"/>
      <c r="CH104" s="338"/>
      <c r="CI104" s="338"/>
      <c r="CJ104" s="338"/>
      <c r="CK104" s="338"/>
      <c r="CL104" s="338"/>
      <c r="CM104" s="338"/>
      <c r="CN104" s="338"/>
      <c r="CO104" s="338"/>
      <c r="CP104" s="338"/>
      <c r="CQ104" s="338"/>
      <c r="CR104" s="338"/>
      <c r="CS104" s="338"/>
      <c r="CT104" s="338"/>
      <c r="CU104" s="338"/>
      <c r="CV104" s="338"/>
      <c r="CW104" s="338"/>
      <c r="CX104" s="338"/>
      <c r="CY104" s="338"/>
      <c r="CZ104" s="338"/>
      <c r="DA104" s="338"/>
      <c r="DB104" s="338"/>
      <c r="DC104" s="338"/>
      <c r="DD104" s="338"/>
      <c r="DE104" s="338"/>
      <c r="DF104" s="338"/>
      <c r="DG104" s="338"/>
      <c r="DH104" s="338"/>
      <c r="DI104" s="338"/>
      <c r="DJ104" s="338"/>
      <c r="DK104" s="338"/>
      <c r="DL104" s="338"/>
      <c r="DM104" s="338"/>
      <c r="DN104" s="338"/>
      <c r="DO104" s="338"/>
      <c r="DP104" s="338"/>
      <c r="DQ104" s="338"/>
      <c r="DR104" s="338"/>
      <c r="DS104" s="338"/>
      <c r="DT104" s="338"/>
      <c r="DU104" s="338"/>
      <c r="DV104" s="338"/>
      <c r="DW104" s="338"/>
      <c r="DX104" s="338"/>
      <c r="DY104" s="338"/>
      <c r="DZ104" s="338"/>
      <c r="EA104" s="338"/>
      <c r="EB104" s="338"/>
      <c r="EC104" s="338"/>
      <c r="ED104" s="338"/>
      <c r="EE104" s="338"/>
      <c r="EF104" s="338"/>
      <c r="EG104" s="338"/>
      <c r="EH104" s="338"/>
      <c r="EI104" s="338"/>
      <c r="EJ104" s="338"/>
      <c r="EK104" s="338"/>
      <c r="EL104" s="338"/>
      <c r="EM104" s="338"/>
      <c r="EN104" s="338"/>
      <c r="EO104" s="338"/>
      <c r="EP104" s="338"/>
      <c r="EQ104" s="338"/>
      <c r="ER104" s="338"/>
      <c r="ES104" s="338"/>
      <c r="ET104" s="338"/>
      <c r="EU104" s="338"/>
      <c r="EV104" s="338"/>
      <c r="EW104" s="338"/>
      <c r="EX104" s="338"/>
      <c r="EY104" s="338"/>
      <c r="EZ104" s="338"/>
      <c r="FA104" s="338"/>
      <c r="FB104" s="338"/>
      <c r="FC104" s="338"/>
      <c r="FD104" s="338"/>
      <c r="FE104" s="338"/>
      <c r="FF104" s="338"/>
      <c r="FG104" s="338"/>
      <c r="FH104" s="338"/>
      <c r="FI104" s="338"/>
      <c r="FJ104" s="338"/>
      <c r="FK104" s="338"/>
      <c r="FL104" s="338"/>
      <c r="FM104" s="338"/>
      <c r="FN104" s="338"/>
      <c r="FO104" s="338"/>
      <c r="FP104" s="338"/>
      <c r="FQ104" s="338"/>
      <c r="FR104" s="338"/>
      <c r="FS104" s="338"/>
      <c r="FT104" s="338"/>
      <c r="FU104" s="338"/>
      <c r="FV104" s="338"/>
      <c r="FW104" s="338"/>
      <c r="FX104" s="338"/>
      <c r="FY104" s="338"/>
      <c r="FZ104" s="338"/>
      <c r="GA104" s="338"/>
      <c r="GB104" s="338"/>
      <c r="GC104" s="338"/>
      <c r="GD104" s="338"/>
      <c r="GE104" s="338"/>
      <c r="GF104" s="338"/>
      <c r="GG104" s="338"/>
      <c r="GH104" s="338"/>
      <c r="GI104" s="338"/>
      <c r="GJ104" s="338"/>
      <c r="GK104" s="338"/>
      <c r="GL104" s="338"/>
      <c r="GM104" s="338"/>
      <c r="GN104" s="338"/>
      <c r="GO104" s="338"/>
      <c r="GP104" s="338"/>
      <c r="GQ104" s="338"/>
      <c r="GR104" s="338"/>
      <c r="GS104" s="338"/>
      <c r="GT104" s="338"/>
      <c r="GU104" s="338"/>
      <c r="GV104" s="338"/>
      <c r="GW104" s="338"/>
      <c r="GX104" s="338"/>
      <c r="GY104" s="338"/>
      <c r="GZ104" s="338"/>
      <c r="HA104" s="338"/>
      <c r="HB104" s="338"/>
      <c r="HC104" s="338"/>
      <c r="HD104" s="338"/>
      <c r="HE104" s="338"/>
      <c r="HF104" s="338"/>
      <c r="HG104" s="338"/>
      <c r="HH104" s="338"/>
      <c r="HI104" s="338"/>
      <c r="HJ104" s="338"/>
      <c r="HK104" s="338"/>
      <c r="HL104" s="338"/>
      <c r="HM104" s="338"/>
      <c r="HN104" s="338"/>
      <c r="HO104" s="338"/>
      <c r="HP104" s="338"/>
      <c r="HQ104" s="338"/>
      <c r="HR104" s="338"/>
      <c r="HS104" s="338"/>
      <c r="HT104" s="338"/>
      <c r="HU104" s="338"/>
      <c r="HV104" s="338"/>
      <c r="HW104" s="338"/>
      <c r="HX104" s="338"/>
      <c r="HY104" s="338"/>
      <c r="HZ104" s="338"/>
      <c r="IA104" s="338"/>
      <c r="IB104" s="338"/>
      <c r="IC104" s="338"/>
      <c r="ID104" s="338"/>
      <c r="IE104" s="338"/>
      <c r="IF104" s="338"/>
      <c r="IG104" s="338"/>
      <c r="IH104" s="338"/>
      <c r="II104" s="338"/>
      <c r="IJ104" s="338"/>
      <c r="IK104" s="338"/>
      <c r="IL104" s="338"/>
      <c r="IM104" s="338"/>
      <c r="IN104" s="338"/>
      <c r="IO104" s="338"/>
      <c r="IP104" s="338"/>
    </row>
    <row r="105" spans="32:250" s="327" customFormat="1" ht="15.75" hidden="1" customHeight="1">
      <c r="AF105" s="340"/>
      <c r="AG105" s="338"/>
      <c r="AH105" s="338"/>
      <c r="AI105" s="338"/>
      <c r="AJ105" s="338"/>
      <c r="AK105" s="338"/>
      <c r="AL105" s="338"/>
      <c r="AM105" s="338"/>
      <c r="AN105" s="338"/>
      <c r="AO105" s="338"/>
      <c r="AP105" s="338"/>
      <c r="AQ105" s="338"/>
      <c r="AR105" s="338"/>
      <c r="AS105" s="338"/>
      <c r="AT105" s="338"/>
      <c r="AU105" s="338"/>
      <c r="AV105" s="338"/>
      <c r="AW105" s="338"/>
      <c r="AX105" s="338"/>
      <c r="AY105" s="338"/>
      <c r="AZ105" s="338"/>
      <c r="BA105" s="338"/>
      <c r="BB105" s="338"/>
      <c r="BC105" s="338"/>
      <c r="BD105" s="338"/>
      <c r="BE105" s="338"/>
      <c r="BF105" s="338"/>
      <c r="BG105" s="338"/>
      <c r="BH105" s="338"/>
      <c r="BI105" s="338"/>
      <c r="BJ105" s="338"/>
      <c r="BK105" s="338"/>
      <c r="BL105" s="338"/>
      <c r="BM105" s="338"/>
      <c r="BN105" s="338"/>
      <c r="BO105" s="338"/>
      <c r="BP105" s="338"/>
      <c r="BQ105" s="338"/>
      <c r="BR105" s="338"/>
      <c r="BS105" s="338"/>
      <c r="BT105" s="338"/>
      <c r="BU105" s="338"/>
      <c r="BV105" s="338"/>
      <c r="BW105" s="338"/>
      <c r="BX105" s="338"/>
      <c r="BY105" s="338"/>
      <c r="BZ105" s="338"/>
      <c r="CA105" s="338"/>
      <c r="CB105" s="338"/>
      <c r="CC105" s="338"/>
      <c r="CD105" s="338"/>
      <c r="CE105" s="338"/>
      <c r="CF105" s="338"/>
      <c r="CG105" s="338"/>
      <c r="CH105" s="338"/>
      <c r="CI105" s="338"/>
      <c r="CJ105" s="338"/>
      <c r="CK105" s="338"/>
      <c r="CL105" s="338"/>
      <c r="CM105" s="338"/>
      <c r="CN105" s="338"/>
      <c r="CO105" s="338"/>
      <c r="CP105" s="338"/>
      <c r="CQ105" s="338"/>
      <c r="CR105" s="338"/>
      <c r="CS105" s="338"/>
      <c r="CT105" s="338"/>
      <c r="CU105" s="338"/>
      <c r="CV105" s="338"/>
      <c r="CW105" s="338"/>
      <c r="CX105" s="338"/>
      <c r="CY105" s="338"/>
      <c r="CZ105" s="338"/>
      <c r="DA105" s="338"/>
      <c r="DB105" s="338"/>
      <c r="DC105" s="338"/>
      <c r="DD105" s="338"/>
      <c r="DE105" s="338"/>
      <c r="DF105" s="338"/>
      <c r="DG105" s="338"/>
      <c r="DH105" s="338"/>
      <c r="DI105" s="338"/>
      <c r="DJ105" s="338"/>
      <c r="DK105" s="338"/>
      <c r="DL105" s="338"/>
      <c r="DM105" s="338"/>
      <c r="DN105" s="338"/>
      <c r="DO105" s="338"/>
      <c r="DP105" s="338"/>
      <c r="DQ105" s="338"/>
      <c r="DR105" s="338"/>
      <c r="DS105" s="338"/>
      <c r="DT105" s="338"/>
      <c r="DU105" s="338"/>
      <c r="DV105" s="338"/>
      <c r="DW105" s="338"/>
      <c r="DX105" s="338"/>
      <c r="DY105" s="338"/>
      <c r="DZ105" s="338"/>
      <c r="EA105" s="338"/>
      <c r="EB105" s="338"/>
      <c r="EC105" s="338"/>
      <c r="ED105" s="338"/>
      <c r="EE105" s="338"/>
      <c r="EF105" s="338"/>
      <c r="EG105" s="338"/>
      <c r="EH105" s="338"/>
      <c r="EI105" s="338"/>
      <c r="EJ105" s="338"/>
      <c r="EK105" s="338"/>
      <c r="EL105" s="338"/>
      <c r="EM105" s="338"/>
      <c r="EN105" s="338"/>
      <c r="EO105" s="338"/>
      <c r="EP105" s="338"/>
      <c r="EQ105" s="338"/>
      <c r="ER105" s="338"/>
      <c r="ES105" s="338"/>
      <c r="ET105" s="338"/>
      <c r="EU105" s="338"/>
      <c r="EV105" s="338"/>
      <c r="EW105" s="338"/>
      <c r="EX105" s="338"/>
      <c r="EY105" s="338"/>
      <c r="EZ105" s="338"/>
      <c r="FA105" s="338"/>
      <c r="FB105" s="338"/>
      <c r="FC105" s="338"/>
      <c r="FD105" s="338"/>
      <c r="FE105" s="338"/>
      <c r="FF105" s="338"/>
      <c r="FG105" s="338"/>
      <c r="FH105" s="338"/>
      <c r="FI105" s="338"/>
      <c r="FJ105" s="338"/>
      <c r="FK105" s="338"/>
      <c r="FL105" s="338"/>
      <c r="FM105" s="338"/>
      <c r="FN105" s="338"/>
      <c r="FO105" s="338"/>
      <c r="FP105" s="338"/>
      <c r="FQ105" s="338"/>
      <c r="FR105" s="338"/>
      <c r="FS105" s="338"/>
      <c r="FT105" s="338"/>
      <c r="FU105" s="338"/>
      <c r="FV105" s="338"/>
      <c r="FW105" s="338"/>
      <c r="FX105" s="338"/>
      <c r="FY105" s="338"/>
      <c r="FZ105" s="338"/>
      <c r="GA105" s="338"/>
      <c r="GB105" s="338"/>
      <c r="GC105" s="338"/>
      <c r="GD105" s="338"/>
      <c r="GE105" s="338"/>
      <c r="GF105" s="338"/>
      <c r="GG105" s="338"/>
      <c r="GH105" s="338"/>
      <c r="GI105" s="338"/>
      <c r="GJ105" s="338"/>
      <c r="GK105" s="338"/>
      <c r="GL105" s="338"/>
      <c r="GM105" s="338"/>
      <c r="GN105" s="338"/>
      <c r="GO105" s="338"/>
      <c r="GP105" s="338"/>
      <c r="GQ105" s="338"/>
      <c r="GR105" s="338"/>
      <c r="GS105" s="338"/>
      <c r="GT105" s="338"/>
      <c r="GU105" s="338"/>
      <c r="GV105" s="338"/>
      <c r="GW105" s="338"/>
      <c r="GX105" s="338"/>
      <c r="GY105" s="338"/>
      <c r="GZ105" s="338"/>
      <c r="HA105" s="338"/>
      <c r="HB105" s="338"/>
      <c r="HC105" s="338"/>
      <c r="HD105" s="338"/>
      <c r="HE105" s="338"/>
      <c r="HF105" s="338"/>
      <c r="HG105" s="338"/>
      <c r="HH105" s="338"/>
      <c r="HI105" s="338"/>
      <c r="HJ105" s="338"/>
      <c r="HK105" s="338"/>
      <c r="HL105" s="338"/>
      <c r="HM105" s="338"/>
      <c r="HN105" s="338"/>
      <c r="HO105" s="338"/>
      <c r="HP105" s="338"/>
      <c r="HQ105" s="338"/>
      <c r="HR105" s="338"/>
      <c r="HS105" s="338"/>
      <c r="HT105" s="338"/>
      <c r="HU105" s="338"/>
      <c r="HV105" s="338"/>
      <c r="HW105" s="338"/>
      <c r="HX105" s="338"/>
      <c r="HY105" s="338"/>
      <c r="HZ105" s="338"/>
      <c r="IA105" s="338"/>
      <c r="IB105" s="338"/>
      <c r="IC105" s="338"/>
      <c r="ID105" s="338"/>
      <c r="IE105" s="338"/>
      <c r="IF105" s="338"/>
      <c r="IG105" s="338"/>
      <c r="IH105" s="338"/>
      <c r="II105" s="338"/>
      <c r="IJ105" s="338"/>
      <c r="IK105" s="338"/>
      <c r="IL105" s="338"/>
      <c r="IM105" s="338"/>
      <c r="IN105" s="338"/>
      <c r="IO105" s="338"/>
      <c r="IP105" s="338"/>
    </row>
    <row r="106" spans="32:250" s="327" customFormat="1" ht="15.75" hidden="1" customHeight="1">
      <c r="AF106" s="340"/>
      <c r="AG106" s="338"/>
      <c r="AH106" s="338"/>
      <c r="AI106" s="338"/>
      <c r="AJ106" s="338"/>
      <c r="AK106" s="338"/>
      <c r="AL106" s="338"/>
      <c r="AM106" s="338"/>
      <c r="AN106" s="338"/>
      <c r="AO106" s="338"/>
      <c r="AP106" s="338"/>
      <c r="AQ106" s="338"/>
      <c r="AR106" s="338"/>
      <c r="AS106" s="338"/>
      <c r="AT106" s="338"/>
      <c r="AU106" s="338"/>
      <c r="AV106" s="338"/>
      <c r="AW106" s="338"/>
      <c r="AX106" s="338"/>
      <c r="AY106" s="338"/>
      <c r="AZ106" s="338"/>
      <c r="BA106" s="338"/>
      <c r="BB106" s="338"/>
      <c r="BC106" s="338"/>
      <c r="BD106" s="338"/>
      <c r="BE106" s="338"/>
      <c r="BF106" s="338"/>
      <c r="BG106" s="338"/>
      <c r="BH106" s="338"/>
      <c r="BI106" s="338"/>
      <c r="BJ106" s="338"/>
      <c r="BK106" s="338"/>
      <c r="BL106" s="338"/>
      <c r="BM106" s="338"/>
      <c r="BN106" s="338"/>
      <c r="BO106" s="338"/>
      <c r="BP106" s="338"/>
      <c r="BQ106" s="338"/>
      <c r="BR106" s="338"/>
      <c r="BS106" s="338"/>
      <c r="BT106" s="338"/>
      <c r="BU106" s="338"/>
      <c r="BV106" s="338"/>
      <c r="BW106" s="338"/>
      <c r="BX106" s="338"/>
      <c r="BY106" s="338"/>
      <c r="BZ106" s="338"/>
      <c r="CA106" s="338"/>
      <c r="CB106" s="338"/>
      <c r="CC106" s="338"/>
      <c r="CD106" s="338"/>
      <c r="CE106" s="338"/>
      <c r="CF106" s="338"/>
      <c r="CG106" s="338"/>
      <c r="CH106" s="338"/>
      <c r="CI106" s="338"/>
      <c r="CJ106" s="338"/>
      <c r="CK106" s="338"/>
      <c r="CL106" s="338"/>
      <c r="CM106" s="338"/>
      <c r="CN106" s="338"/>
      <c r="CO106" s="338"/>
      <c r="CP106" s="338"/>
      <c r="CQ106" s="338"/>
      <c r="CR106" s="338"/>
      <c r="CS106" s="338"/>
      <c r="CT106" s="338"/>
      <c r="CU106" s="338"/>
      <c r="CV106" s="338"/>
      <c r="CW106" s="338"/>
      <c r="CX106" s="338"/>
      <c r="CY106" s="338"/>
      <c r="CZ106" s="338"/>
      <c r="DA106" s="338"/>
      <c r="DB106" s="338"/>
      <c r="DC106" s="338"/>
      <c r="DD106" s="338"/>
      <c r="DE106" s="338"/>
      <c r="DF106" s="338"/>
      <c r="DG106" s="338"/>
      <c r="DH106" s="338"/>
      <c r="DI106" s="338"/>
      <c r="DJ106" s="338"/>
      <c r="DK106" s="338"/>
      <c r="DL106" s="338"/>
      <c r="DM106" s="338"/>
      <c r="DN106" s="338"/>
      <c r="DO106" s="338"/>
      <c r="DP106" s="338"/>
      <c r="DQ106" s="338"/>
      <c r="DR106" s="338"/>
      <c r="DS106" s="338"/>
      <c r="DT106" s="338"/>
      <c r="DU106" s="338"/>
      <c r="DV106" s="338"/>
      <c r="DW106" s="338"/>
      <c r="DX106" s="338"/>
      <c r="DY106" s="338"/>
      <c r="DZ106" s="338"/>
      <c r="EA106" s="338"/>
      <c r="EB106" s="338"/>
      <c r="EC106" s="338"/>
      <c r="ED106" s="338"/>
      <c r="EE106" s="338"/>
      <c r="EF106" s="338"/>
      <c r="EG106" s="338"/>
      <c r="EH106" s="338"/>
      <c r="EI106" s="338"/>
      <c r="EJ106" s="338"/>
      <c r="EK106" s="338"/>
      <c r="EL106" s="338"/>
      <c r="EM106" s="338"/>
      <c r="EN106" s="338"/>
      <c r="EO106" s="338"/>
      <c r="EP106" s="338"/>
      <c r="EQ106" s="338"/>
      <c r="ER106" s="338"/>
      <c r="ES106" s="338"/>
      <c r="ET106" s="338"/>
      <c r="EU106" s="338"/>
      <c r="EV106" s="338"/>
      <c r="EW106" s="338"/>
      <c r="EX106" s="338"/>
      <c r="EY106" s="338"/>
      <c r="EZ106" s="338"/>
      <c r="FA106" s="338"/>
      <c r="FB106" s="338"/>
      <c r="FC106" s="338"/>
      <c r="FD106" s="338"/>
      <c r="FE106" s="338"/>
      <c r="FF106" s="338"/>
      <c r="FG106" s="338"/>
      <c r="FH106" s="338"/>
      <c r="FI106" s="338"/>
      <c r="FJ106" s="338"/>
      <c r="FK106" s="338"/>
      <c r="FL106" s="338"/>
      <c r="FM106" s="338"/>
      <c r="FN106" s="338"/>
      <c r="FO106" s="338"/>
      <c r="FP106" s="338"/>
      <c r="FQ106" s="338"/>
      <c r="FR106" s="338"/>
      <c r="FS106" s="338"/>
      <c r="FT106" s="338"/>
      <c r="FU106" s="338"/>
      <c r="FV106" s="338"/>
      <c r="FW106" s="338"/>
      <c r="FX106" s="338"/>
      <c r="FY106" s="338"/>
      <c r="FZ106" s="338"/>
      <c r="GA106" s="338"/>
      <c r="GB106" s="338"/>
      <c r="GC106" s="338"/>
      <c r="GD106" s="338"/>
      <c r="GE106" s="338"/>
      <c r="GF106" s="338"/>
      <c r="GG106" s="338"/>
      <c r="GH106" s="338"/>
      <c r="GI106" s="338"/>
      <c r="GJ106" s="338"/>
      <c r="GK106" s="338"/>
      <c r="GL106" s="338"/>
      <c r="GM106" s="338"/>
      <c r="GN106" s="338"/>
      <c r="GO106" s="338"/>
      <c r="GP106" s="338"/>
      <c r="GQ106" s="338"/>
      <c r="GR106" s="338"/>
      <c r="GS106" s="338"/>
      <c r="GT106" s="338"/>
      <c r="GU106" s="338"/>
      <c r="GV106" s="338"/>
      <c r="GW106" s="338"/>
      <c r="GX106" s="338"/>
      <c r="GY106" s="338"/>
      <c r="GZ106" s="338"/>
      <c r="HA106" s="338"/>
      <c r="HB106" s="338"/>
      <c r="HC106" s="338"/>
      <c r="HD106" s="338"/>
      <c r="HE106" s="338"/>
      <c r="HF106" s="338"/>
      <c r="HG106" s="338"/>
      <c r="HH106" s="338"/>
      <c r="HI106" s="338"/>
      <c r="HJ106" s="338"/>
      <c r="HK106" s="338"/>
      <c r="HL106" s="338"/>
      <c r="HM106" s="338"/>
      <c r="HN106" s="338"/>
      <c r="HO106" s="338"/>
      <c r="HP106" s="338"/>
      <c r="HQ106" s="338"/>
      <c r="HR106" s="338"/>
      <c r="HS106" s="338"/>
      <c r="HT106" s="338"/>
      <c r="HU106" s="338"/>
      <c r="HV106" s="338"/>
      <c r="HW106" s="338"/>
      <c r="HX106" s="338"/>
      <c r="HY106" s="338"/>
      <c r="HZ106" s="338"/>
      <c r="IA106" s="338"/>
      <c r="IB106" s="338"/>
      <c r="IC106" s="338"/>
      <c r="ID106" s="338"/>
      <c r="IE106" s="338"/>
      <c r="IF106" s="338"/>
      <c r="IG106" s="338"/>
      <c r="IH106" s="338"/>
      <c r="II106" s="338"/>
      <c r="IJ106" s="338"/>
      <c r="IK106" s="338"/>
      <c r="IL106" s="338"/>
      <c r="IM106" s="338"/>
      <c r="IN106" s="338"/>
      <c r="IO106" s="338"/>
      <c r="IP106" s="338"/>
    </row>
    <row r="107" spans="32:250" s="327" customFormat="1" ht="15.75" hidden="1" customHeight="1">
      <c r="AF107" s="340"/>
      <c r="AG107" s="338"/>
      <c r="AH107" s="338"/>
      <c r="AI107" s="338"/>
      <c r="AJ107" s="338"/>
      <c r="AK107" s="338"/>
      <c r="AL107" s="338"/>
      <c r="AM107" s="338"/>
      <c r="AN107" s="338"/>
      <c r="AO107" s="338"/>
      <c r="AP107" s="338"/>
      <c r="AQ107" s="338"/>
      <c r="AR107" s="338"/>
      <c r="AS107" s="338"/>
      <c r="AT107" s="338"/>
      <c r="AU107" s="338"/>
      <c r="AV107" s="338"/>
      <c r="AW107" s="338"/>
      <c r="AX107" s="338"/>
      <c r="AY107" s="338"/>
      <c r="AZ107" s="338"/>
      <c r="BA107" s="338"/>
      <c r="BB107" s="338"/>
      <c r="BC107" s="338"/>
      <c r="BD107" s="338"/>
      <c r="BE107" s="338"/>
      <c r="BF107" s="338"/>
      <c r="BG107" s="338"/>
      <c r="BH107" s="338"/>
      <c r="BI107" s="338"/>
      <c r="BJ107" s="338"/>
      <c r="BK107" s="338"/>
      <c r="BL107" s="338"/>
      <c r="BM107" s="338"/>
      <c r="BN107" s="338"/>
      <c r="BO107" s="338"/>
      <c r="BP107" s="338"/>
      <c r="BQ107" s="338"/>
      <c r="BR107" s="338"/>
      <c r="BS107" s="338"/>
      <c r="BT107" s="338"/>
      <c r="BU107" s="338"/>
      <c r="BV107" s="338"/>
      <c r="BW107" s="338"/>
      <c r="BX107" s="338"/>
      <c r="BY107" s="338"/>
      <c r="BZ107" s="338"/>
      <c r="CA107" s="338"/>
      <c r="CB107" s="338"/>
      <c r="CC107" s="338"/>
      <c r="CD107" s="338"/>
      <c r="CE107" s="338"/>
      <c r="CF107" s="338"/>
      <c r="CG107" s="338"/>
      <c r="CH107" s="338"/>
      <c r="CI107" s="338"/>
      <c r="CJ107" s="338"/>
      <c r="CK107" s="338"/>
      <c r="CL107" s="338"/>
      <c r="CM107" s="338"/>
      <c r="CN107" s="338"/>
      <c r="CO107" s="338"/>
      <c r="CP107" s="338"/>
      <c r="CQ107" s="338"/>
      <c r="CR107" s="338"/>
      <c r="CS107" s="338"/>
      <c r="CT107" s="338"/>
      <c r="CU107" s="338"/>
      <c r="CV107" s="338"/>
      <c r="CW107" s="338"/>
      <c r="CX107" s="338"/>
      <c r="CY107" s="338"/>
      <c r="CZ107" s="338"/>
      <c r="DA107" s="338"/>
      <c r="DB107" s="338"/>
      <c r="DC107" s="338"/>
      <c r="DD107" s="338"/>
      <c r="DE107" s="338"/>
      <c r="DF107" s="338"/>
      <c r="DG107" s="338"/>
      <c r="DH107" s="338"/>
      <c r="DI107" s="338"/>
      <c r="DJ107" s="338"/>
      <c r="DK107" s="338"/>
      <c r="DL107" s="338"/>
      <c r="DM107" s="338"/>
      <c r="DN107" s="338"/>
      <c r="DO107" s="338"/>
      <c r="DP107" s="338"/>
      <c r="DQ107" s="338"/>
      <c r="DR107" s="338"/>
      <c r="DS107" s="338"/>
      <c r="DT107" s="338"/>
      <c r="DU107" s="338"/>
      <c r="DV107" s="338"/>
      <c r="DW107" s="338"/>
      <c r="DX107" s="338"/>
      <c r="DY107" s="338"/>
      <c r="DZ107" s="338"/>
      <c r="EA107" s="338"/>
      <c r="EB107" s="338"/>
      <c r="EC107" s="338"/>
      <c r="ED107" s="338"/>
      <c r="EE107" s="338"/>
      <c r="EF107" s="338"/>
      <c r="EG107" s="338"/>
      <c r="EH107" s="338"/>
      <c r="EI107" s="338"/>
      <c r="EJ107" s="338"/>
      <c r="EK107" s="338"/>
      <c r="EL107" s="338"/>
      <c r="EM107" s="338"/>
      <c r="EN107" s="338"/>
      <c r="EO107" s="338"/>
      <c r="EP107" s="338"/>
      <c r="EQ107" s="338"/>
      <c r="ER107" s="338"/>
      <c r="ES107" s="338"/>
      <c r="ET107" s="338"/>
      <c r="EU107" s="338"/>
      <c r="EV107" s="338"/>
      <c r="EW107" s="338"/>
      <c r="EX107" s="338"/>
      <c r="EY107" s="338"/>
      <c r="EZ107" s="338"/>
      <c r="FA107" s="338"/>
      <c r="FB107" s="338"/>
      <c r="FC107" s="338"/>
      <c r="FD107" s="338"/>
      <c r="FE107" s="338"/>
      <c r="FF107" s="338"/>
      <c r="FG107" s="338"/>
      <c r="FH107" s="338"/>
      <c r="FI107" s="338"/>
      <c r="FJ107" s="338"/>
      <c r="FK107" s="338"/>
      <c r="FL107" s="338"/>
      <c r="FM107" s="338"/>
      <c r="FN107" s="338"/>
      <c r="FO107" s="338"/>
      <c r="FP107" s="338"/>
      <c r="FQ107" s="338"/>
      <c r="FR107" s="338"/>
      <c r="FS107" s="338"/>
      <c r="FT107" s="338"/>
      <c r="FU107" s="338"/>
      <c r="FV107" s="338"/>
      <c r="FW107" s="338"/>
      <c r="FX107" s="338"/>
      <c r="FY107" s="338"/>
      <c r="FZ107" s="338"/>
      <c r="GA107" s="338"/>
      <c r="GB107" s="338"/>
      <c r="GC107" s="338"/>
      <c r="GD107" s="338"/>
      <c r="GE107" s="338"/>
      <c r="GF107" s="338"/>
      <c r="GG107" s="338"/>
      <c r="GH107" s="338"/>
      <c r="GI107" s="338"/>
      <c r="GJ107" s="338"/>
      <c r="GK107" s="338"/>
      <c r="GL107" s="338"/>
      <c r="GM107" s="338"/>
      <c r="GN107" s="338"/>
      <c r="GO107" s="338"/>
      <c r="GP107" s="338"/>
      <c r="GQ107" s="338"/>
      <c r="GR107" s="338"/>
      <c r="GS107" s="338"/>
      <c r="GT107" s="338"/>
      <c r="GU107" s="338"/>
      <c r="GV107" s="338"/>
      <c r="GW107" s="338"/>
      <c r="GX107" s="338"/>
      <c r="GY107" s="338"/>
      <c r="GZ107" s="338"/>
      <c r="HA107" s="338"/>
      <c r="HB107" s="338"/>
      <c r="HC107" s="338"/>
      <c r="HD107" s="338"/>
      <c r="HE107" s="338"/>
      <c r="HF107" s="338"/>
      <c r="HG107" s="338"/>
      <c r="HH107" s="338"/>
      <c r="HI107" s="338"/>
      <c r="HJ107" s="338"/>
      <c r="HK107" s="338"/>
      <c r="HL107" s="338"/>
      <c r="HM107" s="338"/>
      <c r="HN107" s="338"/>
      <c r="HO107" s="338"/>
      <c r="HP107" s="338"/>
      <c r="HQ107" s="338"/>
      <c r="HR107" s="338"/>
      <c r="HS107" s="338"/>
      <c r="HT107" s="338"/>
      <c r="HU107" s="338"/>
      <c r="HV107" s="338"/>
      <c r="HW107" s="338"/>
      <c r="HX107" s="338"/>
      <c r="HY107" s="338"/>
      <c r="HZ107" s="338"/>
      <c r="IA107" s="338"/>
      <c r="IB107" s="338"/>
      <c r="IC107" s="338"/>
      <c r="ID107" s="338"/>
      <c r="IE107" s="338"/>
      <c r="IF107" s="338"/>
      <c r="IG107" s="338"/>
      <c r="IH107" s="338"/>
      <c r="II107" s="338"/>
      <c r="IJ107" s="338"/>
      <c r="IK107" s="338"/>
      <c r="IL107" s="338"/>
      <c r="IM107" s="338"/>
      <c r="IN107" s="338"/>
      <c r="IO107" s="338"/>
      <c r="IP107" s="338"/>
    </row>
    <row r="108" spans="32:250" s="327" customFormat="1" ht="15.75" hidden="1" customHeight="1">
      <c r="AF108" s="340"/>
      <c r="AG108" s="338"/>
      <c r="AH108" s="338"/>
      <c r="AI108" s="338"/>
      <c r="AJ108" s="338"/>
      <c r="AK108" s="338"/>
      <c r="AL108" s="338"/>
      <c r="AM108" s="338"/>
      <c r="AN108" s="338"/>
      <c r="AO108" s="338"/>
      <c r="AP108" s="338"/>
      <c r="AQ108" s="338"/>
      <c r="AR108" s="338"/>
      <c r="AS108" s="338"/>
      <c r="AT108" s="338"/>
      <c r="AU108" s="338"/>
      <c r="AV108" s="338"/>
      <c r="AW108" s="338"/>
      <c r="AX108" s="338"/>
      <c r="AY108" s="338"/>
      <c r="AZ108" s="338"/>
      <c r="BA108" s="338"/>
      <c r="BB108" s="338"/>
      <c r="BC108" s="338"/>
      <c r="BD108" s="338"/>
      <c r="BE108" s="338"/>
      <c r="BF108" s="338"/>
      <c r="BG108" s="338"/>
      <c r="BH108" s="338"/>
      <c r="BI108" s="338"/>
      <c r="BJ108" s="338"/>
      <c r="BK108" s="338"/>
      <c r="BL108" s="338"/>
      <c r="BM108" s="338"/>
      <c r="BN108" s="338"/>
      <c r="BO108" s="338"/>
      <c r="BP108" s="338"/>
      <c r="BQ108" s="338"/>
      <c r="BR108" s="338"/>
      <c r="BS108" s="338"/>
      <c r="BT108" s="338"/>
      <c r="BU108" s="338"/>
      <c r="BV108" s="338"/>
      <c r="BW108" s="338"/>
      <c r="BX108" s="338"/>
      <c r="BY108" s="338"/>
      <c r="BZ108" s="338"/>
      <c r="CA108" s="338"/>
      <c r="CB108" s="338"/>
      <c r="CC108" s="338"/>
      <c r="CD108" s="338"/>
      <c r="CE108" s="338"/>
      <c r="CF108" s="338"/>
      <c r="CG108" s="338"/>
      <c r="CH108" s="338"/>
      <c r="CI108" s="338"/>
      <c r="CJ108" s="338"/>
      <c r="CK108" s="338"/>
      <c r="CL108" s="338"/>
      <c r="CM108" s="338"/>
      <c r="CN108" s="338"/>
      <c r="CO108" s="338"/>
      <c r="CP108" s="338"/>
      <c r="CQ108" s="338"/>
      <c r="CR108" s="338"/>
      <c r="CS108" s="338"/>
      <c r="CT108" s="338"/>
      <c r="CU108" s="338"/>
      <c r="CV108" s="338"/>
      <c r="CW108" s="338"/>
      <c r="CX108" s="338"/>
      <c r="CY108" s="338"/>
      <c r="CZ108" s="338"/>
      <c r="DA108" s="338"/>
      <c r="DB108" s="338"/>
      <c r="DC108" s="338"/>
      <c r="DD108" s="338"/>
      <c r="DE108" s="338"/>
      <c r="DF108" s="338"/>
      <c r="DG108" s="338"/>
      <c r="DH108" s="338"/>
      <c r="DI108" s="338"/>
      <c r="DJ108" s="338"/>
      <c r="DK108" s="338"/>
      <c r="DL108" s="338"/>
      <c r="DM108" s="338"/>
      <c r="DN108" s="338"/>
      <c r="DO108" s="338"/>
      <c r="DP108" s="338"/>
      <c r="DQ108" s="338"/>
      <c r="DR108" s="338"/>
      <c r="DS108" s="338"/>
      <c r="DT108" s="338"/>
      <c r="DU108" s="338"/>
      <c r="DV108" s="338"/>
      <c r="DW108" s="338"/>
      <c r="DX108" s="338"/>
      <c r="DY108" s="338"/>
      <c r="DZ108" s="338"/>
      <c r="EA108" s="338"/>
      <c r="EB108" s="338"/>
      <c r="EC108" s="338"/>
      <c r="ED108" s="338"/>
      <c r="EE108" s="338"/>
      <c r="EF108" s="338"/>
      <c r="EG108" s="338"/>
      <c r="EH108" s="338"/>
      <c r="EI108" s="338"/>
      <c r="EJ108" s="338"/>
      <c r="EK108" s="338"/>
      <c r="EL108" s="338"/>
      <c r="EM108" s="338"/>
      <c r="EN108" s="338"/>
      <c r="EO108" s="338"/>
      <c r="EP108" s="338"/>
      <c r="EQ108" s="338"/>
      <c r="ER108" s="338"/>
      <c r="ES108" s="338"/>
      <c r="ET108" s="338"/>
      <c r="EU108" s="338"/>
      <c r="EV108" s="338"/>
      <c r="EW108" s="338"/>
      <c r="EX108" s="338"/>
      <c r="EY108" s="338"/>
      <c r="EZ108" s="338"/>
      <c r="FA108" s="338"/>
      <c r="FB108" s="338"/>
      <c r="FC108" s="338"/>
      <c r="FD108" s="338"/>
      <c r="FE108" s="338"/>
      <c r="FF108" s="338"/>
      <c r="FG108" s="338"/>
      <c r="FH108" s="338"/>
      <c r="FI108" s="338"/>
      <c r="FJ108" s="338"/>
      <c r="FK108" s="338"/>
      <c r="FL108" s="338"/>
      <c r="FM108" s="338"/>
      <c r="FN108" s="338"/>
      <c r="FO108" s="338"/>
      <c r="FP108" s="338"/>
      <c r="FQ108" s="338"/>
      <c r="FR108" s="338"/>
      <c r="FS108" s="338"/>
      <c r="FT108" s="338"/>
      <c r="FU108" s="338"/>
      <c r="FV108" s="338"/>
      <c r="FW108" s="338"/>
      <c r="FX108" s="338"/>
      <c r="FY108" s="338"/>
      <c r="FZ108" s="338"/>
      <c r="GA108" s="338"/>
      <c r="GB108" s="338"/>
      <c r="GC108" s="338"/>
      <c r="GD108" s="338"/>
      <c r="GE108" s="338"/>
      <c r="GF108" s="338"/>
      <c r="GG108" s="338"/>
      <c r="GH108" s="338"/>
      <c r="GI108" s="338"/>
      <c r="GJ108" s="338"/>
      <c r="GK108" s="338"/>
      <c r="GL108" s="338"/>
      <c r="GM108" s="338"/>
      <c r="GN108" s="338"/>
      <c r="GO108" s="338"/>
      <c r="GP108" s="338"/>
      <c r="GQ108" s="338"/>
      <c r="GR108" s="338"/>
      <c r="GS108" s="338"/>
      <c r="GT108" s="338"/>
      <c r="GU108" s="338"/>
      <c r="GV108" s="338"/>
      <c r="GW108" s="338"/>
      <c r="GX108" s="338"/>
      <c r="GY108" s="338"/>
      <c r="GZ108" s="338"/>
      <c r="HA108" s="338"/>
      <c r="HB108" s="338"/>
      <c r="HC108" s="338"/>
      <c r="HD108" s="338"/>
      <c r="HE108" s="338"/>
      <c r="HF108" s="338"/>
      <c r="HG108" s="338"/>
      <c r="HH108" s="338"/>
      <c r="HI108" s="338"/>
      <c r="HJ108" s="338"/>
      <c r="HK108" s="338"/>
      <c r="HL108" s="338"/>
      <c r="HM108" s="338"/>
      <c r="HN108" s="338"/>
      <c r="HO108" s="338"/>
      <c r="HP108" s="338"/>
      <c r="HQ108" s="338"/>
      <c r="HR108" s="338"/>
      <c r="HS108" s="338"/>
      <c r="HT108" s="338"/>
      <c r="HU108" s="338"/>
      <c r="HV108" s="338"/>
      <c r="HW108" s="338"/>
      <c r="HX108" s="338"/>
      <c r="HY108" s="338"/>
      <c r="HZ108" s="338"/>
      <c r="IA108" s="338"/>
      <c r="IB108" s="338"/>
      <c r="IC108" s="338"/>
      <c r="ID108" s="338"/>
      <c r="IE108" s="338"/>
      <c r="IF108" s="338"/>
      <c r="IG108" s="338"/>
      <c r="IH108" s="338"/>
      <c r="II108" s="338"/>
      <c r="IJ108" s="338"/>
      <c r="IK108" s="338"/>
      <c r="IL108" s="338"/>
      <c r="IM108" s="338"/>
      <c r="IN108" s="338"/>
      <c r="IO108" s="338"/>
      <c r="IP108" s="338"/>
    </row>
    <row r="109" spans="32:250" s="327" customFormat="1" ht="15.75" hidden="1" customHeight="1">
      <c r="AF109" s="340"/>
      <c r="AG109" s="338"/>
      <c r="AH109" s="338"/>
      <c r="AI109" s="338"/>
      <c r="AJ109" s="338"/>
      <c r="AK109" s="338"/>
      <c r="AL109" s="338"/>
      <c r="AM109" s="338"/>
      <c r="AN109" s="338"/>
      <c r="AO109" s="338"/>
      <c r="AP109" s="338"/>
      <c r="AQ109" s="338"/>
      <c r="AR109" s="338"/>
      <c r="AS109" s="338"/>
      <c r="AT109" s="338"/>
      <c r="AU109" s="338"/>
      <c r="AV109" s="338"/>
      <c r="AW109" s="338"/>
      <c r="AX109" s="338"/>
      <c r="AY109" s="338"/>
      <c r="AZ109" s="338"/>
      <c r="BA109" s="338"/>
      <c r="BB109" s="338"/>
      <c r="BC109" s="338"/>
      <c r="BD109" s="338"/>
      <c r="BE109" s="338"/>
      <c r="BF109" s="338"/>
      <c r="BG109" s="338"/>
      <c r="BH109" s="338"/>
      <c r="BI109" s="338"/>
      <c r="BJ109" s="338"/>
      <c r="BK109" s="338"/>
      <c r="BL109" s="338"/>
      <c r="BM109" s="338"/>
      <c r="BN109" s="338"/>
      <c r="BO109" s="338"/>
      <c r="BP109" s="338"/>
      <c r="BQ109" s="338"/>
      <c r="BR109" s="338"/>
      <c r="BS109" s="338"/>
      <c r="BT109" s="338"/>
      <c r="BU109" s="338"/>
      <c r="BV109" s="338"/>
      <c r="BW109" s="338"/>
      <c r="BX109" s="338"/>
      <c r="BY109" s="338"/>
      <c r="BZ109" s="338"/>
      <c r="CA109" s="338"/>
      <c r="CB109" s="338"/>
      <c r="CC109" s="338"/>
      <c r="CD109" s="338"/>
      <c r="CE109" s="338"/>
      <c r="CF109" s="338"/>
      <c r="CG109" s="338"/>
      <c r="CH109" s="338"/>
      <c r="CI109" s="338"/>
      <c r="CJ109" s="338"/>
      <c r="CK109" s="338"/>
      <c r="CL109" s="338"/>
      <c r="CM109" s="338"/>
      <c r="CN109" s="338"/>
      <c r="CO109" s="338"/>
      <c r="CP109" s="338"/>
      <c r="CQ109" s="338"/>
      <c r="CR109" s="338"/>
      <c r="CS109" s="338"/>
      <c r="CT109" s="338"/>
      <c r="CU109" s="338"/>
      <c r="CV109" s="338"/>
      <c r="CW109" s="338"/>
      <c r="CX109" s="338"/>
      <c r="CY109" s="338"/>
      <c r="CZ109" s="338"/>
      <c r="DA109" s="338"/>
      <c r="DB109" s="338"/>
      <c r="DC109" s="338"/>
      <c r="DD109" s="338"/>
      <c r="DE109" s="338"/>
      <c r="DF109" s="338"/>
      <c r="DG109" s="338"/>
      <c r="DH109" s="338"/>
      <c r="DI109" s="338"/>
      <c r="DJ109" s="338"/>
      <c r="DK109" s="338"/>
      <c r="DL109" s="338"/>
      <c r="DM109" s="338"/>
      <c r="DN109" s="338"/>
      <c r="DO109" s="338"/>
      <c r="DP109" s="338"/>
      <c r="DQ109" s="338"/>
      <c r="DR109" s="338"/>
      <c r="DS109" s="338"/>
      <c r="DT109" s="338"/>
      <c r="DU109" s="338"/>
      <c r="DV109" s="338"/>
      <c r="DW109" s="338"/>
      <c r="DX109" s="338"/>
      <c r="DY109" s="338"/>
      <c r="DZ109" s="338"/>
      <c r="EA109" s="338"/>
      <c r="EB109" s="338"/>
      <c r="EC109" s="338"/>
      <c r="ED109" s="338"/>
      <c r="EE109" s="338"/>
      <c r="EF109" s="338"/>
      <c r="EG109" s="338"/>
      <c r="EH109" s="338"/>
      <c r="EI109" s="338"/>
      <c r="EJ109" s="338"/>
      <c r="EK109" s="338"/>
      <c r="EL109" s="338"/>
      <c r="EM109" s="338"/>
      <c r="EN109" s="338"/>
      <c r="EO109" s="338"/>
      <c r="EP109" s="338"/>
      <c r="EQ109" s="338"/>
      <c r="ER109" s="338"/>
      <c r="ES109" s="338"/>
      <c r="ET109" s="338"/>
      <c r="EU109" s="338"/>
      <c r="EV109" s="338"/>
      <c r="EW109" s="338"/>
      <c r="EX109" s="338"/>
      <c r="EY109" s="338"/>
      <c r="EZ109" s="338"/>
      <c r="FA109" s="338"/>
      <c r="FB109" s="338"/>
      <c r="FC109" s="338"/>
      <c r="FD109" s="338"/>
      <c r="FE109" s="338"/>
      <c r="FF109" s="338"/>
      <c r="FG109" s="338"/>
      <c r="FH109" s="338"/>
      <c r="FI109" s="338"/>
      <c r="FJ109" s="338"/>
      <c r="FK109" s="338"/>
      <c r="FL109" s="338"/>
      <c r="FM109" s="338"/>
      <c r="FN109" s="338"/>
      <c r="FO109" s="338"/>
      <c r="FP109" s="338"/>
      <c r="FQ109" s="338"/>
      <c r="FR109" s="338"/>
      <c r="FS109" s="338"/>
      <c r="FT109" s="338"/>
      <c r="FU109" s="338"/>
      <c r="FV109" s="338"/>
      <c r="FW109" s="338"/>
      <c r="FX109" s="338"/>
      <c r="FY109" s="338"/>
      <c r="FZ109" s="338"/>
      <c r="GA109" s="338"/>
      <c r="GB109" s="338"/>
      <c r="GC109" s="338"/>
      <c r="GD109" s="338"/>
      <c r="GE109" s="338"/>
      <c r="GF109" s="338"/>
      <c r="GG109" s="338"/>
      <c r="GH109" s="338"/>
      <c r="GI109" s="338"/>
      <c r="GJ109" s="338"/>
      <c r="GK109" s="338"/>
      <c r="GL109" s="338"/>
      <c r="GM109" s="338"/>
      <c r="GN109" s="338"/>
      <c r="GO109" s="338"/>
      <c r="GP109" s="338"/>
      <c r="GQ109" s="338"/>
      <c r="GR109" s="338"/>
      <c r="GS109" s="338"/>
      <c r="GT109" s="338"/>
      <c r="GU109" s="338"/>
      <c r="GV109" s="338"/>
      <c r="GW109" s="338"/>
      <c r="GX109" s="338"/>
      <c r="GY109" s="338"/>
      <c r="GZ109" s="338"/>
      <c r="HA109" s="338"/>
      <c r="HB109" s="338"/>
      <c r="HC109" s="338"/>
      <c r="HD109" s="338"/>
      <c r="HE109" s="338"/>
      <c r="HF109" s="338"/>
      <c r="HG109" s="338"/>
      <c r="HH109" s="338"/>
      <c r="HI109" s="338"/>
      <c r="HJ109" s="338"/>
      <c r="HK109" s="338"/>
      <c r="HL109" s="338"/>
      <c r="HM109" s="338"/>
      <c r="HN109" s="338"/>
      <c r="HO109" s="338"/>
      <c r="HP109" s="338"/>
      <c r="HQ109" s="338"/>
      <c r="HR109" s="338"/>
      <c r="HS109" s="338"/>
      <c r="HT109" s="338"/>
      <c r="HU109" s="338"/>
      <c r="HV109" s="338"/>
      <c r="HW109" s="338"/>
      <c r="HX109" s="338"/>
      <c r="HY109" s="338"/>
      <c r="HZ109" s="338"/>
      <c r="IA109" s="338"/>
      <c r="IB109" s="338"/>
      <c r="IC109" s="338"/>
      <c r="ID109" s="338"/>
      <c r="IE109" s="338"/>
      <c r="IF109" s="338"/>
      <c r="IG109" s="338"/>
      <c r="IH109" s="338"/>
      <c r="II109" s="338"/>
      <c r="IJ109" s="338"/>
      <c r="IK109" s="338"/>
      <c r="IL109" s="338"/>
      <c r="IM109" s="338"/>
      <c r="IN109" s="338"/>
      <c r="IO109" s="338"/>
      <c r="IP109" s="338"/>
    </row>
    <row r="110" spans="32:250" s="327" customFormat="1" ht="15.75" hidden="1" customHeight="1">
      <c r="AF110" s="340"/>
      <c r="AG110" s="338"/>
      <c r="AH110" s="338"/>
      <c r="AI110" s="338"/>
      <c r="AJ110" s="338"/>
      <c r="AK110" s="338"/>
      <c r="AL110" s="338"/>
      <c r="AM110" s="338"/>
      <c r="AN110" s="338"/>
      <c r="AO110" s="338"/>
      <c r="AP110" s="338"/>
      <c r="AQ110" s="338"/>
      <c r="AR110" s="338"/>
      <c r="AS110" s="338"/>
      <c r="AT110" s="338"/>
      <c r="AU110" s="338"/>
      <c r="AV110" s="338"/>
      <c r="AW110" s="338"/>
      <c r="AX110" s="338"/>
      <c r="AY110" s="338"/>
      <c r="AZ110" s="338"/>
      <c r="BA110" s="338"/>
      <c r="BB110" s="338"/>
      <c r="BC110" s="338"/>
      <c r="BD110" s="338"/>
      <c r="BE110" s="338"/>
      <c r="BF110" s="338"/>
      <c r="BG110" s="338"/>
      <c r="BH110" s="338"/>
      <c r="BI110" s="338"/>
      <c r="BJ110" s="338"/>
      <c r="BK110" s="338"/>
      <c r="BL110" s="338"/>
      <c r="BM110" s="338"/>
      <c r="BN110" s="338"/>
      <c r="BO110" s="338"/>
      <c r="BP110" s="338"/>
      <c r="BQ110" s="338"/>
      <c r="BR110" s="338"/>
      <c r="BS110" s="338"/>
      <c r="BT110" s="338"/>
      <c r="BU110" s="338"/>
      <c r="BV110" s="338"/>
      <c r="BW110" s="338"/>
      <c r="BX110" s="338"/>
      <c r="BY110" s="338"/>
      <c r="BZ110" s="338"/>
      <c r="CA110" s="338"/>
      <c r="CB110" s="338"/>
      <c r="CC110" s="338"/>
      <c r="CD110" s="338"/>
      <c r="CE110" s="338"/>
      <c r="CF110" s="338"/>
      <c r="CG110" s="338"/>
      <c r="CH110" s="338"/>
      <c r="CI110" s="338"/>
      <c r="CJ110" s="338"/>
      <c r="CK110" s="338"/>
      <c r="CL110" s="338"/>
      <c r="CM110" s="338"/>
      <c r="CN110" s="338"/>
      <c r="CO110" s="338"/>
      <c r="CP110" s="338"/>
      <c r="CQ110" s="338"/>
      <c r="CR110" s="338"/>
      <c r="CS110" s="338"/>
      <c r="CT110" s="338"/>
      <c r="CU110" s="338"/>
      <c r="CV110" s="338"/>
      <c r="CW110" s="338"/>
      <c r="CX110" s="338"/>
      <c r="CY110" s="338"/>
      <c r="CZ110" s="338"/>
      <c r="DA110" s="338"/>
      <c r="DB110" s="338"/>
      <c r="DC110" s="338"/>
      <c r="DD110" s="338"/>
      <c r="DE110" s="338"/>
      <c r="DF110" s="338"/>
      <c r="DG110" s="338"/>
      <c r="DH110" s="338"/>
      <c r="DI110" s="338"/>
      <c r="DJ110" s="338"/>
      <c r="DK110" s="338"/>
      <c r="DL110" s="338"/>
      <c r="DM110" s="338"/>
      <c r="DN110" s="338"/>
      <c r="DO110" s="338"/>
      <c r="DP110" s="338"/>
      <c r="DQ110" s="338"/>
      <c r="DR110" s="338"/>
      <c r="DS110" s="338"/>
      <c r="DT110" s="338"/>
      <c r="DU110" s="338"/>
      <c r="DV110" s="338"/>
      <c r="DW110" s="338"/>
      <c r="DX110" s="338"/>
      <c r="DY110" s="338"/>
      <c r="DZ110" s="338"/>
      <c r="EA110" s="338"/>
      <c r="EB110" s="338"/>
      <c r="EC110" s="338"/>
      <c r="ED110" s="338"/>
      <c r="EE110" s="338"/>
      <c r="EF110" s="338"/>
      <c r="EG110" s="338"/>
      <c r="EH110" s="338"/>
      <c r="EI110" s="338"/>
      <c r="EJ110" s="338"/>
      <c r="EK110" s="338"/>
      <c r="EL110" s="338"/>
      <c r="EM110" s="338"/>
      <c r="EN110" s="338"/>
      <c r="EO110" s="338"/>
      <c r="EP110" s="338"/>
      <c r="EQ110" s="338"/>
      <c r="ER110" s="338"/>
      <c r="ES110" s="338"/>
      <c r="ET110" s="338"/>
      <c r="EU110" s="338"/>
      <c r="EV110" s="338"/>
      <c r="EW110" s="338"/>
      <c r="EX110" s="338"/>
      <c r="EY110" s="338"/>
      <c r="EZ110" s="338"/>
      <c r="FA110" s="338"/>
      <c r="FB110" s="338"/>
      <c r="FC110" s="338"/>
      <c r="FD110" s="338"/>
      <c r="FE110" s="338"/>
      <c r="FF110" s="338"/>
      <c r="FG110" s="338"/>
      <c r="FH110" s="338"/>
      <c r="FI110" s="338"/>
      <c r="FJ110" s="338"/>
      <c r="FK110" s="338"/>
      <c r="FL110" s="338"/>
      <c r="FM110" s="338"/>
      <c r="FN110" s="338"/>
      <c r="FO110" s="338"/>
      <c r="FP110" s="338"/>
      <c r="FQ110" s="338"/>
      <c r="FR110" s="338"/>
      <c r="FS110" s="338"/>
      <c r="FT110" s="338"/>
      <c r="FU110" s="338"/>
      <c r="FV110" s="338"/>
      <c r="FW110" s="338"/>
      <c r="FX110" s="338"/>
      <c r="FY110" s="338"/>
      <c r="FZ110" s="338"/>
      <c r="GA110" s="338"/>
      <c r="GB110" s="338"/>
      <c r="GC110" s="338"/>
      <c r="GD110" s="338"/>
      <c r="GE110" s="338"/>
      <c r="GF110" s="338"/>
      <c r="GG110" s="338"/>
      <c r="GH110" s="338"/>
      <c r="GI110" s="338"/>
      <c r="GJ110" s="338"/>
      <c r="GK110" s="338"/>
      <c r="GL110" s="338"/>
      <c r="GM110" s="338"/>
      <c r="GN110" s="338"/>
      <c r="GO110" s="338"/>
      <c r="GP110" s="338"/>
      <c r="GQ110" s="338"/>
      <c r="GR110" s="338"/>
      <c r="GS110" s="338"/>
      <c r="GT110" s="338"/>
      <c r="GU110" s="338"/>
      <c r="GV110" s="338"/>
      <c r="GW110" s="338"/>
      <c r="GX110" s="338"/>
      <c r="GY110" s="338"/>
      <c r="GZ110" s="338"/>
      <c r="HA110" s="338"/>
      <c r="HB110" s="338"/>
      <c r="HC110" s="338"/>
      <c r="HD110" s="338"/>
      <c r="HE110" s="338"/>
      <c r="HF110" s="338"/>
      <c r="HG110" s="338"/>
      <c r="HH110" s="338"/>
      <c r="HI110" s="338"/>
      <c r="HJ110" s="338"/>
      <c r="HK110" s="338"/>
      <c r="HL110" s="338"/>
      <c r="HM110" s="338"/>
      <c r="HN110" s="338"/>
      <c r="HO110" s="338"/>
      <c r="HP110" s="338"/>
      <c r="HQ110" s="338"/>
      <c r="HR110" s="338"/>
      <c r="HS110" s="338"/>
      <c r="HT110" s="338"/>
      <c r="HU110" s="338"/>
      <c r="HV110" s="338"/>
      <c r="HW110" s="338"/>
      <c r="HX110" s="338"/>
      <c r="HY110" s="338"/>
      <c r="HZ110" s="338"/>
      <c r="IA110" s="338"/>
      <c r="IB110" s="338"/>
      <c r="IC110" s="338"/>
      <c r="ID110" s="338"/>
      <c r="IE110" s="338"/>
      <c r="IF110" s="338"/>
      <c r="IG110" s="338"/>
      <c r="IH110" s="338"/>
      <c r="II110" s="338"/>
      <c r="IJ110" s="338"/>
      <c r="IK110" s="338"/>
      <c r="IL110" s="338"/>
      <c r="IM110" s="338"/>
      <c r="IN110" s="338"/>
      <c r="IO110" s="338"/>
      <c r="IP110" s="338"/>
    </row>
    <row r="111" spans="32:250" s="327" customFormat="1" ht="15.75" hidden="1" customHeight="1">
      <c r="AF111" s="340"/>
      <c r="AG111" s="338"/>
      <c r="AH111" s="338"/>
      <c r="AI111" s="338"/>
      <c r="AJ111" s="338"/>
      <c r="AK111" s="338"/>
      <c r="AL111" s="338"/>
      <c r="AM111" s="338"/>
      <c r="AN111" s="338"/>
      <c r="AO111" s="338"/>
      <c r="AP111" s="338"/>
      <c r="AQ111" s="338"/>
      <c r="AR111" s="338"/>
      <c r="AS111" s="338"/>
      <c r="AT111" s="338"/>
      <c r="AU111" s="338"/>
      <c r="AV111" s="338"/>
      <c r="AW111" s="338"/>
      <c r="AX111" s="338"/>
      <c r="AY111" s="338"/>
      <c r="AZ111" s="338"/>
      <c r="BA111" s="338"/>
      <c r="BB111" s="338"/>
      <c r="BC111" s="338"/>
      <c r="BD111" s="338"/>
      <c r="BE111" s="338"/>
      <c r="BF111" s="338"/>
      <c r="BG111" s="338"/>
      <c r="BH111" s="338"/>
      <c r="BI111" s="338"/>
      <c r="BJ111" s="338"/>
      <c r="BK111" s="338"/>
      <c r="BL111" s="338"/>
      <c r="BM111" s="338"/>
      <c r="BN111" s="338"/>
      <c r="BO111" s="338"/>
      <c r="BP111" s="338"/>
      <c r="BQ111" s="338"/>
      <c r="BR111" s="338"/>
      <c r="BS111" s="338"/>
      <c r="BT111" s="338"/>
      <c r="BU111" s="338"/>
      <c r="BV111" s="338"/>
      <c r="BW111" s="338"/>
      <c r="BX111" s="338"/>
      <c r="BY111" s="338"/>
      <c r="BZ111" s="338"/>
      <c r="CA111" s="338"/>
      <c r="CB111" s="338"/>
      <c r="CC111" s="338"/>
      <c r="CD111" s="338"/>
      <c r="CE111" s="338"/>
      <c r="CF111" s="338"/>
      <c r="CG111" s="338"/>
      <c r="CH111" s="338"/>
      <c r="CI111" s="338"/>
      <c r="CJ111" s="338"/>
      <c r="CK111" s="338"/>
      <c r="CL111" s="338"/>
      <c r="CM111" s="338"/>
      <c r="CN111" s="338"/>
      <c r="CO111" s="338"/>
      <c r="CP111" s="338"/>
      <c r="CQ111" s="338"/>
      <c r="CR111" s="338"/>
      <c r="CS111" s="338"/>
      <c r="CT111" s="338"/>
      <c r="CU111" s="338"/>
      <c r="CV111" s="338"/>
      <c r="CW111" s="338"/>
      <c r="CX111" s="338"/>
      <c r="CY111" s="338"/>
      <c r="CZ111" s="338"/>
      <c r="DA111" s="338"/>
      <c r="DB111" s="338"/>
      <c r="DC111" s="338"/>
      <c r="DD111" s="338"/>
      <c r="DE111" s="338"/>
      <c r="DF111" s="338"/>
      <c r="DG111" s="338"/>
      <c r="DH111" s="338"/>
      <c r="DI111" s="338"/>
      <c r="DJ111" s="338"/>
      <c r="DK111" s="338"/>
      <c r="DL111" s="338"/>
      <c r="DM111" s="338"/>
      <c r="DN111" s="338"/>
      <c r="DO111" s="338"/>
      <c r="DP111" s="338"/>
      <c r="DQ111" s="338"/>
      <c r="DR111" s="338"/>
      <c r="DS111" s="338"/>
      <c r="DT111" s="338"/>
      <c r="DU111" s="338"/>
      <c r="DV111" s="338"/>
      <c r="DW111" s="338"/>
      <c r="DX111" s="338"/>
      <c r="DY111" s="338"/>
      <c r="DZ111" s="338"/>
      <c r="EA111" s="338"/>
      <c r="EB111" s="338"/>
      <c r="EC111" s="338"/>
      <c r="ED111" s="338"/>
      <c r="EE111" s="338"/>
      <c r="EF111" s="338"/>
      <c r="EG111" s="338"/>
      <c r="EH111" s="338"/>
      <c r="EI111" s="338"/>
      <c r="EJ111" s="338"/>
      <c r="EK111" s="338"/>
      <c r="EL111" s="338"/>
      <c r="EM111" s="338"/>
      <c r="EN111" s="338"/>
      <c r="EO111" s="338"/>
      <c r="EP111" s="338"/>
      <c r="EQ111" s="338"/>
      <c r="ER111" s="338"/>
      <c r="ES111" s="338"/>
      <c r="ET111" s="338"/>
      <c r="EU111" s="338"/>
      <c r="EV111" s="338"/>
      <c r="EW111" s="338"/>
      <c r="EX111" s="338"/>
      <c r="EY111" s="338"/>
      <c r="EZ111" s="338"/>
      <c r="FA111" s="338"/>
      <c r="FB111" s="338"/>
      <c r="FC111" s="338"/>
      <c r="FD111" s="338"/>
      <c r="FE111" s="338"/>
      <c r="FF111" s="338"/>
      <c r="FG111" s="338"/>
      <c r="FH111" s="338"/>
      <c r="FI111" s="338"/>
      <c r="FJ111" s="338"/>
      <c r="FK111" s="338"/>
      <c r="FL111" s="338"/>
      <c r="FM111" s="338"/>
      <c r="FN111" s="338"/>
      <c r="FO111" s="338"/>
      <c r="FP111" s="338"/>
      <c r="FQ111" s="338"/>
      <c r="FR111" s="338"/>
      <c r="FS111" s="338"/>
      <c r="FT111" s="338"/>
      <c r="FU111" s="338"/>
      <c r="FV111" s="338"/>
      <c r="FW111" s="338"/>
      <c r="FX111" s="338"/>
      <c r="FY111" s="338"/>
      <c r="FZ111" s="338"/>
      <c r="GA111" s="338"/>
      <c r="GB111" s="338"/>
      <c r="GC111" s="338"/>
      <c r="GD111" s="338"/>
      <c r="GE111" s="338"/>
      <c r="GF111" s="338"/>
      <c r="GG111" s="338"/>
      <c r="GH111" s="338"/>
      <c r="GI111" s="338"/>
      <c r="GJ111" s="338"/>
      <c r="GK111" s="338"/>
      <c r="GL111" s="338"/>
      <c r="GM111" s="338"/>
      <c r="GN111" s="338"/>
      <c r="GO111" s="338"/>
      <c r="GP111" s="338"/>
      <c r="GQ111" s="338"/>
      <c r="GR111" s="338"/>
      <c r="GS111" s="338"/>
      <c r="GT111" s="338"/>
      <c r="GU111" s="338"/>
      <c r="GV111" s="338"/>
      <c r="GW111" s="338"/>
      <c r="GX111" s="338"/>
      <c r="GY111" s="338"/>
      <c r="GZ111" s="338"/>
      <c r="HA111" s="338"/>
      <c r="HB111" s="338"/>
      <c r="HC111" s="338"/>
      <c r="HD111" s="338"/>
      <c r="HE111" s="338"/>
      <c r="HF111" s="338"/>
      <c r="HG111" s="338"/>
      <c r="HH111" s="338"/>
      <c r="HI111" s="338"/>
      <c r="HJ111" s="338"/>
      <c r="HK111" s="338"/>
      <c r="HL111" s="338"/>
      <c r="HM111" s="338"/>
      <c r="HN111" s="338"/>
      <c r="HO111" s="338"/>
      <c r="HP111" s="338"/>
      <c r="HQ111" s="338"/>
      <c r="HR111" s="338"/>
      <c r="HS111" s="338"/>
      <c r="HT111" s="338"/>
      <c r="HU111" s="338"/>
      <c r="HV111" s="338"/>
      <c r="HW111" s="338"/>
      <c r="HX111" s="338"/>
      <c r="HY111" s="338"/>
      <c r="HZ111" s="338"/>
      <c r="IA111" s="338"/>
      <c r="IB111" s="338"/>
      <c r="IC111" s="338"/>
      <c r="ID111" s="338"/>
      <c r="IE111" s="338"/>
      <c r="IF111" s="338"/>
      <c r="IG111" s="338"/>
      <c r="IH111" s="338"/>
      <c r="II111" s="338"/>
      <c r="IJ111" s="338"/>
      <c r="IK111" s="338"/>
      <c r="IL111" s="338"/>
      <c r="IM111" s="338"/>
      <c r="IN111" s="338"/>
      <c r="IO111" s="338"/>
      <c r="IP111" s="338"/>
    </row>
    <row r="112" spans="32:250" s="327" customFormat="1" ht="15.75" hidden="1" customHeight="1">
      <c r="AF112" s="340"/>
      <c r="AG112" s="338"/>
      <c r="AH112" s="338"/>
      <c r="AI112" s="338"/>
      <c r="AJ112" s="338"/>
      <c r="AK112" s="338"/>
      <c r="AL112" s="338"/>
      <c r="AM112" s="338"/>
      <c r="AN112" s="338"/>
      <c r="AO112" s="338"/>
      <c r="AP112" s="338"/>
      <c r="AQ112" s="338"/>
      <c r="AR112" s="338"/>
      <c r="AS112" s="338"/>
      <c r="AT112" s="338"/>
      <c r="AU112" s="338"/>
      <c r="AV112" s="338"/>
      <c r="AW112" s="338"/>
      <c r="AX112" s="338"/>
      <c r="AY112" s="338"/>
      <c r="AZ112" s="338"/>
      <c r="BA112" s="338"/>
      <c r="BB112" s="338"/>
      <c r="BC112" s="338"/>
      <c r="BD112" s="338"/>
      <c r="BE112" s="338"/>
      <c r="BF112" s="338"/>
      <c r="BG112" s="338"/>
      <c r="BH112" s="338"/>
      <c r="BI112" s="338"/>
      <c r="BJ112" s="338"/>
      <c r="BK112" s="338"/>
      <c r="BL112" s="338"/>
      <c r="BM112" s="338"/>
      <c r="BN112" s="338"/>
      <c r="BO112" s="338"/>
      <c r="BP112" s="338"/>
      <c r="BQ112" s="338"/>
      <c r="BR112" s="338"/>
      <c r="BS112" s="338"/>
      <c r="BT112" s="338"/>
      <c r="BU112" s="338"/>
      <c r="BV112" s="338"/>
      <c r="BW112" s="338"/>
      <c r="BX112" s="338"/>
      <c r="BY112" s="338"/>
      <c r="BZ112" s="338"/>
      <c r="CA112" s="338"/>
      <c r="CB112" s="338"/>
      <c r="CC112" s="338"/>
      <c r="CD112" s="338"/>
      <c r="CE112" s="338"/>
      <c r="CF112" s="338"/>
      <c r="CG112" s="338"/>
      <c r="CH112" s="338"/>
      <c r="CI112" s="338"/>
      <c r="CJ112" s="338"/>
      <c r="CK112" s="338"/>
      <c r="CL112" s="338"/>
      <c r="CM112" s="338"/>
      <c r="CN112" s="338"/>
      <c r="CO112" s="338"/>
      <c r="CP112" s="338"/>
      <c r="CQ112" s="338"/>
      <c r="CR112" s="338"/>
      <c r="CS112" s="338"/>
      <c r="CT112" s="338"/>
      <c r="CU112" s="338"/>
      <c r="CV112" s="338"/>
      <c r="CW112" s="338"/>
      <c r="CX112" s="338"/>
      <c r="CY112" s="338"/>
      <c r="CZ112" s="338"/>
      <c r="DA112" s="338"/>
      <c r="DB112" s="338"/>
      <c r="DC112" s="338"/>
      <c r="DD112" s="338"/>
      <c r="DE112" s="338"/>
      <c r="DF112" s="338"/>
      <c r="DG112" s="338"/>
      <c r="DH112" s="338"/>
      <c r="DI112" s="338"/>
      <c r="DJ112" s="338"/>
      <c r="DK112" s="338"/>
      <c r="DL112" s="338"/>
      <c r="DM112" s="338"/>
      <c r="DN112" s="338"/>
      <c r="DO112" s="338"/>
      <c r="DP112" s="338"/>
      <c r="DQ112" s="338"/>
      <c r="DR112" s="338"/>
      <c r="DS112" s="338"/>
      <c r="DT112" s="338"/>
      <c r="DU112" s="338"/>
      <c r="DV112" s="338"/>
      <c r="DW112" s="338"/>
      <c r="DX112" s="338"/>
      <c r="DY112" s="338"/>
      <c r="DZ112" s="338"/>
      <c r="EA112" s="338"/>
      <c r="EB112" s="338"/>
      <c r="EC112" s="338"/>
      <c r="ED112" s="338"/>
      <c r="EE112" s="338"/>
      <c r="EF112" s="338"/>
      <c r="EG112" s="338"/>
      <c r="EH112" s="338"/>
      <c r="EI112" s="338"/>
      <c r="EJ112" s="338"/>
      <c r="EK112" s="338"/>
      <c r="EL112" s="338"/>
      <c r="EM112" s="338"/>
      <c r="EN112" s="338"/>
      <c r="EO112" s="338"/>
      <c r="EP112" s="338"/>
      <c r="EQ112" s="338"/>
      <c r="ER112" s="338"/>
      <c r="ES112" s="338"/>
      <c r="ET112" s="338"/>
      <c r="EU112" s="338"/>
      <c r="EV112" s="338"/>
      <c r="EW112" s="338"/>
      <c r="EX112" s="338"/>
      <c r="EY112" s="338"/>
      <c r="EZ112" s="338"/>
      <c r="FA112" s="338"/>
      <c r="FB112" s="338"/>
      <c r="FC112" s="338"/>
      <c r="FD112" s="338"/>
      <c r="FE112" s="338"/>
      <c r="FF112" s="338"/>
      <c r="FG112" s="338"/>
      <c r="FH112" s="338"/>
      <c r="FI112" s="338"/>
      <c r="FJ112" s="338"/>
      <c r="FK112" s="338"/>
      <c r="FL112" s="338"/>
      <c r="FM112" s="338"/>
      <c r="FN112" s="338"/>
      <c r="FO112" s="338"/>
      <c r="FP112" s="338"/>
      <c r="FQ112" s="338"/>
      <c r="FR112" s="338"/>
      <c r="FS112" s="338"/>
      <c r="FT112" s="338"/>
      <c r="FU112" s="338"/>
      <c r="FV112" s="338"/>
      <c r="FW112" s="338"/>
      <c r="FX112" s="338"/>
      <c r="FY112" s="338"/>
      <c r="FZ112" s="338"/>
      <c r="GA112" s="338"/>
      <c r="GB112" s="338"/>
      <c r="GC112" s="338"/>
      <c r="GD112" s="338"/>
      <c r="GE112" s="338"/>
      <c r="GF112" s="338"/>
      <c r="GG112" s="338"/>
      <c r="GH112" s="338"/>
      <c r="GI112" s="338"/>
      <c r="GJ112" s="338"/>
      <c r="GK112" s="338"/>
      <c r="GL112" s="338"/>
      <c r="GM112" s="338"/>
      <c r="GN112" s="338"/>
      <c r="GO112" s="338"/>
      <c r="GP112" s="338"/>
      <c r="GQ112" s="338"/>
      <c r="GR112" s="338"/>
      <c r="GS112" s="338"/>
      <c r="GT112" s="338"/>
      <c r="GU112" s="338"/>
      <c r="GV112" s="338"/>
      <c r="GW112" s="338"/>
      <c r="GX112" s="338"/>
      <c r="GY112" s="338"/>
      <c r="GZ112" s="338"/>
      <c r="HA112" s="338"/>
      <c r="HB112" s="338"/>
      <c r="HC112" s="338"/>
      <c r="HD112" s="338"/>
      <c r="HE112" s="338"/>
      <c r="HF112" s="338"/>
      <c r="HG112" s="338"/>
      <c r="HH112" s="338"/>
      <c r="HI112" s="338"/>
      <c r="HJ112" s="338"/>
      <c r="HK112" s="338"/>
      <c r="HL112" s="338"/>
      <c r="HM112" s="338"/>
      <c r="HN112" s="338"/>
      <c r="HO112" s="338"/>
      <c r="HP112" s="338"/>
      <c r="HQ112" s="338"/>
      <c r="HR112" s="338"/>
      <c r="HS112" s="338"/>
      <c r="HT112" s="338"/>
      <c r="HU112" s="338"/>
      <c r="HV112" s="338"/>
      <c r="HW112" s="338"/>
      <c r="HX112" s="338"/>
      <c r="HY112" s="338"/>
      <c r="HZ112" s="338"/>
      <c r="IA112" s="338"/>
      <c r="IB112" s="338"/>
      <c r="IC112" s="338"/>
      <c r="ID112" s="338"/>
      <c r="IE112" s="338"/>
      <c r="IF112" s="338"/>
      <c r="IG112" s="338"/>
      <c r="IH112" s="338"/>
      <c r="II112" s="338"/>
      <c r="IJ112" s="338"/>
      <c r="IK112" s="338"/>
      <c r="IL112" s="338"/>
      <c r="IM112" s="338"/>
      <c r="IN112" s="338"/>
      <c r="IO112" s="338"/>
      <c r="IP112" s="338"/>
    </row>
    <row r="113" spans="32:250" s="327" customFormat="1" ht="15.75" hidden="1" customHeight="1">
      <c r="AF113" s="340"/>
      <c r="AG113" s="338"/>
      <c r="AH113" s="338"/>
      <c r="AI113" s="338"/>
      <c r="AJ113" s="338"/>
      <c r="AK113" s="338"/>
      <c r="AL113" s="338"/>
      <c r="AM113" s="338"/>
      <c r="AN113" s="338"/>
      <c r="AO113" s="338"/>
      <c r="AP113" s="338"/>
      <c r="AQ113" s="338"/>
      <c r="AR113" s="338"/>
      <c r="AS113" s="338"/>
      <c r="AT113" s="338"/>
      <c r="AU113" s="338"/>
      <c r="AV113" s="338"/>
      <c r="AW113" s="338"/>
      <c r="AX113" s="338"/>
      <c r="AY113" s="338"/>
      <c r="AZ113" s="338"/>
      <c r="BA113" s="338"/>
      <c r="BB113" s="338"/>
      <c r="BC113" s="338"/>
      <c r="BD113" s="338"/>
      <c r="BE113" s="338"/>
      <c r="BF113" s="338"/>
      <c r="BG113" s="338"/>
      <c r="BH113" s="338"/>
      <c r="BI113" s="338"/>
      <c r="BJ113" s="338"/>
      <c r="BK113" s="338"/>
      <c r="BL113" s="338"/>
      <c r="BM113" s="338"/>
      <c r="BN113" s="338"/>
      <c r="BO113" s="338"/>
      <c r="BP113" s="338"/>
      <c r="BQ113" s="338"/>
      <c r="BR113" s="338"/>
      <c r="BS113" s="338"/>
      <c r="BT113" s="338"/>
      <c r="BU113" s="338"/>
      <c r="BV113" s="338"/>
      <c r="BW113" s="338"/>
      <c r="BX113" s="338"/>
      <c r="BY113" s="338"/>
      <c r="BZ113" s="338"/>
      <c r="CA113" s="338"/>
      <c r="CB113" s="338"/>
      <c r="CC113" s="338"/>
      <c r="CD113" s="338"/>
      <c r="CE113" s="338"/>
      <c r="CF113" s="338"/>
      <c r="CG113" s="338"/>
      <c r="CH113" s="338"/>
      <c r="CI113" s="338"/>
      <c r="CJ113" s="338"/>
      <c r="CK113" s="338"/>
      <c r="CL113" s="338"/>
      <c r="CM113" s="338"/>
      <c r="CN113" s="338"/>
      <c r="CO113" s="338"/>
      <c r="CP113" s="338"/>
      <c r="CQ113" s="338"/>
      <c r="CR113" s="338"/>
      <c r="CS113" s="338"/>
      <c r="CT113" s="338"/>
      <c r="CU113" s="338"/>
      <c r="CV113" s="338"/>
      <c r="CW113" s="338"/>
      <c r="CX113" s="338"/>
      <c r="CY113" s="338"/>
      <c r="CZ113" s="338"/>
      <c r="DA113" s="338"/>
      <c r="DB113" s="338"/>
      <c r="DC113" s="338"/>
      <c r="DD113" s="338"/>
      <c r="DE113" s="338"/>
      <c r="DF113" s="338"/>
      <c r="DG113" s="338"/>
      <c r="DH113" s="338"/>
      <c r="DI113" s="338"/>
      <c r="DJ113" s="338"/>
      <c r="DK113" s="338"/>
      <c r="DL113" s="338"/>
      <c r="DM113" s="338"/>
      <c r="DN113" s="338"/>
      <c r="DO113" s="338"/>
      <c r="DP113" s="338"/>
      <c r="DQ113" s="338"/>
      <c r="DR113" s="338"/>
      <c r="DS113" s="338"/>
      <c r="DT113" s="338"/>
      <c r="DU113" s="338"/>
      <c r="DV113" s="338"/>
      <c r="DW113" s="338"/>
      <c r="DX113" s="338"/>
      <c r="DY113" s="338"/>
      <c r="DZ113" s="338"/>
      <c r="EA113" s="338"/>
      <c r="EB113" s="338"/>
      <c r="EC113" s="338"/>
      <c r="ED113" s="338"/>
      <c r="EE113" s="338"/>
      <c r="EF113" s="338"/>
      <c r="EG113" s="338"/>
      <c r="EH113" s="338"/>
      <c r="EI113" s="338"/>
      <c r="EJ113" s="338"/>
      <c r="EK113" s="338"/>
      <c r="EL113" s="338"/>
      <c r="EM113" s="338"/>
      <c r="EN113" s="338"/>
      <c r="EO113" s="338"/>
      <c r="EP113" s="338"/>
      <c r="EQ113" s="338"/>
      <c r="ER113" s="338"/>
      <c r="ES113" s="338"/>
      <c r="ET113" s="338"/>
      <c r="EU113" s="338"/>
      <c r="EV113" s="338"/>
      <c r="EW113" s="338"/>
      <c r="EX113" s="338"/>
      <c r="EY113" s="338"/>
      <c r="EZ113" s="338"/>
      <c r="FA113" s="338"/>
      <c r="FB113" s="338"/>
      <c r="FC113" s="338"/>
      <c r="FD113" s="338"/>
      <c r="FE113" s="338"/>
      <c r="FF113" s="338"/>
      <c r="FG113" s="338"/>
      <c r="FH113" s="338"/>
      <c r="FI113" s="338"/>
      <c r="FJ113" s="338"/>
      <c r="FK113" s="338"/>
      <c r="FL113" s="338"/>
      <c r="FM113" s="338"/>
      <c r="FN113" s="338"/>
      <c r="FO113" s="338"/>
      <c r="FP113" s="338"/>
      <c r="FQ113" s="338"/>
      <c r="FR113" s="338"/>
      <c r="FS113" s="338"/>
      <c r="FT113" s="338"/>
      <c r="FU113" s="338"/>
      <c r="FV113" s="338"/>
      <c r="FW113" s="338"/>
      <c r="FX113" s="338"/>
      <c r="FY113" s="338"/>
      <c r="FZ113" s="338"/>
      <c r="GA113" s="338"/>
      <c r="GB113" s="338"/>
      <c r="GC113" s="338"/>
      <c r="GD113" s="338"/>
      <c r="GE113" s="338"/>
      <c r="GF113" s="338"/>
      <c r="GG113" s="338"/>
      <c r="GH113" s="338"/>
      <c r="GI113" s="338"/>
      <c r="GJ113" s="338"/>
      <c r="GK113" s="338"/>
      <c r="GL113" s="338"/>
      <c r="GM113" s="338"/>
      <c r="GN113" s="338"/>
      <c r="GO113" s="338"/>
      <c r="GP113" s="338"/>
      <c r="GQ113" s="338"/>
      <c r="GR113" s="338"/>
      <c r="GS113" s="338"/>
      <c r="GT113" s="338"/>
      <c r="GU113" s="338"/>
      <c r="GV113" s="338"/>
      <c r="GW113" s="338"/>
      <c r="GX113" s="338"/>
      <c r="GY113" s="338"/>
      <c r="GZ113" s="338"/>
      <c r="HA113" s="338"/>
      <c r="HB113" s="338"/>
      <c r="HC113" s="338"/>
      <c r="HD113" s="338"/>
      <c r="HE113" s="338"/>
      <c r="HF113" s="338"/>
      <c r="HG113" s="338"/>
      <c r="HH113" s="338"/>
      <c r="HI113" s="338"/>
      <c r="HJ113" s="338"/>
      <c r="HK113" s="338"/>
      <c r="HL113" s="338"/>
      <c r="HM113" s="338"/>
      <c r="HN113" s="338"/>
      <c r="HO113" s="338"/>
      <c r="HP113" s="338"/>
      <c r="HQ113" s="338"/>
      <c r="HR113" s="338"/>
      <c r="HS113" s="338"/>
      <c r="HT113" s="338"/>
      <c r="HU113" s="338"/>
      <c r="HV113" s="338"/>
      <c r="HW113" s="338"/>
      <c r="HX113" s="338"/>
      <c r="HY113" s="338"/>
      <c r="HZ113" s="338"/>
      <c r="IA113" s="338"/>
      <c r="IB113" s="338"/>
      <c r="IC113" s="338"/>
      <c r="ID113" s="338"/>
      <c r="IE113" s="338"/>
      <c r="IF113" s="338"/>
      <c r="IG113" s="338"/>
      <c r="IH113" s="338"/>
      <c r="II113" s="338"/>
      <c r="IJ113" s="338"/>
      <c r="IK113" s="338"/>
      <c r="IL113" s="338"/>
      <c r="IM113" s="338"/>
      <c r="IN113" s="338"/>
      <c r="IO113" s="338"/>
      <c r="IP113" s="338"/>
    </row>
    <row r="114" spans="32:250" ht="15.75" hidden="1" customHeight="1"/>
    <row r="115" spans="32:250" ht="15.75" hidden="1" customHeight="1"/>
    <row r="116" spans="32:250" ht="15.75" hidden="1" customHeight="1"/>
    <row r="117" spans="32:250" ht="15.75" hidden="1" customHeight="1"/>
    <row r="118" spans="32:250" ht="15.75" hidden="1" customHeight="1"/>
    <row r="119" spans="32:250" ht="15.75" hidden="1" customHeight="1"/>
    <row r="120" spans="32:250" ht="15.75" hidden="1" customHeight="1"/>
    <row r="121" spans="32:250" ht="15.75" hidden="1" customHeight="1"/>
    <row r="122" spans="32:250" ht="15.75" hidden="1" customHeight="1"/>
    <row r="123" spans="32:250" ht="15.75" hidden="1" customHeight="1"/>
    <row r="124" spans="32:250" ht="15.75" hidden="1" customHeight="1"/>
    <row r="125" spans="32:250" ht="15.75" hidden="1" customHeight="1"/>
    <row r="126" spans="32:250" ht="15.75" hidden="1" customHeight="1"/>
    <row r="127" spans="32:250" ht="15.75" hidden="1" customHeight="1"/>
    <row r="128" spans="32:250" ht="15.75" hidden="1" customHeight="1"/>
    <row r="129" spans="32:250" s="327" customFormat="1" ht="15.75" hidden="1" customHeight="1">
      <c r="AF129" s="340"/>
      <c r="AG129" s="338"/>
      <c r="AH129" s="338"/>
      <c r="AI129" s="338"/>
      <c r="AJ129" s="338"/>
      <c r="AK129" s="338"/>
      <c r="AL129" s="338"/>
      <c r="AM129" s="338"/>
      <c r="AN129" s="338"/>
      <c r="AO129" s="338"/>
      <c r="AP129" s="338"/>
      <c r="AQ129" s="338"/>
      <c r="AR129" s="338"/>
      <c r="AS129" s="338"/>
      <c r="AT129" s="338"/>
      <c r="AU129" s="338"/>
      <c r="AV129" s="338"/>
      <c r="AW129" s="338"/>
      <c r="AX129" s="338"/>
      <c r="AY129" s="338"/>
      <c r="AZ129" s="338"/>
      <c r="BA129" s="338"/>
      <c r="BB129" s="338"/>
      <c r="BC129" s="338"/>
      <c r="BD129" s="338"/>
      <c r="BE129" s="338"/>
      <c r="BF129" s="338"/>
      <c r="BG129" s="338"/>
      <c r="BH129" s="338"/>
      <c r="BI129" s="338"/>
      <c r="BJ129" s="338"/>
      <c r="BK129" s="338"/>
      <c r="BL129" s="338"/>
      <c r="BM129" s="338"/>
      <c r="BN129" s="338"/>
      <c r="BO129" s="338"/>
      <c r="BP129" s="338"/>
      <c r="BQ129" s="338"/>
      <c r="BR129" s="338"/>
      <c r="BS129" s="338"/>
      <c r="BT129" s="338"/>
      <c r="BU129" s="338"/>
      <c r="BV129" s="338"/>
      <c r="BW129" s="338"/>
      <c r="BX129" s="338"/>
      <c r="BY129" s="338"/>
      <c r="BZ129" s="338"/>
      <c r="CA129" s="338"/>
      <c r="CB129" s="338"/>
      <c r="CC129" s="338"/>
      <c r="CD129" s="338"/>
      <c r="CE129" s="338"/>
      <c r="CF129" s="338"/>
      <c r="CG129" s="338"/>
      <c r="CH129" s="338"/>
      <c r="CI129" s="338"/>
      <c r="CJ129" s="338"/>
      <c r="CK129" s="338"/>
      <c r="CL129" s="338"/>
      <c r="CM129" s="338"/>
      <c r="CN129" s="338"/>
      <c r="CO129" s="338"/>
      <c r="CP129" s="338"/>
      <c r="CQ129" s="338"/>
      <c r="CR129" s="338"/>
      <c r="CS129" s="338"/>
      <c r="CT129" s="338"/>
      <c r="CU129" s="338"/>
      <c r="CV129" s="338"/>
      <c r="CW129" s="338"/>
      <c r="CX129" s="338"/>
      <c r="CY129" s="338"/>
      <c r="CZ129" s="338"/>
      <c r="DA129" s="338"/>
      <c r="DB129" s="338"/>
      <c r="DC129" s="338"/>
      <c r="DD129" s="338"/>
      <c r="DE129" s="338"/>
      <c r="DF129" s="338"/>
      <c r="DG129" s="338"/>
      <c r="DH129" s="338"/>
      <c r="DI129" s="338"/>
      <c r="DJ129" s="338"/>
      <c r="DK129" s="338"/>
      <c r="DL129" s="338"/>
      <c r="DM129" s="338"/>
      <c r="DN129" s="338"/>
      <c r="DO129" s="338"/>
      <c r="DP129" s="338"/>
      <c r="DQ129" s="338"/>
      <c r="DR129" s="338"/>
      <c r="DS129" s="338"/>
      <c r="DT129" s="338"/>
      <c r="DU129" s="338"/>
      <c r="DV129" s="338"/>
      <c r="DW129" s="338"/>
      <c r="DX129" s="338"/>
      <c r="DY129" s="338"/>
      <c r="DZ129" s="338"/>
      <c r="EA129" s="338"/>
      <c r="EB129" s="338"/>
      <c r="EC129" s="338"/>
      <c r="ED129" s="338"/>
      <c r="EE129" s="338"/>
      <c r="EF129" s="338"/>
      <c r="EG129" s="338"/>
      <c r="EH129" s="338"/>
      <c r="EI129" s="338"/>
      <c r="EJ129" s="338"/>
      <c r="EK129" s="338"/>
      <c r="EL129" s="338"/>
      <c r="EM129" s="338"/>
      <c r="EN129" s="338"/>
      <c r="EO129" s="338"/>
      <c r="EP129" s="338"/>
      <c r="EQ129" s="338"/>
      <c r="ER129" s="338"/>
      <c r="ES129" s="338"/>
      <c r="ET129" s="338"/>
      <c r="EU129" s="338"/>
      <c r="EV129" s="338"/>
      <c r="EW129" s="338"/>
      <c r="EX129" s="338"/>
      <c r="EY129" s="338"/>
      <c r="EZ129" s="338"/>
      <c r="FA129" s="338"/>
      <c r="FB129" s="338"/>
      <c r="FC129" s="338"/>
      <c r="FD129" s="338"/>
      <c r="FE129" s="338"/>
      <c r="FF129" s="338"/>
      <c r="FG129" s="338"/>
      <c r="FH129" s="338"/>
      <c r="FI129" s="338"/>
      <c r="FJ129" s="338"/>
      <c r="FK129" s="338"/>
      <c r="FL129" s="338"/>
      <c r="FM129" s="338"/>
      <c r="FN129" s="338"/>
      <c r="FO129" s="338"/>
      <c r="FP129" s="338"/>
      <c r="FQ129" s="338"/>
      <c r="FR129" s="338"/>
      <c r="FS129" s="338"/>
      <c r="FT129" s="338"/>
      <c r="FU129" s="338"/>
      <c r="FV129" s="338"/>
      <c r="FW129" s="338"/>
      <c r="FX129" s="338"/>
      <c r="FY129" s="338"/>
      <c r="FZ129" s="338"/>
      <c r="GA129" s="338"/>
      <c r="GB129" s="338"/>
      <c r="GC129" s="338"/>
      <c r="GD129" s="338"/>
      <c r="GE129" s="338"/>
      <c r="GF129" s="338"/>
      <c r="GG129" s="338"/>
      <c r="GH129" s="338"/>
      <c r="GI129" s="338"/>
      <c r="GJ129" s="338"/>
      <c r="GK129" s="338"/>
      <c r="GL129" s="338"/>
      <c r="GM129" s="338"/>
      <c r="GN129" s="338"/>
      <c r="GO129" s="338"/>
      <c r="GP129" s="338"/>
      <c r="GQ129" s="338"/>
      <c r="GR129" s="338"/>
      <c r="GS129" s="338"/>
      <c r="GT129" s="338"/>
      <c r="GU129" s="338"/>
      <c r="GV129" s="338"/>
      <c r="GW129" s="338"/>
      <c r="GX129" s="338"/>
      <c r="GY129" s="338"/>
      <c r="GZ129" s="338"/>
      <c r="HA129" s="338"/>
      <c r="HB129" s="338"/>
      <c r="HC129" s="338"/>
      <c r="HD129" s="338"/>
      <c r="HE129" s="338"/>
      <c r="HF129" s="338"/>
      <c r="HG129" s="338"/>
      <c r="HH129" s="338"/>
      <c r="HI129" s="338"/>
      <c r="HJ129" s="338"/>
      <c r="HK129" s="338"/>
      <c r="HL129" s="338"/>
      <c r="HM129" s="338"/>
      <c r="HN129" s="338"/>
      <c r="HO129" s="338"/>
      <c r="HP129" s="338"/>
      <c r="HQ129" s="338"/>
      <c r="HR129" s="338"/>
      <c r="HS129" s="338"/>
      <c r="HT129" s="338"/>
      <c r="HU129" s="338"/>
      <c r="HV129" s="338"/>
      <c r="HW129" s="338"/>
      <c r="HX129" s="338"/>
      <c r="HY129" s="338"/>
      <c r="HZ129" s="338"/>
      <c r="IA129" s="338"/>
      <c r="IB129" s="338"/>
      <c r="IC129" s="338"/>
      <c r="ID129" s="338"/>
      <c r="IE129" s="338"/>
      <c r="IF129" s="338"/>
      <c r="IG129" s="338"/>
      <c r="IH129" s="338"/>
      <c r="II129" s="338"/>
      <c r="IJ129" s="338"/>
      <c r="IK129" s="338"/>
      <c r="IL129" s="338"/>
      <c r="IM129" s="338"/>
      <c r="IN129" s="338"/>
      <c r="IO129" s="338"/>
      <c r="IP129" s="338"/>
    </row>
    <row r="130" spans="32:250" s="327" customFormat="1" ht="15.75" hidden="1" customHeight="1">
      <c r="AF130" s="340"/>
      <c r="AG130" s="338"/>
      <c r="AH130" s="338"/>
      <c r="AI130" s="338"/>
      <c r="AJ130" s="338"/>
      <c r="AK130" s="338"/>
      <c r="AL130" s="338"/>
      <c r="AM130" s="338"/>
      <c r="AN130" s="338"/>
      <c r="AO130" s="338"/>
      <c r="AP130" s="338"/>
      <c r="AQ130" s="338"/>
      <c r="AR130" s="338"/>
      <c r="AS130" s="338"/>
      <c r="AT130" s="338"/>
      <c r="AU130" s="338"/>
      <c r="AV130" s="338"/>
      <c r="AW130" s="338"/>
      <c r="AX130" s="338"/>
      <c r="AY130" s="338"/>
      <c r="AZ130" s="338"/>
      <c r="BA130" s="338"/>
      <c r="BB130" s="338"/>
      <c r="BC130" s="338"/>
      <c r="BD130" s="338"/>
      <c r="BE130" s="338"/>
      <c r="BF130" s="338"/>
      <c r="BG130" s="338"/>
      <c r="BH130" s="338"/>
      <c r="BI130" s="338"/>
      <c r="BJ130" s="338"/>
      <c r="BK130" s="338"/>
      <c r="BL130" s="338"/>
      <c r="BM130" s="338"/>
      <c r="BN130" s="338"/>
      <c r="BO130" s="338"/>
      <c r="BP130" s="338"/>
      <c r="BQ130" s="338"/>
      <c r="BR130" s="338"/>
      <c r="BS130" s="338"/>
      <c r="BT130" s="338"/>
      <c r="BU130" s="338"/>
      <c r="BV130" s="338"/>
      <c r="BW130" s="338"/>
      <c r="BX130" s="338"/>
      <c r="BY130" s="338"/>
      <c r="BZ130" s="338"/>
      <c r="CA130" s="338"/>
      <c r="CB130" s="338"/>
      <c r="CC130" s="338"/>
      <c r="CD130" s="338"/>
      <c r="CE130" s="338"/>
      <c r="CF130" s="338"/>
      <c r="CG130" s="338"/>
      <c r="CH130" s="338"/>
      <c r="CI130" s="338"/>
      <c r="CJ130" s="338"/>
      <c r="CK130" s="338"/>
      <c r="CL130" s="338"/>
      <c r="CM130" s="338"/>
      <c r="CN130" s="338"/>
      <c r="CO130" s="338"/>
      <c r="CP130" s="338"/>
      <c r="CQ130" s="338"/>
      <c r="CR130" s="338"/>
      <c r="CS130" s="338"/>
      <c r="CT130" s="338"/>
      <c r="CU130" s="338"/>
      <c r="CV130" s="338"/>
      <c r="CW130" s="338"/>
      <c r="CX130" s="338"/>
      <c r="CY130" s="338"/>
      <c r="CZ130" s="338"/>
      <c r="DA130" s="338"/>
      <c r="DB130" s="338"/>
      <c r="DC130" s="338"/>
      <c r="DD130" s="338"/>
      <c r="DE130" s="338"/>
      <c r="DF130" s="338"/>
      <c r="DG130" s="338"/>
      <c r="DH130" s="338"/>
      <c r="DI130" s="338"/>
      <c r="DJ130" s="338"/>
      <c r="DK130" s="338"/>
      <c r="DL130" s="338"/>
      <c r="DM130" s="338"/>
      <c r="DN130" s="338"/>
      <c r="DO130" s="338"/>
      <c r="DP130" s="338"/>
      <c r="DQ130" s="338"/>
      <c r="DR130" s="338"/>
      <c r="DS130" s="338"/>
      <c r="DT130" s="338"/>
      <c r="DU130" s="338"/>
      <c r="DV130" s="338"/>
      <c r="DW130" s="338"/>
      <c r="DX130" s="338"/>
      <c r="DY130" s="338"/>
      <c r="DZ130" s="338"/>
      <c r="EA130" s="338"/>
      <c r="EB130" s="338"/>
      <c r="EC130" s="338"/>
      <c r="ED130" s="338"/>
      <c r="EE130" s="338"/>
      <c r="EF130" s="338"/>
      <c r="EG130" s="338"/>
      <c r="EH130" s="338"/>
      <c r="EI130" s="338"/>
      <c r="EJ130" s="338"/>
      <c r="EK130" s="338"/>
      <c r="EL130" s="338"/>
      <c r="EM130" s="338"/>
      <c r="EN130" s="338"/>
      <c r="EO130" s="338"/>
      <c r="EP130" s="338"/>
      <c r="EQ130" s="338"/>
      <c r="ER130" s="338"/>
      <c r="ES130" s="338"/>
      <c r="ET130" s="338"/>
      <c r="EU130" s="338"/>
      <c r="EV130" s="338"/>
      <c r="EW130" s="338"/>
      <c r="EX130" s="338"/>
      <c r="EY130" s="338"/>
      <c r="EZ130" s="338"/>
      <c r="FA130" s="338"/>
      <c r="FB130" s="338"/>
      <c r="FC130" s="338"/>
      <c r="FD130" s="338"/>
      <c r="FE130" s="338"/>
      <c r="FF130" s="338"/>
      <c r="FG130" s="338"/>
      <c r="FH130" s="338"/>
      <c r="FI130" s="338"/>
      <c r="FJ130" s="338"/>
      <c r="FK130" s="338"/>
      <c r="FL130" s="338"/>
      <c r="FM130" s="338"/>
      <c r="FN130" s="338"/>
      <c r="FO130" s="338"/>
      <c r="FP130" s="338"/>
      <c r="FQ130" s="338"/>
      <c r="FR130" s="338"/>
      <c r="FS130" s="338"/>
      <c r="FT130" s="338"/>
      <c r="FU130" s="338"/>
      <c r="FV130" s="338"/>
      <c r="FW130" s="338"/>
      <c r="FX130" s="338"/>
      <c r="FY130" s="338"/>
      <c r="FZ130" s="338"/>
      <c r="GA130" s="338"/>
      <c r="GB130" s="338"/>
      <c r="GC130" s="338"/>
      <c r="GD130" s="338"/>
      <c r="GE130" s="338"/>
      <c r="GF130" s="338"/>
      <c r="GG130" s="338"/>
      <c r="GH130" s="338"/>
      <c r="GI130" s="338"/>
      <c r="GJ130" s="338"/>
      <c r="GK130" s="338"/>
      <c r="GL130" s="338"/>
      <c r="GM130" s="338"/>
      <c r="GN130" s="338"/>
      <c r="GO130" s="338"/>
      <c r="GP130" s="338"/>
      <c r="GQ130" s="338"/>
      <c r="GR130" s="338"/>
      <c r="GS130" s="338"/>
      <c r="GT130" s="338"/>
      <c r="GU130" s="338"/>
      <c r="GV130" s="338"/>
      <c r="GW130" s="338"/>
      <c r="GX130" s="338"/>
      <c r="GY130" s="338"/>
      <c r="GZ130" s="338"/>
      <c r="HA130" s="338"/>
      <c r="HB130" s="338"/>
      <c r="HC130" s="338"/>
      <c r="HD130" s="338"/>
      <c r="HE130" s="338"/>
      <c r="HF130" s="338"/>
      <c r="HG130" s="338"/>
      <c r="HH130" s="338"/>
      <c r="HI130" s="338"/>
      <c r="HJ130" s="338"/>
      <c r="HK130" s="338"/>
      <c r="HL130" s="338"/>
      <c r="HM130" s="338"/>
      <c r="HN130" s="338"/>
      <c r="HO130" s="338"/>
      <c r="HP130" s="338"/>
      <c r="HQ130" s="338"/>
      <c r="HR130" s="338"/>
      <c r="HS130" s="338"/>
      <c r="HT130" s="338"/>
      <c r="HU130" s="338"/>
      <c r="HV130" s="338"/>
      <c r="HW130" s="338"/>
      <c r="HX130" s="338"/>
      <c r="HY130" s="338"/>
      <c r="HZ130" s="338"/>
      <c r="IA130" s="338"/>
      <c r="IB130" s="338"/>
      <c r="IC130" s="338"/>
      <c r="ID130" s="338"/>
      <c r="IE130" s="338"/>
      <c r="IF130" s="338"/>
      <c r="IG130" s="338"/>
      <c r="IH130" s="338"/>
      <c r="II130" s="338"/>
      <c r="IJ130" s="338"/>
      <c r="IK130" s="338"/>
      <c r="IL130" s="338"/>
      <c r="IM130" s="338"/>
      <c r="IN130" s="338"/>
      <c r="IO130" s="338"/>
      <c r="IP130" s="338"/>
    </row>
    <row r="131" spans="32:250" s="327" customFormat="1" ht="15.75" hidden="1" customHeight="1">
      <c r="AF131" s="340"/>
      <c r="AG131" s="338"/>
      <c r="AH131" s="338"/>
      <c r="AI131" s="338"/>
      <c r="AJ131" s="338"/>
      <c r="AK131" s="338"/>
      <c r="AL131" s="338"/>
      <c r="AM131" s="338"/>
      <c r="AN131" s="338"/>
      <c r="AO131" s="338"/>
      <c r="AP131" s="338"/>
      <c r="AQ131" s="338"/>
      <c r="AR131" s="338"/>
      <c r="AS131" s="338"/>
      <c r="AT131" s="338"/>
      <c r="AU131" s="338"/>
      <c r="AV131" s="338"/>
      <c r="AW131" s="338"/>
      <c r="AX131" s="338"/>
      <c r="AY131" s="338"/>
      <c r="AZ131" s="338"/>
      <c r="BA131" s="338"/>
      <c r="BB131" s="338"/>
      <c r="BC131" s="338"/>
      <c r="BD131" s="338"/>
      <c r="BE131" s="338"/>
      <c r="BF131" s="338"/>
      <c r="BG131" s="338"/>
      <c r="BH131" s="338"/>
      <c r="BI131" s="338"/>
      <c r="BJ131" s="338"/>
      <c r="BK131" s="338"/>
      <c r="BL131" s="338"/>
      <c r="BM131" s="338"/>
      <c r="BN131" s="338"/>
      <c r="BO131" s="338"/>
      <c r="BP131" s="338"/>
      <c r="BQ131" s="338"/>
      <c r="BR131" s="338"/>
      <c r="BS131" s="338"/>
      <c r="BT131" s="338"/>
      <c r="BU131" s="338"/>
      <c r="BV131" s="338"/>
      <c r="BW131" s="338"/>
      <c r="BX131" s="338"/>
      <c r="BY131" s="338"/>
      <c r="BZ131" s="338"/>
      <c r="CA131" s="338"/>
      <c r="CB131" s="338"/>
      <c r="CC131" s="338"/>
      <c r="CD131" s="338"/>
      <c r="CE131" s="338"/>
      <c r="CF131" s="338"/>
      <c r="CG131" s="338"/>
      <c r="CH131" s="338"/>
      <c r="CI131" s="338"/>
      <c r="CJ131" s="338"/>
      <c r="CK131" s="338"/>
      <c r="CL131" s="338"/>
      <c r="CM131" s="338"/>
      <c r="CN131" s="338"/>
      <c r="CO131" s="338"/>
      <c r="CP131" s="338"/>
      <c r="CQ131" s="338"/>
      <c r="CR131" s="338"/>
      <c r="CS131" s="338"/>
      <c r="CT131" s="338"/>
      <c r="CU131" s="338"/>
      <c r="CV131" s="338"/>
      <c r="CW131" s="338"/>
      <c r="CX131" s="338"/>
      <c r="CY131" s="338"/>
      <c r="CZ131" s="338"/>
      <c r="DA131" s="338"/>
      <c r="DB131" s="338"/>
      <c r="DC131" s="338"/>
      <c r="DD131" s="338"/>
      <c r="DE131" s="338"/>
      <c r="DF131" s="338"/>
      <c r="DG131" s="338"/>
      <c r="DH131" s="338"/>
      <c r="DI131" s="338"/>
      <c r="DJ131" s="338"/>
      <c r="DK131" s="338"/>
      <c r="DL131" s="338"/>
      <c r="DM131" s="338"/>
      <c r="DN131" s="338"/>
      <c r="DO131" s="338"/>
      <c r="DP131" s="338"/>
      <c r="DQ131" s="338"/>
      <c r="DR131" s="338"/>
      <c r="DS131" s="338"/>
      <c r="DT131" s="338"/>
      <c r="DU131" s="338"/>
      <c r="DV131" s="338"/>
      <c r="DW131" s="338"/>
      <c r="DX131" s="338"/>
      <c r="DY131" s="338"/>
      <c r="DZ131" s="338"/>
      <c r="EA131" s="338"/>
      <c r="EB131" s="338"/>
      <c r="EC131" s="338"/>
      <c r="ED131" s="338"/>
      <c r="EE131" s="338"/>
      <c r="EF131" s="338"/>
      <c r="EG131" s="338"/>
      <c r="EH131" s="338"/>
      <c r="EI131" s="338"/>
      <c r="EJ131" s="338"/>
      <c r="EK131" s="338"/>
      <c r="EL131" s="338"/>
      <c r="EM131" s="338"/>
      <c r="EN131" s="338"/>
      <c r="EO131" s="338"/>
      <c r="EP131" s="338"/>
      <c r="EQ131" s="338"/>
      <c r="ER131" s="338"/>
      <c r="ES131" s="338"/>
      <c r="ET131" s="338"/>
      <c r="EU131" s="338"/>
      <c r="EV131" s="338"/>
      <c r="EW131" s="338"/>
      <c r="EX131" s="338"/>
      <c r="EY131" s="338"/>
      <c r="EZ131" s="338"/>
      <c r="FA131" s="338"/>
      <c r="FB131" s="338"/>
      <c r="FC131" s="338"/>
      <c r="FD131" s="338"/>
      <c r="FE131" s="338"/>
      <c r="FF131" s="338"/>
      <c r="FG131" s="338"/>
      <c r="FH131" s="338"/>
      <c r="FI131" s="338"/>
      <c r="FJ131" s="338"/>
      <c r="FK131" s="338"/>
      <c r="FL131" s="338"/>
      <c r="FM131" s="338"/>
      <c r="FN131" s="338"/>
      <c r="FO131" s="338"/>
      <c r="FP131" s="338"/>
      <c r="FQ131" s="338"/>
      <c r="FR131" s="338"/>
      <c r="FS131" s="338"/>
      <c r="FT131" s="338"/>
      <c r="FU131" s="338"/>
      <c r="FV131" s="338"/>
      <c r="FW131" s="338"/>
      <c r="FX131" s="338"/>
      <c r="FY131" s="338"/>
      <c r="FZ131" s="338"/>
      <c r="GA131" s="338"/>
      <c r="GB131" s="338"/>
      <c r="GC131" s="338"/>
      <c r="GD131" s="338"/>
      <c r="GE131" s="338"/>
      <c r="GF131" s="338"/>
      <c r="GG131" s="338"/>
      <c r="GH131" s="338"/>
      <c r="GI131" s="338"/>
      <c r="GJ131" s="338"/>
      <c r="GK131" s="338"/>
      <c r="GL131" s="338"/>
      <c r="GM131" s="338"/>
      <c r="GN131" s="338"/>
      <c r="GO131" s="338"/>
      <c r="GP131" s="338"/>
      <c r="GQ131" s="338"/>
      <c r="GR131" s="338"/>
      <c r="GS131" s="338"/>
      <c r="GT131" s="338"/>
      <c r="GU131" s="338"/>
      <c r="GV131" s="338"/>
      <c r="GW131" s="338"/>
      <c r="GX131" s="338"/>
      <c r="GY131" s="338"/>
      <c r="GZ131" s="338"/>
      <c r="HA131" s="338"/>
      <c r="HB131" s="338"/>
      <c r="HC131" s="338"/>
      <c r="HD131" s="338"/>
      <c r="HE131" s="338"/>
      <c r="HF131" s="338"/>
      <c r="HG131" s="338"/>
      <c r="HH131" s="338"/>
      <c r="HI131" s="338"/>
      <c r="HJ131" s="338"/>
      <c r="HK131" s="338"/>
      <c r="HL131" s="338"/>
      <c r="HM131" s="338"/>
      <c r="HN131" s="338"/>
      <c r="HO131" s="338"/>
      <c r="HP131" s="338"/>
      <c r="HQ131" s="338"/>
      <c r="HR131" s="338"/>
      <c r="HS131" s="338"/>
      <c r="HT131" s="338"/>
      <c r="HU131" s="338"/>
      <c r="HV131" s="338"/>
      <c r="HW131" s="338"/>
      <c r="HX131" s="338"/>
      <c r="HY131" s="338"/>
      <c r="HZ131" s="338"/>
      <c r="IA131" s="338"/>
      <c r="IB131" s="338"/>
      <c r="IC131" s="338"/>
      <c r="ID131" s="338"/>
      <c r="IE131" s="338"/>
      <c r="IF131" s="338"/>
      <c r="IG131" s="338"/>
      <c r="IH131" s="338"/>
      <c r="II131" s="338"/>
      <c r="IJ131" s="338"/>
      <c r="IK131" s="338"/>
      <c r="IL131" s="338"/>
      <c r="IM131" s="338"/>
      <c r="IN131" s="338"/>
      <c r="IO131" s="338"/>
      <c r="IP131" s="338"/>
    </row>
    <row r="132" spans="32:250" s="327" customFormat="1" ht="15.75" hidden="1" customHeight="1">
      <c r="AF132" s="340"/>
      <c r="AG132" s="338"/>
      <c r="AH132" s="338"/>
      <c r="AI132" s="338"/>
      <c r="AJ132" s="338"/>
      <c r="AK132" s="338"/>
      <c r="AL132" s="338"/>
      <c r="AM132" s="338"/>
      <c r="AN132" s="338"/>
      <c r="AO132" s="338"/>
      <c r="AP132" s="338"/>
      <c r="AQ132" s="338"/>
      <c r="AR132" s="338"/>
      <c r="AS132" s="338"/>
      <c r="AT132" s="338"/>
      <c r="AU132" s="338"/>
      <c r="AV132" s="338"/>
      <c r="AW132" s="338"/>
      <c r="AX132" s="338"/>
      <c r="AY132" s="338"/>
      <c r="AZ132" s="338"/>
      <c r="BA132" s="338"/>
      <c r="BB132" s="338"/>
      <c r="BC132" s="338"/>
      <c r="BD132" s="338"/>
      <c r="BE132" s="338"/>
      <c r="BF132" s="338"/>
      <c r="BG132" s="338"/>
      <c r="BH132" s="338"/>
      <c r="BI132" s="338"/>
      <c r="BJ132" s="338"/>
      <c r="BK132" s="338"/>
      <c r="BL132" s="338"/>
      <c r="BM132" s="338"/>
      <c r="BN132" s="338"/>
      <c r="BO132" s="338"/>
      <c r="BP132" s="338"/>
      <c r="BQ132" s="338"/>
      <c r="BR132" s="338"/>
      <c r="BS132" s="338"/>
      <c r="BT132" s="338"/>
      <c r="BU132" s="338"/>
      <c r="BV132" s="338"/>
      <c r="BW132" s="338"/>
      <c r="BX132" s="338"/>
      <c r="BY132" s="338"/>
      <c r="BZ132" s="338"/>
      <c r="CA132" s="338"/>
      <c r="CB132" s="338"/>
      <c r="CC132" s="338"/>
      <c r="CD132" s="338"/>
      <c r="CE132" s="338"/>
      <c r="CF132" s="338"/>
      <c r="CG132" s="338"/>
      <c r="CH132" s="338"/>
      <c r="CI132" s="338"/>
      <c r="CJ132" s="338"/>
      <c r="CK132" s="338"/>
      <c r="CL132" s="338"/>
      <c r="CM132" s="338"/>
      <c r="CN132" s="338"/>
      <c r="CO132" s="338"/>
      <c r="CP132" s="338"/>
      <c r="CQ132" s="338"/>
      <c r="CR132" s="338"/>
      <c r="CS132" s="338"/>
      <c r="CT132" s="338"/>
      <c r="CU132" s="338"/>
      <c r="CV132" s="338"/>
      <c r="CW132" s="338"/>
      <c r="CX132" s="338"/>
      <c r="CY132" s="338"/>
      <c r="CZ132" s="338"/>
      <c r="DA132" s="338"/>
      <c r="DB132" s="338"/>
      <c r="DC132" s="338"/>
      <c r="DD132" s="338"/>
      <c r="DE132" s="338"/>
      <c r="DF132" s="338"/>
      <c r="DG132" s="338"/>
      <c r="DH132" s="338"/>
      <c r="DI132" s="338"/>
      <c r="DJ132" s="338"/>
      <c r="DK132" s="338"/>
      <c r="DL132" s="338"/>
      <c r="DM132" s="338"/>
      <c r="DN132" s="338"/>
      <c r="DO132" s="338"/>
      <c r="DP132" s="338"/>
      <c r="DQ132" s="338"/>
      <c r="DR132" s="338"/>
      <c r="DS132" s="338"/>
      <c r="DT132" s="338"/>
      <c r="DU132" s="338"/>
      <c r="DV132" s="338"/>
      <c r="DW132" s="338"/>
      <c r="DX132" s="338"/>
      <c r="DY132" s="338"/>
      <c r="DZ132" s="338"/>
      <c r="EA132" s="338"/>
      <c r="EB132" s="338"/>
      <c r="EC132" s="338"/>
      <c r="ED132" s="338"/>
      <c r="EE132" s="338"/>
      <c r="EF132" s="338"/>
      <c r="EG132" s="338"/>
      <c r="EH132" s="338"/>
      <c r="EI132" s="338"/>
      <c r="EJ132" s="338"/>
      <c r="EK132" s="338"/>
      <c r="EL132" s="338"/>
      <c r="EM132" s="338"/>
      <c r="EN132" s="338"/>
      <c r="EO132" s="338"/>
      <c r="EP132" s="338"/>
      <c r="EQ132" s="338"/>
      <c r="ER132" s="338"/>
      <c r="ES132" s="338"/>
      <c r="ET132" s="338"/>
      <c r="EU132" s="338"/>
      <c r="EV132" s="338"/>
      <c r="EW132" s="338"/>
      <c r="EX132" s="338"/>
      <c r="EY132" s="338"/>
      <c r="EZ132" s="338"/>
      <c r="FA132" s="338"/>
      <c r="FB132" s="338"/>
      <c r="FC132" s="338"/>
      <c r="FD132" s="338"/>
      <c r="FE132" s="338"/>
      <c r="FF132" s="338"/>
      <c r="FG132" s="338"/>
      <c r="FH132" s="338"/>
      <c r="FI132" s="338"/>
      <c r="FJ132" s="338"/>
      <c r="FK132" s="338"/>
      <c r="FL132" s="338"/>
      <c r="FM132" s="338"/>
      <c r="FN132" s="338"/>
      <c r="FO132" s="338"/>
      <c r="FP132" s="338"/>
      <c r="FQ132" s="338"/>
      <c r="FR132" s="338"/>
      <c r="FS132" s="338"/>
      <c r="FT132" s="338"/>
      <c r="FU132" s="338"/>
      <c r="FV132" s="338"/>
      <c r="FW132" s="338"/>
      <c r="FX132" s="338"/>
      <c r="FY132" s="338"/>
      <c r="FZ132" s="338"/>
      <c r="GA132" s="338"/>
      <c r="GB132" s="338"/>
      <c r="GC132" s="338"/>
      <c r="GD132" s="338"/>
      <c r="GE132" s="338"/>
      <c r="GF132" s="338"/>
      <c r="GG132" s="338"/>
      <c r="GH132" s="338"/>
      <c r="GI132" s="338"/>
      <c r="GJ132" s="338"/>
      <c r="GK132" s="338"/>
      <c r="GL132" s="338"/>
      <c r="GM132" s="338"/>
      <c r="GN132" s="338"/>
      <c r="GO132" s="338"/>
      <c r="GP132" s="338"/>
      <c r="GQ132" s="338"/>
      <c r="GR132" s="338"/>
      <c r="GS132" s="338"/>
      <c r="GT132" s="338"/>
      <c r="GU132" s="338"/>
      <c r="GV132" s="338"/>
      <c r="GW132" s="338"/>
      <c r="GX132" s="338"/>
      <c r="GY132" s="338"/>
      <c r="GZ132" s="338"/>
      <c r="HA132" s="338"/>
      <c r="HB132" s="338"/>
      <c r="HC132" s="338"/>
      <c r="HD132" s="338"/>
      <c r="HE132" s="338"/>
      <c r="HF132" s="338"/>
      <c r="HG132" s="338"/>
      <c r="HH132" s="338"/>
      <c r="HI132" s="338"/>
      <c r="HJ132" s="338"/>
      <c r="HK132" s="338"/>
      <c r="HL132" s="338"/>
      <c r="HM132" s="338"/>
      <c r="HN132" s="338"/>
      <c r="HO132" s="338"/>
      <c r="HP132" s="338"/>
      <c r="HQ132" s="338"/>
      <c r="HR132" s="338"/>
      <c r="HS132" s="338"/>
      <c r="HT132" s="338"/>
      <c r="HU132" s="338"/>
      <c r="HV132" s="338"/>
      <c r="HW132" s="338"/>
      <c r="HX132" s="338"/>
      <c r="HY132" s="338"/>
      <c r="HZ132" s="338"/>
      <c r="IA132" s="338"/>
      <c r="IB132" s="338"/>
      <c r="IC132" s="338"/>
      <c r="ID132" s="338"/>
      <c r="IE132" s="338"/>
      <c r="IF132" s="338"/>
      <c r="IG132" s="338"/>
      <c r="IH132" s="338"/>
      <c r="II132" s="338"/>
      <c r="IJ132" s="338"/>
      <c r="IK132" s="338"/>
      <c r="IL132" s="338"/>
      <c r="IM132" s="338"/>
      <c r="IN132" s="338"/>
      <c r="IO132" s="338"/>
      <c r="IP132" s="338"/>
    </row>
    <row r="133" spans="32:250" s="327" customFormat="1" ht="15.75" hidden="1" customHeight="1">
      <c r="AF133" s="340"/>
      <c r="AG133" s="338"/>
      <c r="AH133" s="338"/>
      <c r="AI133" s="338"/>
      <c r="AJ133" s="338"/>
      <c r="AK133" s="338"/>
      <c r="AL133" s="338"/>
      <c r="AM133" s="338"/>
      <c r="AN133" s="338"/>
      <c r="AO133" s="338"/>
      <c r="AP133" s="338"/>
      <c r="AQ133" s="338"/>
      <c r="AR133" s="338"/>
      <c r="AS133" s="338"/>
      <c r="AT133" s="338"/>
      <c r="AU133" s="338"/>
      <c r="AV133" s="338"/>
      <c r="AW133" s="338"/>
      <c r="AX133" s="338"/>
      <c r="AY133" s="338"/>
      <c r="AZ133" s="338"/>
      <c r="BA133" s="338"/>
      <c r="BB133" s="338"/>
      <c r="BC133" s="338"/>
      <c r="BD133" s="338"/>
      <c r="BE133" s="338"/>
      <c r="BF133" s="338"/>
      <c r="BG133" s="338"/>
      <c r="BH133" s="338"/>
      <c r="BI133" s="338"/>
      <c r="BJ133" s="338"/>
      <c r="BK133" s="338"/>
      <c r="BL133" s="338"/>
      <c r="BM133" s="338"/>
      <c r="BN133" s="338"/>
      <c r="BO133" s="338"/>
      <c r="BP133" s="338"/>
      <c r="BQ133" s="338"/>
      <c r="BR133" s="338"/>
      <c r="BS133" s="338"/>
      <c r="BT133" s="338"/>
      <c r="BU133" s="338"/>
      <c r="BV133" s="338"/>
      <c r="BW133" s="338"/>
      <c r="BX133" s="338"/>
      <c r="BY133" s="338"/>
      <c r="BZ133" s="338"/>
      <c r="CA133" s="338"/>
      <c r="CB133" s="338"/>
      <c r="CC133" s="338"/>
      <c r="CD133" s="338"/>
      <c r="CE133" s="338"/>
      <c r="CF133" s="338"/>
      <c r="CG133" s="338"/>
      <c r="CH133" s="338"/>
      <c r="CI133" s="338"/>
      <c r="CJ133" s="338"/>
      <c r="CK133" s="338"/>
      <c r="CL133" s="338"/>
      <c r="CM133" s="338"/>
      <c r="CN133" s="338"/>
      <c r="CO133" s="338"/>
      <c r="CP133" s="338"/>
      <c r="CQ133" s="338"/>
      <c r="CR133" s="338"/>
      <c r="CS133" s="338"/>
      <c r="CT133" s="338"/>
      <c r="CU133" s="338"/>
      <c r="CV133" s="338"/>
      <c r="CW133" s="338"/>
      <c r="CX133" s="338"/>
      <c r="CY133" s="338"/>
      <c r="CZ133" s="338"/>
      <c r="DA133" s="338"/>
      <c r="DB133" s="338"/>
      <c r="DC133" s="338"/>
      <c r="DD133" s="338"/>
      <c r="DE133" s="338"/>
      <c r="DF133" s="338"/>
      <c r="DG133" s="338"/>
      <c r="DH133" s="338"/>
      <c r="DI133" s="338"/>
      <c r="DJ133" s="338"/>
      <c r="DK133" s="338"/>
      <c r="DL133" s="338"/>
      <c r="DM133" s="338"/>
      <c r="DN133" s="338"/>
      <c r="DO133" s="338"/>
      <c r="DP133" s="338"/>
      <c r="DQ133" s="338"/>
      <c r="DR133" s="338"/>
      <c r="DS133" s="338"/>
      <c r="DT133" s="338"/>
      <c r="DU133" s="338"/>
      <c r="DV133" s="338"/>
      <c r="DW133" s="338"/>
      <c r="DX133" s="338"/>
      <c r="DY133" s="338"/>
      <c r="DZ133" s="338"/>
      <c r="EA133" s="338"/>
      <c r="EB133" s="338"/>
      <c r="EC133" s="338"/>
      <c r="ED133" s="338"/>
      <c r="EE133" s="338"/>
      <c r="EF133" s="338"/>
      <c r="EG133" s="338"/>
      <c r="EH133" s="338"/>
      <c r="EI133" s="338"/>
      <c r="EJ133" s="338"/>
      <c r="EK133" s="338"/>
      <c r="EL133" s="338"/>
      <c r="EM133" s="338"/>
      <c r="EN133" s="338"/>
      <c r="EO133" s="338"/>
      <c r="EP133" s="338"/>
      <c r="EQ133" s="338"/>
      <c r="ER133" s="338"/>
      <c r="ES133" s="338"/>
      <c r="ET133" s="338"/>
      <c r="EU133" s="338"/>
      <c r="EV133" s="338"/>
      <c r="EW133" s="338"/>
      <c r="EX133" s="338"/>
      <c r="EY133" s="338"/>
      <c r="EZ133" s="338"/>
      <c r="FA133" s="338"/>
      <c r="FB133" s="338"/>
      <c r="FC133" s="338"/>
      <c r="FD133" s="338"/>
      <c r="FE133" s="338"/>
      <c r="FF133" s="338"/>
      <c r="FG133" s="338"/>
      <c r="FH133" s="338"/>
      <c r="FI133" s="338"/>
      <c r="FJ133" s="338"/>
      <c r="FK133" s="338"/>
      <c r="FL133" s="338"/>
      <c r="FM133" s="338"/>
      <c r="FN133" s="338"/>
      <c r="FO133" s="338"/>
      <c r="FP133" s="338"/>
      <c r="FQ133" s="338"/>
      <c r="FR133" s="338"/>
      <c r="FS133" s="338"/>
      <c r="FT133" s="338"/>
      <c r="FU133" s="338"/>
      <c r="FV133" s="338"/>
      <c r="FW133" s="338"/>
      <c r="FX133" s="338"/>
      <c r="FY133" s="338"/>
      <c r="FZ133" s="338"/>
      <c r="GA133" s="338"/>
      <c r="GB133" s="338"/>
      <c r="GC133" s="338"/>
      <c r="GD133" s="338"/>
      <c r="GE133" s="338"/>
      <c r="GF133" s="338"/>
      <c r="GG133" s="338"/>
      <c r="GH133" s="338"/>
      <c r="GI133" s="338"/>
      <c r="GJ133" s="338"/>
      <c r="GK133" s="338"/>
      <c r="GL133" s="338"/>
      <c r="GM133" s="338"/>
      <c r="GN133" s="338"/>
      <c r="GO133" s="338"/>
      <c r="GP133" s="338"/>
      <c r="GQ133" s="338"/>
      <c r="GR133" s="338"/>
      <c r="GS133" s="338"/>
      <c r="GT133" s="338"/>
      <c r="GU133" s="338"/>
      <c r="GV133" s="338"/>
      <c r="GW133" s="338"/>
      <c r="GX133" s="338"/>
      <c r="GY133" s="338"/>
      <c r="GZ133" s="338"/>
      <c r="HA133" s="338"/>
      <c r="HB133" s="338"/>
      <c r="HC133" s="338"/>
      <c r="HD133" s="338"/>
      <c r="HE133" s="338"/>
      <c r="HF133" s="338"/>
      <c r="HG133" s="338"/>
      <c r="HH133" s="338"/>
      <c r="HI133" s="338"/>
      <c r="HJ133" s="338"/>
      <c r="HK133" s="338"/>
      <c r="HL133" s="338"/>
      <c r="HM133" s="338"/>
      <c r="HN133" s="338"/>
      <c r="HO133" s="338"/>
      <c r="HP133" s="338"/>
      <c r="HQ133" s="338"/>
      <c r="HR133" s="338"/>
      <c r="HS133" s="338"/>
      <c r="HT133" s="338"/>
      <c r="HU133" s="338"/>
      <c r="HV133" s="338"/>
      <c r="HW133" s="338"/>
      <c r="HX133" s="338"/>
      <c r="HY133" s="338"/>
      <c r="HZ133" s="338"/>
      <c r="IA133" s="338"/>
      <c r="IB133" s="338"/>
      <c r="IC133" s="338"/>
      <c r="ID133" s="338"/>
      <c r="IE133" s="338"/>
      <c r="IF133" s="338"/>
      <c r="IG133" s="338"/>
      <c r="IH133" s="338"/>
      <c r="II133" s="338"/>
      <c r="IJ133" s="338"/>
      <c r="IK133" s="338"/>
      <c r="IL133" s="338"/>
      <c r="IM133" s="338"/>
      <c r="IN133" s="338"/>
      <c r="IO133" s="338"/>
      <c r="IP133" s="338"/>
    </row>
    <row r="134" spans="32:250" s="327" customFormat="1" ht="15.75" hidden="1" customHeight="1">
      <c r="AF134" s="340"/>
      <c r="AG134" s="338"/>
      <c r="AH134" s="338"/>
      <c r="AI134" s="338"/>
      <c r="AJ134" s="338"/>
      <c r="AK134" s="338"/>
      <c r="AL134" s="338"/>
      <c r="AM134" s="338"/>
      <c r="AN134" s="338"/>
      <c r="AO134" s="338"/>
      <c r="AP134" s="338"/>
      <c r="AQ134" s="338"/>
      <c r="AR134" s="338"/>
      <c r="AS134" s="338"/>
      <c r="AT134" s="338"/>
      <c r="AU134" s="338"/>
      <c r="AV134" s="338"/>
      <c r="AW134" s="338"/>
      <c r="AX134" s="338"/>
      <c r="AY134" s="338"/>
      <c r="AZ134" s="338"/>
      <c r="BA134" s="338"/>
      <c r="BB134" s="338"/>
      <c r="BC134" s="338"/>
      <c r="BD134" s="338"/>
      <c r="BE134" s="338"/>
      <c r="BF134" s="338"/>
      <c r="BG134" s="338"/>
      <c r="BH134" s="338"/>
      <c r="BI134" s="338"/>
      <c r="BJ134" s="338"/>
      <c r="BK134" s="338"/>
      <c r="BL134" s="338"/>
      <c r="BM134" s="338"/>
      <c r="BN134" s="338"/>
      <c r="BO134" s="338"/>
      <c r="BP134" s="338"/>
      <c r="BQ134" s="338"/>
      <c r="BR134" s="338"/>
      <c r="BS134" s="338"/>
      <c r="BT134" s="338"/>
      <c r="BU134" s="338"/>
      <c r="BV134" s="338"/>
      <c r="BW134" s="338"/>
      <c r="BX134" s="338"/>
      <c r="BY134" s="338"/>
      <c r="BZ134" s="338"/>
      <c r="CA134" s="338"/>
      <c r="CB134" s="338"/>
      <c r="CC134" s="338"/>
      <c r="CD134" s="338"/>
      <c r="CE134" s="338"/>
      <c r="CF134" s="338"/>
      <c r="CG134" s="338"/>
      <c r="CH134" s="338"/>
      <c r="CI134" s="338"/>
      <c r="CJ134" s="338"/>
      <c r="CK134" s="338"/>
      <c r="CL134" s="338"/>
      <c r="CM134" s="338"/>
      <c r="CN134" s="338"/>
      <c r="CO134" s="338"/>
      <c r="CP134" s="338"/>
      <c r="CQ134" s="338"/>
      <c r="CR134" s="338"/>
      <c r="CS134" s="338"/>
      <c r="CT134" s="338"/>
      <c r="CU134" s="338"/>
      <c r="CV134" s="338"/>
      <c r="CW134" s="338"/>
      <c r="CX134" s="338"/>
      <c r="CY134" s="338"/>
      <c r="CZ134" s="338"/>
      <c r="DA134" s="338"/>
      <c r="DB134" s="338"/>
      <c r="DC134" s="338"/>
      <c r="DD134" s="338"/>
      <c r="DE134" s="338"/>
      <c r="DF134" s="338"/>
      <c r="DG134" s="338"/>
      <c r="DH134" s="338"/>
      <c r="DI134" s="338"/>
      <c r="DJ134" s="338"/>
      <c r="DK134" s="338"/>
      <c r="DL134" s="338"/>
      <c r="DM134" s="338"/>
      <c r="DN134" s="338"/>
      <c r="DO134" s="338"/>
      <c r="DP134" s="338"/>
      <c r="DQ134" s="338"/>
      <c r="DR134" s="338"/>
      <c r="DS134" s="338"/>
      <c r="DT134" s="338"/>
      <c r="DU134" s="338"/>
      <c r="DV134" s="338"/>
      <c r="DW134" s="338"/>
      <c r="DX134" s="338"/>
      <c r="DY134" s="338"/>
      <c r="DZ134" s="338"/>
      <c r="EA134" s="338"/>
      <c r="EB134" s="338"/>
      <c r="EC134" s="338"/>
      <c r="ED134" s="338"/>
      <c r="EE134" s="338"/>
      <c r="EF134" s="338"/>
      <c r="EG134" s="338"/>
      <c r="EH134" s="338"/>
      <c r="EI134" s="338"/>
      <c r="EJ134" s="338"/>
      <c r="EK134" s="338"/>
      <c r="EL134" s="338"/>
      <c r="EM134" s="338"/>
      <c r="EN134" s="338"/>
      <c r="EO134" s="338"/>
      <c r="EP134" s="338"/>
      <c r="EQ134" s="338"/>
      <c r="ER134" s="338"/>
      <c r="ES134" s="338"/>
      <c r="ET134" s="338"/>
      <c r="EU134" s="338"/>
      <c r="EV134" s="338"/>
      <c r="EW134" s="338"/>
      <c r="EX134" s="338"/>
      <c r="EY134" s="338"/>
      <c r="EZ134" s="338"/>
      <c r="FA134" s="338"/>
      <c r="FB134" s="338"/>
      <c r="FC134" s="338"/>
      <c r="FD134" s="338"/>
      <c r="FE134" s="338"/>
      <c r="FF134" s="338"/>
      <c r="FG134" s="338"/>
      <c r="FH134" s="338"/>
      <c r="FI134" s="338"/>
      <c r="FJ134" s="338"/>
      <c r="FK134" s="338"/>
      <c r="FL134" s="338"/>
      <c r="FM134" s="338"/>
      <c r="FN134" s="338"/>
      <c r="FO134" s="338"/>
      <c r="FP134" s="338"/>
      <c r="FQ134" s="338"/>
      <c r="FR134" s="338"/>
      <c r="FS134" s="338"/>
      <c r="FT134" s="338"/>
      <c r="FU134" s="338"/>
      <c r="FV134" s="338"/>
      <c r="FW134" s="338"/>
      <c r="FX134" s="338"/>
      <c r="FY134" s="338"/>
      <c r="FZ134" s="338"/>
      <c r="GA134" s="338"/>
      <c r="GB134" s="338"/>
      <c r="GC134" s="338"/>
      <c r="GD134" s="338"/>
      <c r="GE134" s="338"/>
      <c r="GF134" s="338"/>
      <c r="GG134" s="338"/>
      <c r="GH134" s="338"/>
      <c r="GI134" s="338"/>
      <c r="GJ134" s="338"/>
      <c r="GK134" s="338"/>
      <c r="GL134" s="338"/>
      <c r="GM134" s="338"/>
      <c r="GN134" s="338"/>
      <c r="GO134" s="338"/>
      <c r="GP134" s="338"/>
      <c r="GQ134" s="338"/>
      <c r="GR134" s="338"/>
      <c r="GS134" s="338"/>
      <c r="GT134" s="338"/>
      <c r="GU134" s="338"/>
      <c r="GV134" s="338"/>
      <c r="GW134" s="338"/>
      <c r="GX134" s="338"/>
      <c r="GY134" s="338"/>
      <c r="GZ134" s="338"/>
      <c r="HA134" s="338"/>
      <c r="HB134" s="338"/>
      <c r="HC134" s="338"/>
      <c r="HD134" s="338"/>
      <c r="HE134" s="338"/>
      <c r="HF134" s="338"/>
      <c r="HG134" s="338"/>
      <c r="HH134" s="338"/>
      <c r="HI134" s="338"/>
      <c r="HJ134" s="338"/>
      <c r="HK134" s="338"/>
      <c r="HL134" s="338"/>
      <c r="HM134" s="338"/>
      <c r="HN134" s="338"/>
      <c r="HO134" s="338"/>
      <c r="HP134" s="338"/>
      <c r="HQ134" s="338"/>
      <c r="HR134" s="338"/>
      <c r="HS134" s="338"/>
      <c r="HT134" s="338"/>
      <c r="HU134" s="338"/>
      <c r="HV134" s="338"/>
      <c r="HW134" s="338"/>
      <c r="HX134" s="338"/>
      <c r="HY134" s="338"/>
      <c r="HZ134" s="338"/>
      <c r="IA134" s="338"/>
      <c r="IB134" s="338"/>
      <c r="IC134" s="338"/>
      <c r="ID134" s="338"/>
      <c r="IE134" s="338"/>
      <c r="IF134" s="338"/>
      <c r="IG134" s="338"/>
      <c r="IH134" s="338"/>
      <c r="II134" s="338"/>
      <c r="IJ134" s="338"/>
      <c r="IK134" s="338"/>
      <c r="IL134" s="338"/>
      <c r="IM134" s="338"/>
      <c r="IN134" s="338"/>
      <c r="IO134" s="338"/>
      <c r="IP134" s="338"/>
    </row>
    <row r="135" spans="32:250" s="327" customFormat="1" ht="15.75" hidden="1" customHeight="1">
      <c r="AF135" s="340"/>
      <c r="AG135" s="338"/>
      <c r="AH135" s="338"/>
      <c r="AI135" s="338"/>
      <c r="AJ135" s="338"/>
      <c r="AK135" s="338"/>
      <c r="AL135" s="338"/>
      <c r="AM135" s="338"/>
      <c r="AN135" s="338"/>
      <c r="AO135" s="338"/>
      <c r="AP135" s="338"/>
      <c r="AQ135" s="338"/>
      <c r="AR135" s="338"/>
      <c r="AS135" s="338"/>
      <c r="AT135" s="338"/>
      <c r="AU135" s="338"/>
      <c r="AV135" s="338"/>
      <c r="AW135" s="338"/>
      <c r="AX135" s="338"/>
      <c r="AY135" s="338"/>
      <c r="AZ135" s="338"/>
      <c r="BA135" s="338"/>
      <c r="BB135" s="338"/>
      <c r="BC135" s="338"/>
      <c r="BD135" s="338"/>
      <c r="BE135" s="338"/>
      <c r="BF135" s="338"/>
      <c r="BG135" s="338"/>
      <c r="BH135" s="338"/>
      <c r="BI135" s="338"/>
      <c r="BJ135" s="338"/>
      <c r="BK135" s="338"/>
      <c r="BL135" s="338"/>
      <c r="BM135" s="338"/>
      <c r="BN135" s="338"/>
      <c r="BO135" s="338"/>
      <c r="BP135" s="338"/>
      <c r="BQ135" s="338"/>
      <c r="BR135" s="338"/>
      <c r="BS135" s="338"/>
      <c r="BT135" s="338"/>
      <c r="BU135" s="338"/>
      <c r="BV135" s="338"/>
      <c r="BW135" s="338"/>
      <c r="BX135" s="338"/>
      <c r="BY135" s="338"/>
      <c r="BZ135" s="338"/>
      <c r="CA135" s="338"/>
      <c r="CB135" s="338"/>
      <c r="CC135" s="338"/>
      <c r="CD135" s="338"/>
      <c r="CE135" s="338"/>
      <c r="CF135" s="338"/>
      <c r="CG135" s="338"/>
      <c r="CH135" s="338"/>
      <c r="CI135" s="338"/>
      <c r="CJ135" s="338"/>
      <c r="CK135" s="338"/>
      <c r="CL135" s="338"/>
      <c r="CM135" s="338"/>
      <c r="CN135" s="338"/>
      <c r="CO135" s="338"/>
      <c r="CP135" s="338"/>
      <c r="CQ135" s="338"/>
      <c r="CR135" s="338"/>
      <c r="CS135" s="338"/>
      <c r="CT135" s="338"/>
      <c r="CU135" s="338"/>
      <c r="CV135" s="338"/>
      <c r="CW135" s="338"/>
      <c r="CX135" s="338"/>
      <c r="CY135" s="338"/>
      <c r="CZ135" s="338"/>
      <c r="DA135" s="338"/>
      <c r="DB135" s="338"/>
      <c r="DC135" s="338"/>
      <c r="DD135" s="338"/>
      <c r="DE135" s="338"/>
      <c r="DF135" s="338"/>
      <c r="DG135" s="338"/>
      <c r="DH135" s="338"/>
      <c r="DI135" s="338"/>
      <c r="DJ135" s="338"/>
      <c r="DK135" s="338"/>
      <c r="DL135" s="338"/>
      <c r="DM135" s="338"/>
      <c r="DN135" s="338"/>
      <c r="DO135" s="338"/>
      <c r="DP135" s="338"/>
      <c r="DQ135" s="338"/>
      <c r="DR135" s="338"/>
      <c r="DS135" s="338"/>
      <c r="DT135" s="338"/>
      <c r="DU135" s="338"/>
      <c r="DV135" s="338"/>
      <c r="DW135" s="338"/>
      <c r="DX135" s="338"/>
      <c r="DY135" s="338"/>
      <c r="DZ135" s="338"/>
      <c r="EA135" s="338"/>
      <c r="EB135" s="338"/>
      <c r="EC135" s="338"/>
      <c r="ED135" s="338"/>
      <c r="EE135" s="338"/>
      <c r="EF135" s="338"/>
      <c r="EG135" s="338"/>
      <c r="EH135" s="338"/>
      <c r="EI135" s="338"/>
      <c r="EJ135" s="338"/>
      <c r="EK135" s="338"/>
      <c r="EL135" s="338"/>
      <c r="EM135" s="338"/>
      <c r="EN135" s="338"/>
      <c r="EO135" s="338"/>
      <c r="EP135" s="338"/>
      <c r="EQ135" s="338"/>
      <c r="ER135" s="338"/>
      <c r="ES135" s="338"/>
      <c r="ET135" s="338"/>
      <c r="EU135" s="338"/>
      <c r="EV135" s="338"/>
      <c r="EW135" s="338"/>
      <c r="EX135" s="338"/>
      <c r="EY135" s="338"/>
      <c r="EZ135" s="338"/>
      <c r="FA135" s="338"/>
      <c r="FB135" s="338"/>
      <c r="FC135" s="338"/>
      <c r="FD135" s="338"/>
      <c r="FE135" s="338"/>
      <c r="FF135" s="338"/>
      <c r="FG135" s="338"/>
      <c r="FH135" s="338"/>
      <c r="FI135" s="338"/>
      <c r="FJ135" s="338"/>
      <c r="FK135" s="338"/>
      <c r="FL135" s="338"/>
      <c r="FM135" s="338"/>
      <c r="FN135" s="338"/>
      <c r="FO135" s="338"/>
      <c r="FP135" s="338"/>
      <c r="FQ135" s="338"/>
      <c r="FR135" s="338"/>
      <c r="FS135" s="338"/>
      <c r="FT135" s="338"/>
      <c r="FU135" s="338"/>
      <c r="FV135" s="338"/>
      <c r="FW135" s="338"/>
      <c r="FX135" s="338"/>
      <c r="FY135" s="338"/>
      <c r="FZ135" s="338"/>
      <c r="GA135" s="338"/>
      <c r="GB135" s="338"/>
      <c r="GC135" s="338"/>
      <c r="GD135" s="338"/>
      <c r="GE135" s="338"/>
      <c r="GF135" s="338"/>
      <c r="GG135" s="338"/>
      <c r="GH135" s="338"/>
      <c r="GI135" s="338"/>
      <c r="GJ135" s="338"/>
      <c r="GK135" s="338"/>
      <c r="GL135" s="338"/>
      <c r="GM135" s="338"/>
      <c r="GN135" s="338"/>
      <c r="GO135" s="338"/>
      <c r="GP135" s="338"/>
      <c r="GQ135" s="338"/>
      <c r="GR135" s="338"/>
      <c r="GS135" s="338"/>
      <c r="GT135" s="338"/>
      <c r="GU135" s="338"/>
      <c r="GV135" s="338"/>
      <c r="GW135" s="338"/>
      <c r="GX135" s="338"/>
      <c r="GY135" s="338"/>
      <c r="GZ135" s="338"/>
      <c r="HA135" s="338"/>
      <c r="HB135" s="338"/>
      <c r="HC135" s="338"/>
      <c r="HD135" s="338"/>
      <c r="HE135" s="338"/>
      <c r="HF135" s="338"/>
      <c r="HG135" s="338"/>
      <c r="HH135" s="338"/>
      <c r="HI135" s="338"/>
      <c r="HJ135" s="338"/>
      <c r="HK135" s="338"/>
      <c r="HL135" s="338"/>
      <c r="HM135" s="338"/>
      <c r="HN135" s="338"/>
      <c r="HO135" s="338"/>
      <c r="HP135" s="338"/>
      <c r="HQ135" s="338"/>
      <c r="HR135" s="338"/>
      <c r="HS135" s="338"/>
      <c r="HT135" s="338"/>
      <c r="HU135" s="338"/>
      <c r="HV135" s="338"/>
      <c r="HW135" s="338"/>
      <c r="HX135" s="338"/>
      <c r="HY135" s="338"/>
      <c r="HZ135" s="338"/>
      <c r="IA135" s="338"/>
      <c r="IB135" s="338"/>
      <c r="IC135" s="338"/>
      <c r="ID135" s="338"/>
      <c r="IE135" s="338"/>
      <c r="IF135" s="338"/>
      <c r="IG135" s="338"/>
      <c r="IH135" s="338"/>
      <c r="II135" s="338"/>
      <c r="IJ135" s="338"/>
      <c r="IK135" s="338"/>
      <c r="IL135" s="338"/>
      <c r="IM135" s="338"/>
      <c r="IN135" s="338"/>
      <c r="IO135" s="338"/>
      <c r="IP135" s="338"/>
    </row>
    <row r="136" spans="32:250" s="327" customFormat="1" ht="15.75" hidden="1" customHeight="1">
      <c r="AF136" s="340"/>
      <c r="AG136" s="338"/>
      <c r="AH136" s="338"/>
      <c r="AI136" s="338"/>
      <c r="AJ136" s="338"/>
      <c r="AK136" s="338"/>
      <c r="AL136" s="338"/>
      <c r="AM136" s="338"/>
      <c r="AN136" s="338"/>
      <c r="AO136" s="338"/>
      <c r="AP136" s="338"/>
      <c r="AQ136" s="338"/>
      <c r="AR136" s="338"/>
      <c r="AS136" s="338"/>
      <c r="AT136" s="338"/>
      <c r="AU136" s="338"/>
      <c r="AV136" s="338"/>
      <c r="AW136" s="338"/>
      <c r="AX136" s="338"/>
      <c r="AY136" s="338"/>
      <c r="AZ136" s="338"/>
      <c r="BA136" s="338"/>
      <c r="BB136" s="338"/>
      <c r="BC136" s="338"/>
      <c r="BD136" s="338"/>
      <c r="BE136" s="338"/>
      <c r="BF136" s="338"/>
      <c r="BG136" s="338"/>
      <c r="BH136" s="338"/>
      <c r="BI136" s="338"/>
      <c r="BJ136" s="338"/>
      <c r="BK136" s="338"/>
      <c r="BL136" s="338"/>
      <c r="BM136" s="338"/>
      <c r="BN136" s="338"/>
      <c r="BO136" s="338"/>
      <c r="BP136" s="338"/>
      <c r="BQ136" s="338"/>
      <c r="BR136" s="338"/>
      <c r="BS136" s="338"/>
      <c r="BT136" s="338"/>
      <c r="BU136" s="338"/>
      <c r="BV136" s="338"/>
      <c r="BW136" s="338"/>
      <c r="BX136" s="338"/>
      <c r="BY136" s="338"/>
      <c r="BZ136" s="338"/>
      <c r="CA136" s="338"/>
      <c r="CB136" s="338"/>
      <c r="CC136" s="338"/>
      <c r="CD136" s="338"/>
      <c r="CE136" s="338"/>
      <c r="CF136" s="338"/>
      <c r="CG136" s="338"/>
      <c r="CH136" s="338"/>
      <c r="CI136" s="338"/>
      <c r="CJ136" s="338"/>
      <c r="CK136" s="338"/>
      <c r="CL136" s="338"/>
      <c r="CM136" s="338"/>
      <c r="CN136" s="338"/>
      <c r="CO136" s="338"/>
      <c r="CP136" s="338"/>
      <c r="CQ136" s="338"/>
      <c r="CR136" s="338"/>
      <c r="CS136" s="338"/>
      <c r="CT136" s="338"/>
      <c r="CU136" s="338"/>
      <c r="CV136" s="338"/>
      <c r="CW136" s="338"/>
      <c r="CX136" s="338"/>
      <c r="CY136" s="338"/>
      <c r="CZ136" s="338"/>
      <c r="DA136" s="338"/>
      <c r="DB136" s="338"/>
      <c r="DC136" s="338"/>
      <c r="DD136" s="338"/>
      <c r="DE136" s="338"/>
      <c r="DF136" s="338"/>
      <c r="DG136" s="338"/>
      <c r="DH136" s="338"/>
      <c r="DI136" s="338"/>
      <c r="DJ136" s="338"/>
      <c r="DK136" s="338"/>
      <c r="DL136" s="338"/>
      <c r="DM136" s="338"/>
      <c r="DN136" s="338"/>
      <c r="DO136" s="338"/>
      <c r="DP136" s="338"/>
      <c r="DQ136" s="338"/>
      <c r="DR136" s="338"/>
      <c r="DS136" s="338"/>
      <c r="DT136" s="338"/>
      <c r="DU136" s="338"/>
      <c r="DV136" s="338"/>
      <c r="DW136" s="338"/>
      <c r="DX136" s="338"/>
      <c r="DY136" s="338"/>
      <c r="DZ136" s="338"/>
      <c r="EA136" s="338"/>
      <c r="EB136" s="338"/>
      <c r="EC136" s="338"/>
      <c r="ED136" s="338"/>
      <c r="EE136" s="338"/>
      <c r="EF136" s="338"/>
      <c r="EG136" s="338"/>
      <c r="EH136" s="338"/>
      <c r="EI136" s="338"/>
      <c r="EJ136" s="338"/>
      <c r="EK136" s="338"/>
      <c r="EL136" s="338"/>
      <c r="EM136" s="338"/>
      <c r="EN136" s="338"/>
      <c r="EO136" s="338"/>
      <c r="EP136" s="338"/>
      <c r="EQ136" s="338"/>
      <c r="ER136" s="338"/>
      <c r="ES136" s="338"/>
      <c r="ET136" s="338"/>
      <c r="EU136" s="338"/>
      <c r="EV136" s="338"/>
      <c r="EW136" s="338"/>
      <c r="EX136" s="338"/>
      <c r="EY136" s="338"/>
      <c r="EZ136" s="338"/>
      <c r="FA136" s="338"/>
      <c r="FB136" s="338"/>
      <c r="FC136" s="338"/>
      <c r="FD136" s="338"/>
      <c r="FE136" s="338"/>
      <c r="FF136" s="338"/>
      <c r="FG136" s="338"/>
      <c r="FH136" s="338"/>
      <c r="FI136" s="338"/>
      <c r="FJ136" s="338"/>
      <c r="FK136" s="338"/>
      <c r="FL136" s="338"/>
      <c r="FM136" s="338"/>
      <c r="FN136" s="338"/>
      <c r="FO136" s="338"/>
      <c r="FP136" s="338"/>
      <c r="FQ136" s="338"/>
      <c r="FR136" s="338"/>
      <c r="FS136" s="338"/>
      <c r="FT136" s="338"/>
      <c r="FU136" s="338"/>
      <c r="FV136" s="338"/>
      <c r="FW136" s="338"/>
      <c r="FX136" s="338"/>
      <c r="FY136" s="338"/>
      <c r="FZ136" s="338"/>
      <c r="GA136" s="338"/>
      <c r="GB136" s="338"/>
      <c r="GC136" s="338"/>
      <c r="GD136" s="338"/>
      <c r="GE136" s="338"/>
      <c r="GF136" s="338"/>
      <c r="GG136" s="338"/>
      <c r="GH136" s="338"/>
      <c r="GI136" s="338"/>
      <c r="GJ136" s="338"/>
      <c r="GK136" s="338"/>
      <c r="GL136" s="338"/>
      <c r="GM136" s="338"/>
      <c r="GN136" s="338"/>
      <c r="GO136" s="338"/>
      <c r="GP136" s="338"/>
      <c r="GQ136" s="338"/>
      <c r="GR136" s="338"/>
      <c r="GS136" s="338"/>
      <c r="GT136" s="338"/>
      <c r="GU136" s="338"/>
      <c r="GV136" s="338"/>
      <c r="GW136" s="338"/>
      <c r="GX136" s="338"/>
      <c r="GY136" s="338"/>
      <c r="GZ136" s="338"/>
      <c r="HA136" s="338"/>
      <c r="HB136" s="338"/>
      <c r="HC136" s="338"/>
      <c r="HD136" s="338"/>
      <c r="HE136" s="338"/>
      <c r="HF136" s="338"/>
      <c r="HG136" s="338"/>
      <c r="HH136" s="338"/>
      <c r="HI136" s="338"/>
      <c r="HJ136" s="338"/>
      <c r="HK136" s="338"/>
      <c r="HL136" s="338"/>
      <c r="HM136" s="338"/>
      <c r="HN136" s="338"/>
      <c r="HO136" s="338"/>
      <c r="HP136" s="338"/>
      <c r="HQ136" s="338"/>
      <c r="HR136" s="338"/>
      <c r="HS136" s="338"/>
      <c r="HT136" s="338"/>
      <c r="HU136" s="338"/>
      <c r="HV136" s="338"/>
      <c r="HW136" s="338"/>
      <c r="HX136" s="338"/>
      <c r="HY136" s="338"/>
      <c r="HZ136" s="338"/>
      <c r="IA136" s="338"/>
      <c r="IB136" s="338"/>
      <c r="IC136" s="338"/>
      <c r="ID136" s="338"/>
      <c r="IE136" s="338"/>
      <c r="IF136" s="338"/>
      <c r="IG136" s="338"/>
      <c r="IH136" s="338"/>
      <c r="II136" s="338"/>
      <c r="IJ136" s="338"/>
      <c r="IK136" s="338"/>
      <c r="IL136" s="338"/>
      <c r="IM136" s="338"/>
      <c r="IN136" s="338"/>
      <c r="IO136" s="338"/>
      <c r="IP136" s="338"/>
    </row>
    <row r="137" spans="32:250" s="327" customFormat="1" ht="15.75" hidden="1" customHeight="1">
      <c r="AF137" s="340"/>
      <c r="AG137" s="338"/>
      <c r="AH137" s="338"/>
      <c r="AI137" s="338"/>
      <c r="AJ137" s="338"/>
      <c r="AK137" s="338"/>
      <c r="AL137" s="338"/>
      <c r="AM137" s="338"/>
      <c r="AN137" s="338"/>
      <c r="AO137" s="338"/>
      <c r="AP137" s="338"/>
      <c r="AQ137" s="338"/>
      <c r="AR137" s="338"/>
      <c r="AS137" s="338"/>
      <c r="AT137" s="338"/>
      <c r="AU137" s="338"/>
      <c r="AV137" s="338"/>
      <c r="AW137" s="338"/>
      <c r="AX137" s="338"/>
      <c r="AY137" s="338"/>
      <c r="AZ137" s="338"/>
      <c r="BA137" s="338"/>
      <c r="BB137" s="338"/>
      <c r="BC137" s="338"/>
      <c r="BD137" s="338"/>
      <c r="BE137" s="338"/>
      <c r="BF137" s="338"/>
      <c r="BG137" s="338"/>
      <c r="BH137" s="338"/>
      <c r="BI137" s="338"/>
      <c r="BJ137" s="338"/>
      <c r="BK137" s="338"/>
      <c r="BL137" s="338"/>
      <c r="BM137" s="338"/>
      <c r="BN137" s="338"/>
      <c r="BO137" s="338"/>
      <c r="BP137" s="338"/>
      <c r="BQ137" s="338"/>
      <c r="BR137" s="338"/>
      <c r="BS137" s="338"/>
      <c r="BT137" s="338"/>
      <c r="BU137" s="338"/>
      <c r="BV137" s="338"/>
      <c r="BW137" s="338"/>
      <c r="BX137" s="338"/>
      <c r="BY137" s="338"/>
      <c r="BZ137" s="338"/>
      <c r="CA137" s="338"/>
      <c r="CB137" s="338"/>
      <c r="CC137" s="338"/>
      <c r="CD137" s="338"/>
      <c r="CE137" s="338"/>
      <c r="CF137" s="338"/>
      <c r="CG137" s="338"/>
      <c r="CH137" s="338"/>
      <c r="CI137" s="338"/>
      <c r="CJ137" s="338"/>
      <c r="CK137" s="338"/>
      <c r="CL137" s="338"/>
      <c r="CM137" s="338"/>
      <c r="CN137" s="338"/>
      <c r="CO137" s="338"/>
      <c r="CP137" s="338"/>
      <c r="CQ137" s="338"/>
      <c r="CR137" s="338"/>
      <c r="CS137" s="338"/>
      <c r="CT137" s="338"/>
      <c r="CU137" s="338"/>
      <c r="CV137" s="338"/>
      <c r="CW137" s="338"/>
      <c r="CX137" s="338"/>
      <c r="CY137" s="338"/>
      <c r="CZ137" s="338"/>
      <c r="DA137" s="338"/>
      <c r="DB137" s="338"/>
      <c r="DC137" s="338"/>
      <c r="DD137" s="338"/>
      <c r="DE137" s="338"/>
      <c r="DF137" s="338"/>
      <c r="DG137" s="338"/>
      <c r="DH137" s="338"/>
      <c r="DI137" s="338"/>
      <c r="DJ137" s="338"/>
      <c r="DK137" s="338"/>
      <c r="DL137" s="338"/>
      <c r="DM137" s="338"/>
      <c r="DN137" s="338"/>
      <c r="DO137" s="338"/>
      <c r="DP137" s="338"/>
      <c r="DQ137" s="338"/>
      <c r="DR137" s="338"/>
      <c r="DS137" s="338"/>
      <c r="DT137" s="338"/>
      <c r="DU137" s="338"/>
      <c r="DV137" s="338"/>
      <c r="DW137" s="338"/>
      <c r="DX137" s="338"/>
      <c r="DY137" s="338"/>
      <c r="DZ137" s="338"/>
      <c r="EA137" s="338"/>
      <c r="EB137" s="338"/>
      <c r="EC137" s="338"/>
      <c r="ED137" s="338"/>
      <c r="EE137" s="338"/>
      <c r="EF137" s="338"/>
      <c r="EG137" s="338"/>
      <c r="EH137" s="338"/>
      <c r="EI137" s="338"/>
      <c r="EJ137" s="338"/>
      <c r="EK137" s="338"/>
      <c r="EL137" s="338"/>
      <c r="EM137" s="338"/>
      <c r="EN137" s="338"/>
      <c r="EO137" s="338"/>
      <c r="EP137" s="338"/>
      <c r="EQ137" s="338"/>
      <c r="ER137" s="338"/>
      <c r="ES137" s="338"/>
      <c r="ET137" s="338"/>
      <c r="EU137" s="338"/>
      <c r="EV137" s="338"/>
      <c r="EW137" s="338"/>
      <c r="EX137" s="338"/>
      <c r="EY137" s="338"/>
      <c r="EZ137" s="338"/>
      <c r="FA137" s="338"/>
      <c r="FB137" s="338"/>
      <c r="FC137" s="338"/>
      <c r="FD137" s="338"/>
      <c r="FE137" s="338"/>
      <c r="FF137" s="338"/>
      <c r="FG137" s="338"/>
      <c r="FH137" s="338"/>
      <c r="FI137" s="338"/>
      <c r="FJ137" s="338"/>
      <c r="FK137" s="338"/>
      <c r="FL137" s="338"/>
      <c r="FM137" s="338"/>
      <c r="FN137" s="338"/>
      <c r="FO137" s="338"/>
      <c r="FP137" s="338"/>
      <c r="FQ137" s="338"/>
      <c r="FR137" s="338"/>
      <c r="FS137" s="338"/>
      <c r="FT137" s="338"/>
      <c r="FU137" s="338"/>
      <c r="FV137" s="338"/>
      <c r="FW137" s="338"/>
      <c r="FX137" s="338"/>
      <c r="FY137" s="338"/>
      <c r="FZ137" s="338"/>
      <c r="GA137" s="338"/>
      <c r="GB137" s="338"/>
      <c r="GC137" s="338"/>
      <c r="GD137" s="338"/>
      <c r="GE137" s="338"/>
      <c r="GF137" s="338"/>
      <c r="GG137" s="338"/>
      <c r="GH137" s="338"/>
      <c r="GI137" s="338"/>
      <c r="GJ137" s="338"/>
      <c r="GK137" s="338"/>
      <c r="GL137" s="338"/>
      <c r="GM137" s="338"/>
      <c r="GN137" s="338"/>
      <c r="GO137" s="338"/>
      <c r="GP137" s="338"/>
      <c r="GQ137" s="338"/>
      <c r="GR137" s="338"/>
      <c r="GS137" s="338"/>
      <c r="GT137" s="338"/>
      <c r="GU137" s="338"/>
      <c r="GV137" s="338"/>
      <c r="GW137" s="338"/>
      <c r="GX137" s="338"/>
      <c r="GY137" s="338"/>
      <c r="GZ137" s="338"/>
      <c r="HA137" s="338"/>
      <c r="HB137" s="338"/>
      <c r="HC137" s="338"/>
      <c r="HD137" s="338"/>
      <c r="HE137" s="338"/>
      <c r="HF137" s="338"/>
      <c r="HG137" s="338"/>
      <c r="HH137" s="338"/>
      <c r="HI137" s="338"/>
      <c r="HJ137" s="338"/>
      <c r="HK137" s="338"/>
      <c r="HL137" s="338"/>
      <c r="HM137" s="338"/>
      <c r="HN137" s="338"/>
      <c r="HO137" s="338"/>
      <c r="HP137" s="338"/>
      <c r="HQ137" s="338"/>
      <c r="HR137" s="338"/>
      <c r="HS137" s="338"/>
      <c r="HT137" s="338"/>
      <c r="HU137" s="338"/>
      <c r="HV137" s="338"/>
      <c r="HW137" s="338"/>
      <c r="HX137" s="338"/>
      <c r="HY137" s="338"/>
      <c r="HZ137" s="338"/>
      <c r="IA137" s="338"/>
      <c r="IB137" s="338"/>
      <c r="IC137" s="338"/>
      <c r="ID137" s="338"/>
      <c r="IE137" s="338"/>
      <c r="IF137" s="338"/>
      <c r="IG137" s="338"/>
      <c r="IH137" s="338"/>
      <c r="II137" s="338"/>
      <c r="IJ137" s="338"/>
      <c r="IK137" s="338"/>
      <c r="IL137" s="338"/>
      <c r="IM137" s="338"/>
      <c r="IN137" s="338"/>
      <c r="IO137" s="338"/>
      <c r="IP137" s="338"/>
    </row>
    <row r="138" spans="32:250" s="327" customFormat="1" ht="15.75" hidden="1" customHeight="1">
      <c r="AF138" s="340"/>
      <c r="AG138" s="338"/>
      <c r="AH138" s="338"/>
      <c r="AI138" s="338"/>
      <c r="AJ138" s="338"/>
      <c r="AK138" s="338"/>
      <c r="AL138" s="338"/>
      <c r="AM138" s="338"/>
      <c r="AN138" s="338"/>
      <c r="AO138" s="338"/>
      <c r="AP138" s="338"/>
      <c r="AQ138" s="338"/>
      <c r="AR138" s="338"/>
      <c r="AS138" s="338"/>
      <c r="AT138" s="338"/>
      <c r="AU138" s="338"/>
      <c r="AV138" s="338"/>
      <c r="AW138" s="338"/>
      <c r="AX138" s="338"/>
      <c r="AY138" s="338"/>
      <c r="AZ138" s="338"/>
      <c r="BA138" s="338"/>
      <c r="BB138" s="338"/>
      <c r="BC138" s="338"/>
      <c r="BD138" s="338"/>
      <c r="BE138" s="338"/>
      <c r="BF138" s="338"/>
      <c r="BG138" s="338"/>
      <c r="BH138" s="338"/>
      <c r="BI138" s="338"/>
      <c r="BJ138" s="338"/>
      <c r="BK138" s="338"/>
      <c r="BL138" s="338"/>
      <c r="BM138" s="338"/>
      <c r="BN138" s="338"/>
      <c r="BO138" s="338"/>
      <c r="BP138" s="338"/>
      <c r="BQ138" s="338"/>
      <c r="BR138" s="338"/>
      <c r="BS138" s="338"/>
      <c r="BT138" s="338"/>
      <c r="BU138" s="338"/>
      <c r="BV138" s="338"/>
      <c r="BW138" s="338"/>
      <c r="BX138" s="338"/>
      <c r="BY138" s="338"/>
      <c r="BZ138" s="338"/>
      <c r="CA138" s="338"/>
      <c r="CB138" s="338"/>
      <c r="CC138" s="338"/>
      <c r="CD138" s="338"/>
      <c r="CE138" s="338"/>
      <c r="CF138" s="338"/>
      <c r="CG138" s="338"/>
      <c r="CH138" s="338"/>
      <c r="CI138" s="338"/>
      <c r="CJ138" s="338"/>
      <c r="CK138" s="338"/>
      <c r="CL138" s="338"/>
      <c r="CM138" s="338"/>
      <c r="CN138" s="338"/>
      <c r="CO138" s="338"/>
      <c r="CP138" s="338"/>
      <c r="CQ138" s="338"/>
      <c r="CR138" s="338"/>
      <c r="CS138" s="338"/>
      <c r="CT138" s="338"/>
      <c r="CU138" s="338"/>
      <c r="CV138" s="338"/>
      <c r="CW138" s="338"/>
      <c r="CX138" s="338"/>
      <c r="CY138" s="338"/>
      <c r="CZ138" s="338"/>
      <c r="DA138" s="338"/>
      <c r="DB138" s="338"/>
      <c r="DC138" s="338"/>
      <c r="DD138" s="338"/>
      <c r="DE138" s="338"/>
      <c r="DF138" s="338"/>
      <c r="DG138" s="338"/>
      <c r="DH138" s="338"/>
      <c r="DI138" s="338"/>
      <c r="DJ138" s="338"/>
      <c r="DK138" s="338"/>
      <c r="DL138" s="338"/>
      <c r="DM138" s="338"/>
      <c r="DN138" s="338"/>
      <c r="DO138" s="338"/>
      <c r="DP138" s="338"/>
      <c r="DQ138" s="338"/>
      <c r="DR138" s="338"/>
      <c r="DS138" s="338"/>
      <c r="DT138" s="338"/>
      <c r="DU138" s="338"/>
      <c r="DV138" s="338"/>
      <c r="DW138" s="338"/>
      <c r="DX138" s="338"/>
      <c r="DY138" s="338"/>
      <c r="DZ138" s="338"/>
      <c r="EA138" s="338"/>
      <c r="EB138" s="338"/>
      <c r="EC138" s="338"/>
      <c r="ED138" s="338"/>
      <c r="EE138" s="338"/>
      <c r="EF138" s="338"/>
      <c r="EG138" s="338"/>
      <c r="EH138" s="338"/>
      <c r="EI138" s="338"/>
      <c r="EJ138" s="338"/>
      <c r="EK138" s="338"/>
      <c r="EL138" s="338"/>
      <c r="EM138" s="338"/>
      <c r="EN138" s="338"/>
      <c r="EO138" s="338"/>
      <c r="EP138" s="338"/>
      <c r="EQ138" s="338"/>
      <c r="ER138" s="338"/>
      <c r="ES138" s="338"/>
      <c r="ET138" s="338"/>
      <c r="EU138" s="338"/>
      <c r="EV138" s="338"/>
      <c r="EW138" s="338"/>
      <c r="EX138" s="338"/>
      <c r="EY138" s="338"/>
      <c r="EZ138" s="338"/>
      <c r="FA138" s="338"/>
      <c r="FB138" s="338"/>
      <c r="FC138" s="338"/>
      <c r="FD138" s="338"/>
      <c r="FE138" s="338"/>
      <c r="FF138" s="338"/>
      <c r="FG138" s="338"/>
      <c r="FH138" s="338"/>
      <c r="FI138" s="338"/>
      <c r="FJ138" s="338"/>
      <c r="FK138" s="338"/>
      <c r="FL138" s="338"/>
      <c r="FM138" s="338"/>
      <c r="FN138" s="338"/>
      <c r="FO138" s="338"/>
      <c r="FP138" s="338"/>
      <c r="FQ138" s="338"/>
      <c r="FR138" s="338"/>
      <c r="FS138" s="338"/>
      <c r="FT138" s="338"/>
      <c r="FU138" s="338"/>
      <c r="FV138" s="338"/>
      <c r="FW138" s="338"/>
      <c r="FX138" s="338"/>
      <c r="FY138" s="338"/>
      <c r="FZ138" s="338"/>
      <c r="GA138" s="338"/>
      <c r="GB138" s="338"/>
      <c r="GC138" s="338"/>
      <c r="GD138" s="338"/>
      <c r="GE138" s="338"/>
      <c r="GF138" s="338"/>
      <c r="GG138" s="338"/>
      <c r="GH138" s="338"/>
      <c r="GI138" s="338"/>
      <c r="GJ138" s="338"/>
      <c r="GK138" s="338"/>
      <c r="GL138" s="338"/>
      <c r="GM138" s="338"/>
      <c r="GN138" s="338"/>
      <c r="GO138" s="338"/>
      <c r="GP138" s="338"/>
      <c r="GQ138" s="338"/>
      <c r="GR138" s="338"/>
      <c r="GS138" s="338"/>
      <c r="GT138" s="338"/>
      <c r="GU138" s="338"/>
      <c r="GV138" s="338"/>
      <c r="GW138" s="338"/>
      <c r="GX138" s="338"/>
      <c r="GY138" s="338"/>
      <c r="GZ138" s="338"/>
      <c r="HA138" s="338"/>
      <c r="HB138" s="338"/>
      <c r="HC138" s="338"/>
      <c r="HD138" s="338"/>
      <c r="HE138" s="338"/>
      <c r="HF138" s="338"/>
      <c r="HG138" s="338"/>
      <c r="HH138" s="338"/>
      <c r="HI138" s="338"/>
      <c r="HJ138" s="338"/>
      <c r="HK138" s="338"/>
      <c r="HL138" s="338"/>
      <c r="HM138" s="338"/>
      <c r="HN138" s="338"/>
      <c r="HO138" s="338"/>
      <c r="HP138" s="338"/>
      <c r="HQ138" s="338"/>
      <c r="HR138" s="338"/>
      <c r="HS138" s="338"/>
      <c r="HT138" s="338"/>
      <c r="HU138" s="338"/>
      <c r="HV138" s="338"/>
      <c r="HW138" s="338"/>
      <c r="HX138" s="338"/>
      <c r="HY138" s="338"/>
      <c r="HZ138" s="338"/>
      <c r="IA138" s="338"/>
      <c r="IB138" s="338"/>
      <c r="IC138" s="338"/>
      <c r="ID138" s="338"/>
      <c r="IE138" s="338"/>
      <c r="IF138" s="338"/>
      <c r="IG138" s="338"/>
      <c r="IH138" s="338"/>
      <c r="II138" s="338"/>
      <c r="IJ138" s="338"/>
      <c r="IK138" s="338"/>
      <c r="IL138" s="338"/>
      <c r="IM138" s="338"/>
      <c r="IN138" s="338"/>
      <c r="IO138" s="338"/>
      <c r="IP138" s="338"/>
    </row>
    <row r="139" spans="32:250" s="327" customFormat="1" ht="15.75" hidden="1" customHeight="1">
      <c r="AF139" s="340"/>
      <c r="AG139" s="338"/>
      <c r="AH139" s="338"/>
      <c r="AI139" s="338"/>
      <c r="AJ139" s="338"/>
      <c r="AK139" s="338"/>
      <c r="AL139" s="338"/>
      <c r="AM139" s="338"/>
      <c r="AN139" s="338"/>
      <c r="AO139" s="338"/>
      <c r="AP139" s="338"/>
      <c r="AQ139" s="338"/>
      <c r="AR139" s="338"/>
      <c r="AS139" s="338"/>
      <c r="AT139" s="338"/>
      <c r="AU139" s="338"/>
      <c r="AV139" s="338"/>
      <c r="AW139" s="338"/>
      <c r="AX139" s="338"/>
      <c r="AY139" s="338"/>
      <c r="AZ139" s="338"/>
      <c r="BA139" s="338"/>
      <c r="BB139" s="338"/>
      <c r="BC139" s="338"/>
      <c r="BD139" s="338"/>
      <c r="BE139" s="338"/>
      <c r="BF139" s="338"/>
      <c r="BG139" s="338"/>
      <c r="BH139" s="338"/>
      <c r="BI139" s="338"/>
      <c r="BJ139" s="338"/>
      <c r="BK139" s="338"/>
      <c r="BL139" s="338"/>
      <c r="BM139" s="338"/>
      <c r="BN139" s="338"/>
      <c r="BO139" s="338"/>
      <c r="BP139" s="338"/>
      <c r="BQ139" s="338"/>
      <c r="BR139" s="338"/>
      <c r="BS139" s="338"/>
      <c r="BT139" s="338"/>
      <c r="BU139" s="338"/>
      <c r="BV139" s="338"/>
      <c r="BW139" s="338"/>
      <c r="BX139" s="338"/>
      <c r="BY139" s="338"/>
      <c r="BZ139" s="338"/>
      <c r="CA139" s="338"/>
      <c r="CB139" s="338"/>
      <c r="CC139" s="338"/>
      <c r="CD139" s="338"/>
      <c r="CE139" s="338"/>
      <c r="CF139" s="338"/>
      <c r="CG139" s="338"/>
      <c r="CH139" s="338"/>
      <c r="CI139" s="338"/>
      <c r="CJ139" s="338"/>
      <c r="CK139" s="338"/>
      <c r="CL139" s="338"/>
      <c r="CM139" s="338"/>
      <c r="CN139" s="338"/>
      <c r="CO139" s="338"/>
      <c r="CP139" s="338"/>
      <c r="CQ139" s="338"/>
      <c r="CR139" s="338"/>
      <c r="CS139" s="338"/>
      <c r="CT139" s="338"/>
      <c r="CU139" s="338"/>
      <c r="CV139" s="338"/>
      <c r="CW139" s="338"/>
      <c r="CX139" s="338"/>
      <c r="CY139" s="338"/>
      <c r="CZ139" s="338"/>
      <c r="DA139" s="338"/>
      <c r="DB139" s="338"/>
      <c r="DC139" s="338"/>
      <c r="DD139" s="338"/>
      <c r="DE139" s="338"/>
      <c r="DF139" s="338"/>
      <c r="DG139" s="338"/>
      <c r="DH139" s="338"/>
      <c r="DI139" s="338"/>
      <c r="DJ139" s="338"/>
      <c r="DK139" s="338"/>
      <c r="DL139" s="338"/>
      <c r="DM139" s="338"/>
      <c r="DN139" s="338"/>
      <c r="DO139" s="338"/>
      <c r="DP139" s="338"/>
      <c r="DQ139" s="338"/>
      <c r="DR139" s="338"/>
      <c r="DS139" s="338"/>
      <c r="DT139" s="338"/>
      <c r="DU139" s="338"/>
      <c r="DV139" s="338"/>
      <c r="DW139" s="338"/>
      <c r="DX139" s="338"/>
      <c r="DY139" s="338"/>
      <c r="DZ139" s="338"/>
      <c r="EA139" s="338"/>
      <c r="EB139" s="338"/>
      <c r="EC139" s="338"/>
      <c r="ED139" s="338"/>
      <c r="EE139" s="338"/>
      <c r="EF139" s="338"/>
      <c r="EG139" s="338"/>
      <c r="EH139" s="338"/>
      <c r="EI139" s="338"/>
      <c r="EJ139" s="338"/>
      <c r="EK139" s="338"/>
      <c r="EL139" s="338"/>
      <c r="EM139" s="338"/>
      <c r="EN139" s="338"/>
      <c r="EO139" s="338"/>
      <c r="EP139" s="338"/>
      <c r="EQ139" s="338"/>
      <c r="ER139" s="338"/>
      <c r="ES139" s="338"/>
      <c r="ET139" s="338"/>
      <c r="EU139" s="338"/>
      <c r="EV139" s="338"/>
      <c r="EW139" s="338"/>
      <c r="EX139" s="338"/>
      <c r="EY139" s="338"/>
      <c r="EZ139" s="338"/>
      <c r="FA139" s="338"/>
      <c r="FB139" s="338"/>
      <c r="FC139" s="338"/>
      <c r="FD139" s="338"/>
      <c r="FE139" s="338"/>
      <c r="FF139" s="338"/>
      <c r="FG139" s="338"/>
      <c r="FH139" s="338"/>
      <c r="FI139" s="338"/>
      <c r="FJ139" s="338"/>
      <c r="FK139" s="338"/>
      <c r="FL139" s="338"/>
      <c r="FM139" s="338"/>
      <c r="FN139" s="338"/>
      <c r="FO139" s="338"/>
      <c r="FP139" s="338"/>
      <c r="FQ139" s="338"/>
      <c r="FR139" s="338"/>
      <c r="FS139" s="338"/>
      <c r="FT139" s="338"/>
      <c r="FU139" s="338"/>
      <c r="FV139" s="338"/>
      <c r="FW139" s="338"/>
      <c r="FX139" s="338"/>
      <c r="FY139" s="338"/>
      <c r="FZ139" s="338"/>
      <c r="GA139" s="338"/>
      <c r="GB139" s="338"/>
      <c r="GC139" s="338"/>
      <c r="GD139" s="338"/>
      <c r="GE139" s="338"/>
      <c r="GF139" s="338"/>
      <c r="GG139" s="338"/>
      <c r="GH139" s="338"/>
      <c r="GI139" s="338"/>
      <c r="GJ139" s="338"/>
      <c r="GK139" s="338"/>
      <c r="GL139" s="338"/>
      <c r="GM139" s="338"/>
      <c r="GN139" s="338"/>
      <c r="GO139" s="338"/>
      <c r="GP139" s="338"/>
      <c r="GQ139" s="338"/>
      <c r="GR139" s="338"/>
      <c r="GS139" s="338"/>
      <c r="GT139" s="338"/>
      <c r="GU139" s="338"/>
      <c r="GV139" s="338"/>
      <c r="GW139" s="338"/>
      <c r="GX139" s="338"/>
      <c r="GY139" s="338"/>
      <c r="GZ139" s="338"/>
      <c r="HA139" s="338"/>
      <c r="HB139" s="338"/>
      <c r="HC139" s="338"/>
      <c r="HD139" s="338"/>
      <c r="HE139" s="338"/>
      <c r="HF139" s="338"/>
      <c r="HG139" s="338"/>
      <c r="HH139" s="338"/>
      <c r="HI139" s="338"/>
      <c r="HJ139" s="338"/>
      <c r="HK139" s="338"/>
      <c r="HL139" s="338"/>
      <c r="HM139" s="338"/>
      <c r="HN139" s="338"/>
      <c r="HO139" s="338"/>
      <c r="HP139" s="338"/>
      <c r="HQ139" s="338"/>
      <c r="HR139" s="338"/>
      <c r="HS139" s="338"/>
      <c r="HT139" s="338"/>
      <c r="HU139" s="338"/>
      <c r="HV139" s="338"/>
      <c r="HW139" s="338"/>
      <c r="HX139" s="338"/>
      <c r="HY139" s="338"/>
      <c r="HZ139" s="338"/>
      <c r="IA139" s="338"/>
      <c r="IB139" s="338"/>
      <c r="IC139" s="338"/>
      <c r="ID139" s="338"/>
      <c r="IE139" s="338"/>
      <c r="IF139" s="338"/>
      <c r="IG139" s="338"/>
      <c r="IH139" s="338"/>
      <c r="II139" s="338"/>
      <c r="IJ139" s="338"/>
      <c r="IK139" s="338"/>
      <c r="IL139" s="338"/>
      <c r="IM139" s="338"/>
      <c r="IN139" s="338"/>
      <c r="IO139" s="338"/>
      <c r="IP139" s="338"/>
    </row>
    <row r="140" spans="32:250" s="327" customFormat="1" ht="15.75" hidden="1" customHeight="1">
      <c r="AF140" s="340"/>
      <c r="AG140" s="338"/>
      <c r="AH140" s="338"/>
      <c r="AI140" s="338"/>
      <c r="AJ140" s="338"/>
      <c r="AK140" s="338"/>
      <c r="AL140" s="338"/>
      <c r="AM140" s="338"/>
      <c r="AN140" s="338"/>
      <c r="AO140" s="338"/>
      <c r="AP140" s="338"/>
      <c r="AQ140" s="338"/>
      <c r="AR140" s="338"/>
      <c r="AS140" s="338"/>
      <c r="AT140" s="338"/>
      <c r="AU140" s="338"/>
      <c r="AV140" s="338"/>
      <c r="AW140" s="338"/>
      <c r="AX140" s="338"/>
      <c r="AY140" s="338"/>
      <c r="AZ140" s="338"/>
      <c r="BA140" s="338"/>
      <c r="BB140" s="338"/>
      <c r="BC140" s="338"/>
      <c r="BD140" s="338"/>
      <c r="BE140" s="338"/>
      <c r="BF140" s="338"/>
      <c r="BG140" s="338"/>
      <c r="BH140" s="338"/>
      <c r="BI140" s="338"/>
      <c r="BJ140" s="338"/>
      <c r="BK140" s="338"/>
      <c r="BL140" s="338"/>
      <c r="BM140" s="338"/>
      <c r="BN140" s="338"/>
      <c r="BO140" s="338"/>
      <c r="BP140" s="338"/>
      <c r="BQ140" s="338"/>
      <c r="BR140" s="338"/>
      <c r="BS140" s="338"/>
      <c r="BT140" s="338"/>
      <c r="BU140" s="338"/>
      <c r="BV140" s="338"/>
      <c r="BW140" s="338"/>
      <c r="BX140" s="338"/>
      <c r="BY140" s="338"/>
      <c r="BZ140" s="338"/>
      <c r="CA140" s="338"/>
      <c r="CB140" s="338"/>
      <c r="CC140" s="338"/>
      <c r="CD140" s="338"/>
      <c r="CE140" s="338"/>
      <c r="CF140" s="338"/>
      <c r="CG140" s="338"/>
      <c r="CH140" s="338"/>
      <c r="CI140" s="338"/>
      <c r="CJ140" s="338"/>
      <c r="CK140" s="338"/>
      <c r="CL140" s="338"/>
      <c r="CM140" s="338"/>
      <c r="CN140" s="338"/>
      <c r="CO140" s="338"/>
      <c r="CP140" s="338"/>
      <c r="CQ140" s="338"/>
      <c r="CR140" s="338"/>
      <c r="CS140" s="338"/>
      <c r="CT140" s="338"/>
      <c r="CU140" s="338"/>
      <c r="CV140" s="338"/>
      <c r="CW140" s="338"/>
      <c r="CX140" s="338"/>
      <c r="CY140" s="338"/>
      <c r="CZ140" s="338"/>
      <c r="DA140" s="338"/>
      <c r="DB140" s="338"/>
      <c r="DC140" s="338"/>
      <c r="DD140" s="338"/>
      <c r="DE140" s="338"/>
      <c r="DF140" s="338"/>
      <c r="DG140" s="338"/>
      <c r="DH140" s="338"/>
      <c r="DI140" s="338"/>
      <c r="DJ140" s="338"/>
      <c r="DK140" s="338"/>
      <c r="DL140" s="338"/>
      <c r="DM140" s="338"/>
      <c r="DN140" s="338"/>
      <c r="DO140" s="338"/>
      <c r="DP140" s="338"/>
      <c r="DQ140" s="338"/>
      <c r="DR140" s="338"/>
      <c r="DS140" s="338"/>
      <c r="DT140" s="338"/>
      <c r="DU140" s="338"/>
      <c r="DV140" s="338"/>
      <c r="DW140" s="338"/>
      <c r="DX140" s="338"/>
      <c r="DY140" s="338"/>
      <c r="DZ140" s="338"/>
      <c r="EA140" s="338"/>
      <c r="EB140" s="338"/>
      <c r="EC140" s="338"/>
      <c r="ED140" s="338"/>
      <c r="EE140" s="338"/>
      <c r="EF140" s="338"/>
      <c r="EG140" s="338"/>
      <c r="EH140" s="338"/>
      <c r="EI140" s="338"/>
      <c r="EJ140" s="338"/>
      <c r="EK140" s="338"/>
      <c r="EL140" s="338"/>
      <c r="EM140" s="338"/>
      <c r="EN140" s="338"/>
      <c r="EO140" s="338"/>
      <c r="EP140" s="338"/>
      <c r="EQ140" s="338"/>
      <c r="ER140" s="338"/>
      <c r="ES140" s="338"/>
      <c r="ET140" s="338"/>
      <c r="EU140" s="338"/>
      <c r="EV140" s="338"/>
      <c r="EW140" s="338"/>
      <c r="EX140" s="338"/>
      <c r="EY140" s="338"/>
      <c r="EZ140" s="338"/>
      <c r="FA140" s="338"/>
      <c r="FB140" s="338"/>
      <c r="FC140" s="338"/>
      <c r="FD140" s="338"/>
      <c r="FE140" s="338"/>
      <c r="FF140" s="338"/>
      <c r="FG140" s="338"/>
      <c r="FH140" s="338"/>
      <c r="FI140" s="338"/>
      <c r="FJ140" s="338"/>
      <c r="FK140" s="338"/>
      <c r="FL140" s="338"/>
      <c r="FM140" s="338"/>
      <c r="FN140" s="338"/>
      <c r="FO140" s="338"/>
      <c r="FP140" s="338"/>
      <c r="FQ140" s="338"/>
      <c r="FR140" s="338"/>
      <c r="FS140" s="338"/>
      <c r="FT140" s="338"/>
      <c r="FU140" s="338"/>
      <c r="FV140" s="338"/>
      <c r="FW140" s="338"/>
      <c r="FX140" s="338"/>
      <c r="FY140" s="338"/>
      <c r="FZ140" s="338"/>
      <c r="GA140" s="338"/>
      <c r="GB140" s="338"/>
      <c r="GC140" s="338"/>
      <c r="GD140" s="338"/>
      <c r="GE140" s="338"/>
      <c r="GF140" s="338"/>
      <c r="GG140" s="338"/>
      <c r="GH140" s="338"/>
      <c r="GI140" s="338"/>
      <c r="GJ140" s="338"/>
      <c r="GK140" s="338"/>
      <c r="GL140" s="338"/>
      <c r="GM140" s="338"/>
      <c r="GN140" s="338"/>
      <c r="GO140" s="338"/>
      <c r="GP140" s="338"/>
      <c r="GQ140" s="338"/>
      <c r="GR140" s="338"/>
      <c r="GS140" s="338"/>
      <c r="GT140" s="338"/>
      <c r="GU140" s="338"/>
      <c r="GV140" s="338"/>
      <c r="GW140" s="338"/>
      <c r="GX140" s="338"/>
      <c r="GY140" s="338"/>
      <c r="GZ140" s="338"/>
      <c r="HA140" s="338"/>
      <c r="HB140" s="338"/>
      <c r="HC140" s="338"/>
      <c r="HD140" s="338"/>
      <c r="HE140" s="338"/>
      <c r="HF140" s="338"/>
      <c r="HG140" s="338"/>
      <c r="HH140" s="338"/>
      <c r="HI140" s="338"/>
      <c r="HJ140" s="338"/>
      <c r="HK140" s="338"/>
      <c r="HL140" s="338"/>
      <c r="HM140" s="338"/>
      <c r="HN140" s="338"/>
      <c r="HO140" s="338"/>
      <c r="HP140" s="338"/>
      <c r="HQ140" s="338"/>
      <c r="HR140" s="338"/>
      <c r="HS140" s="338"/>
      <c r="HT140" s="338"/>
      <c r="HU140" s="338"/>
      <c r="HV140" s="338"/>
      <c r="HW140" s="338"/>
      <c r="HX140" s="338"/>
      <c r="HY140" s="338"/>
      <c r="HZ140" s="338"/>
      <c r="IA140" s="338"/>
      <c r="IB140" s="338"/>
      <c r="IC140" s="338"/>
      <c r="ID140" s="338"/>
      <c r="IE140" s="338"/>
      <c r="IF140" s="338"/>
      <c r="IG140" s="338"/>
      <c r="IH140" s="338"/>
      <c r="II140" s="338"/>
      <c r="IJ140" s="338"/>
      <c r="IK140" s="338"/>
      <c r="IL140" s="338"/>
      <c r="IM140" s="338"/>
      <c r="IN140" s="338"/>
      <c r="IO140" s="338"/>
      <c r="IP140" s="338"/>
    </row>
    <row r="141" spans="32:250" s="327" customFormat="1" ht="15.75" hidden="1" customHeight="1">
      <c r="AF141" s="340"/>
      <c r="AG141" s="338"/>
      <c r="AH141" s="338"/>
      <c r="AI141" s="338"/>
      <c r="AJ141" s="338"/>
      <c r="AK141" s="338"/>
      <c r="AL141" s="338"/>
      <c r="AM141" s="338"/>
      <c r="AN141" s="338"/>
      <c r="AO141" s="338"/>
      <c r="AP141" s="338"/>
      <c r="AQ141" s="338"/>
      <c r="AR141" s="338"/>
      <c r="AS141" s="338"/>
      <c r="AT141" s="338"/>
      <c r="AU141" s="338"/>
      <c r="AV141" s="338"/>
      <c r="AW141" s="338"/>
      <c r="AX141" s="338"/>
      <c r="AY141" s="338"/>
      <c r="AZ141" s="338"/>
      <c r="BA141" s="338"/>
      <c r="BB141" s="338"/>
      <c r="BC141" s="338"/>
      <c r="BD141" s="338"/>
      <c r="BE141" s="338"/>
      <c r="BF141" s="338"/>
      <c r="BG141" s="338"/>
      <c r="BH141" s="338"/>
      <c r="BI141" s="338"/>
      <c r="BJ141" s="338"/>
      <c r="BK141" s="338"/>
      <c r="BL141" s="338"/>
      <c r="BM141" s="338"/>
      <c r="BN141" s="338"/>
      <c r="BO141" s="338"/>
      <c r="BP141" s="338"/>
      <c r="BQ141" s="338"/>
      <c r="BR141" s="338"/>
      <c r="BS141" s="338"/>
      <c r="BT141" s="338"/>
      <c r="BU141" s="338"/>
      <c r="BV141" s="338"/>
      <c r="BW141" s="338"/>
      <c r="BX141" s="338"/>
      <c r="BY141" s="338"/>
      <c r="BZ141" s="338"/>
      <c r="CA141" s="338"/>
      <c r="CB141" s="338"/>
      <c r="CC141" s="338"/>
      <c r="CD141" s="338"/>
      <c r="CE141" s="338"/>
      <c r="CF141" s="338"/>
      <c r="CG141" s="338"/>
      <c r="CH141" s="338"/>
      <c r="CI141" s="338"/>
      <c r="CJ141" s="338"/>
      <c r="CK141" s="338"/>
      <c r="CL141" s="338"/>
      <c r="CM141" s="338"/>
      <c r="CN141" s="338"/>
      <c r="CO141" s="338"/>
      <c r="CP141" s="338"/>
      <c r="CQ141" s="338"/>
      <c r="CR141" s="338"/>
      <c r="CS141" s="338"/>
      <c r="CT141" s="338"/>
      <c r="CU141" s="338"/>
      <c r="CV141" s="338"/>
      <c r="CW141" s="338"/>
      <c r="CX141" s="338"/>
      <c r="CY141" s="338"/>
      <c r="CZ141" s="338"/>
      <c r="DA141" s="338"/>
      <c r="DB141" s="338"/>
      <c r="DC141" s="338"/>
      <c r="DD141" s="338"/>
      <c r="DE141" s="338"/>
      <c r="DF141" s="338"/>
      <c r="DG141" s="338"/>
      <c r="DH141" s="338"/>
      <c r="DI141" s="338"/>
      <c r="DJ141" s="338"/>
      <c r="DK141" s="338"/>
      <c r="DL141" s="338"/>
      <c r="DM141" s="338"/>
      <c r="DN141" s="338"/>
      <c r="DO141" s="338"/>
      <c r="DP141" s="338"/>
      <c r="DQ141" s="338"/>
      <c r="DR141" s="338"/>
      <c r="DS141" s="338"/>
      <c r="DT141" s="338"/>
      <c r="DU141" s="338"/>
      <c r="DV141" s="338"/>
      <c r="DW141" s="338"/>
      <c r="DX141" s="338"/>
      <c r="DY141" s="338"/>
      <c r="DZ141" s="338"/>
      <c r="EA141" s="338"/>
      <c r="EB141" s="338"/>
      <c r="EC141" s="338"/>
      <c r="ED141" s="338"/>
      <c r="EE141" s="338"/>
      <c r="EF141" s="338"/>
      <c r="EG141" s="338"/>
      <c r="EH141" s="338"/>
      <c r="EI141" s="338"/>
      <c r="EJ141" s="338"/>
      <c r="EK141" s="338"/>
      <c r="EL141" s="338"/>
      <c r="EM141" s="338"/>
      <c r="EN141" s="338"/>
      <c r="EO141" s="338"/>
      <c r="EP141" s="338"/>
      <c r="EQ141" s="338"/>
      <c r="ER141" s="338"/>
      <c r="ES141" s="338"/>
      <c r="ET141" s="338"/>
      <c r="EU141" s="338"/>
      <c r="EV141" s="338"/>
      <c r="EW141" s="338"/>
      <c r="EX141" s="338"/>
      <c r="EY141" s="338"/>
      <c r="EZ141" s="338"/>
      <c r="FA141" s="338"/>
      <c r="FB141" s="338"/>
      <c r="FC141" s="338"/>
      <c r="FD141" s="338"/>
      <c r="FE141" s="338"/>
      <c r="FF141" s="338"/>
      <c r="FG141" s="338"/>
      <c r="FH141" s="338"/>
      <c r="FI141" s="338"/>
      <c r="FJ141" s="338"/>
      <c r="FK141" s="338"/>
      <c r="FL141" s="338"/>
      <c r="FM141" s="338"/>
      <c r="FN141" s="338"/>
      <c r="FO141" s="338"/>
      <c r="FP141" s="338"/>
      <c r="FQ141" s="338"/>
      <c r="FR141" s="338"/>
      <c r="FS141" s="338"/>
      <c r="FT141" s="338"/>
      <c r="FU141" s="338"/>
      <c r="FV141" s="338"/>
      <c r="FW141" s="338"/>
      <c r="FX141" s="338"/>
      <c r="FY141" s="338"/>
      <c r="FZ141" s="338"/>
      <c r="GA141" s="338"/>
      <c r="GB141" s="338"/>
      <c r="GC141" s="338"/>
      <c r="GD141" s="338"/>
      <c r="GE141" s="338"/>
      <c r="GF141" s="338"/>
      <c r="GG141" s="338"/>
      <c r="GH141" s="338"/>
      <c r="GI141" s="338"/>
      <c r="GJ141" s="338"/>
      <c r="GK141" s="338"/>
      <c r="GL141" s="338"/>
      <c r="GM141" s="338"/>
      <c r="GN141" s="338"/>
      <c r="GO141" s="338"/>
      <c r="GP141" s="338"/>
      <c r="GQ141" s="338"/>
      <c r="GR141" s="338"/>
      <c r="GS141" s="338"/>
      <c r="GT141" s="338"/>
      <c r="GU141" s="338"/>
      <c r="GV141" s="338"/>
      <c r="GW141" s="338"/>
      <c r="GX141" s="338"/>
      <c r="GY141" s="338"/>
      <c r="GZ141" s="338"/>
      <c r="HA141" s="338"/>
      <c r="HB141" s="338"/>
      <c r="HC141" s="338"/>
      <c r="HD141" s="338"/>
      <c r="HE141" s="338"/>
      <c r="HF141" s="338"/>
      <c r="HG141" s="338"/>
      <c r="HH141" s="338"/>
      <c r="HI141" s="338"/>
      <c r="HJ141" s="338"/>
      <c r="HK141" s="338"/>
      <c r="HL141" s="338"/>
      <c r="HM141" s="338"/>
      <c r="HN141" s="338"/>
      <c r="HO141" s="338"/>
      <c r="HP141" s="338"/>
      <c r="HQ141" s="338"/>
      <c r="HR141" s="338"/>
      <c r="HS141" s="338"/>
      <c r="HT141" s="338"/>
      <c r="HU141" s="338"/>
      <c r="HV141" s="338"/>
      <c r="HW141" s="338"/>
      <c r="HX141" s="338"/>
      <c r="HY141" s="338"/>
      <c r="HZ141" s="338"/>
      <c r="IA141" s="338"/>
      <c r="IB141" s="338"/>
      <c r="IC141" s="338"/>
      <c r="ID141" s="338"/>
      <c r="IE141" s="338"/>
      <c r="IF141" s="338"/>
      <c r="IG141" s="338"/>
      <c r="IH141" s="338"/>
      <c r="II141" s="338"/>
      <c r="IJ141" s="338"/>
      <c r="IK141" s="338"/>
      <c r="IL141" s="338"/>
      <c r="IM141" s="338"/>
      <c r="IN141" s="338"/>
      <c r="IO141" s="338"/>
      <c r="IP141" s="338"/>
    </row>
    <row r="142" spans="32:250" s="327" customFormat="1" ht="15.75" hidden="1" customHeight="1">
      <c r="AF142" s="340"/>
      <c r="AG142" s="338"/>
      <c r="AH142" s="338"/>
      <c r="AI142" s="338"/>
      <c r="AJ142" s="338"/>
      <c r="AK142" s="338"/>
      <c r="AL142" s="338"/>
      <c r="AM142" s="338"/>
      <c r="AN142" s="338"/>
      <c r="AO142" s="338"/>
      <c r="AP142" s="338"/>
      <c r="AQ142" s="338"/>
      <c r="AR142" s="338"/>
      <c r="AS142" s="338"/>
      <c r="AT142" s="338"/>
      <c r="AU142" s="338"/>
      <c r="AV142" s="338"/>
      <c r="AW142" s="338"/>
      <c r="AX142" s="338"/>
      <c r="AY142" s="338"/>
      <c r="AZ142" s="338"/>
      <c r="BA142" s="338"/>
      <c r="BB142" s="338"/>
      <c r="BC142" s="338"/>
      <c r="BD142" s="338"/>
      <c r="BE142" s="338"/>
      <c r="BF142" s="338"/>
      <c r="BG142" s="338"/>
      <c r="BH142" s="338"/>
      <c r="BI142" s="338"/>
      <c r="BJ142" s="338"/>
      <c r="BK142" s="338"/>
      <c r="BL142" s="338"/>
      <c r="BM142" s="338"/>
      <c r="BN142" s="338"/>
      <c r="BO142" s="338"/>
      <c r="BP142" s="338"/>
      <c r="BQ142" s="338"/>
      <c r="BR142" s="338"/>
      <c r="BS142" s="338"/>
      <c r="BT142" s="338"/>
      <c r="BU142" s="338"/>
      <c r="BV142" s="338"/>
      <c r="BW142" s="338"/>
      <c r="BX142" s="338"/>
      <c r="BY142" s="338"/>
      <c r="BZ142" s="338"/>
      <c r="CA142" s="338"/>
      <c r="CB142" s="338"/>
      <c r="CC142" s="338"/>
      <c r="CD142" s="338"/>
      <c r="CE142" s="338"/>
      <c r="CF142" s="338"/>
      <c r="CG142" s="338"/>
      <c r="CH142" s="338"/>
      <c r="CI142" s="338"/>
      <c r="CJ142" s="338"/>
      <c r="CK142" s="338"/>
      <c r="CL142" s="338"/>
      <c r="CM142" s="338"/>
      <c r="CN142" s="338"/>
      <c r="CO142" s="338"/>
      <c r="CP142" s="338"/>
      <c r="CQ142" s="338"/>
      <c r="CR142" s="338"/>
      <c r="CS142" s="338"/>
      <c r="CT142" s="338"/>
      <c r="CU142" s="338"/>
      <c r="CV142" s="338"/>
      <c r="CW142" s="338"/>
      <c r="CX142" s="338"/>
      <c r="CY142" s="338"/>
      <c r="CZ142" s="338"/>
      <c r="DA142" s="338"/>
      <c r="DB142" s="338"/>
      <c r="DC142" s="338"/>
      <c r="DD142" s="338"/>
      <c r="DE142" s="338"/>
      <c r="DF142" s="338"/>
      <c r="DG142" s="338"/>
      <c r="DH142" s="338"/>
      <c r="DI142" s="338"/>
      <c r="DJ142" s="338"/>
      <c r="DK142" s="338"/>
      <c r="DL142" s="338"/>
      <c r="DM142" s="338"/>
      <c r="DN142" s="338"/>
      <c r="DO142" s="338"/>
      <c r="DP142" s="338"/>
      <c r="DQ142" s="338"/>
      <c r="DR142" s="338"/>
      <c r="DS142" s="338"/>
      <c r="DT142" s="338"/>
      <c r="DU142" s="338"/>
      <c r="DV142" s="338"/>
      <c r="DW142" s="338"/>
      <c r="DX142" s="338"/>
      <c r="DY142" s="338"/>
      <c r="DZ142" s="338"/>
      <c r="EA142" s="338"/>
      <c r="EB142" s="338"/>
      <c r="EC142" s="338"/>
      <c r="ED142" s="338"/>
      <c r="EE142" s="338"/>
      <c r="EF142" s="338"/>
      <c r="EG142" s="338"/>
      <c r="EH142" s="338"/>
      <c r="EI142" s="338"/>
      <c r="EJ142" s="338"/>
      <c r="EK142" s="338"/>
      <c r="EL142" s="338"/>
      <c r="EM142" s="338"/>
      <c r="EN142" s="338"/>
      <c r="EO142" s="338"/>
      <c r="EP142" s="338"/>
      <c r="EQ142" s="338"/>
      <c r="ER142" s="338"/>
      <c r="ES142" s="338"/>
      <c r="ET142" s="338"/>
      <c r="EU142" s="338"/>
      <c r="EV142" s="338"/>
      <c r="EW142" s="338"/>
      <c r="EX142" s="338"/>
      <c r="EY142" s="338"/>
      <c r="EZ142" s="338"/>
      <c r="FA142" s="338"/>
      <c r="FB142" s="338"/>
      <c r="FC142" s="338"/>
      <c r="FD142" s="338"/>
      <c r="FE142" s="338"/>
      <c r="FF142" s="338"/>
      <c r="FG142" s="338"/>
      <c r="FH142" s="338"/>
      <c r="FI142" s="338"/>
      <c r="FJ142" s="338"/>
      <c r="FK142" s="338"/>
      <c r="FL142" s="338"/>
      <c r="FM142" s="338"/>
      <c r="FN142" s="338"/>
      <c r="FO142" s="338"/>
      <c r="FP142" s="338"/>
      <c r="FQ142" s="338"/>
      <c r="FR142" s="338"/>
      <c r="FS142" s="338"/>
      <c r="FT142" s="338"/>
      <c r="FU142" s="338"/>
      <c r="FV142" s="338"/>
      <c r="FW142" s="338"/>
      <c r="FX142" s="338"/>
      <c r="FY142" s="338"/>
      <c r="FZ142" s="338"/>
      <c r="GA142" s="338"/>
      <c r="GB142" s="338"/>
      <c r="GC142" s="338"/>
      <c r="GD142" s="338"/>
      <c r="GE142" s="338"/>
      <c r="GF142" s="338"/>
      <c r="GG142" s="338"/>
      <c r="GH142" s="338"/>
      <c r="GI142" s="338"/>
      <c r="GJ142" s="338"/>
      <c r="GK142" s="338"/>
      <c r="GL142" s="338"/>
      <c r="GM142" s="338"/>
      <c r="GN142" s="338"/>
      <c r="GO142" s="338"/>
      <c r="GP142" s="338"/>
      <c r="GQ142" s="338"/>
      <c r="GR142" s="338"/>
      <c r="GS142" s="338"/>
      <c r="GT142" s="338"/>
      <c r="GU142" s="338"/>
      <c r="GV142" s="338"/>
      <c r="GW142" s="338"/>
      <c r="GX142" s="338"/>
      <c r="GY142" s="338"/>
      <c r="GZ142" s="338"/>
      <c r="HA142" s="338"/>
      <c r="HB142" s="338"/>
      <c r="HC142" s="338"/>
      <c r="HD142" s="338"/>
      <c r="HE142" s="338"/>
      <c r="HF142" s="338"/>
      <c r="HG142" s="338"/>
      <c r="HH142" s="338"/>
      <c r="HI142" s="338"/>
      <c r="HJ142" s="338"/>
      <c r="HK142" s="338"/>
      <c r="HL142" s="338"/>
      <c r="HM142" s="338"/>
      <c r="HN142" s="338"/>
      <c r="HO142" s="338"/>
      <c r="HP142" s="338"/>
      <c r="HQ142" s="338"/>
      <c r="HR142" s="338"/>
      <c r="HS142" s="338"/>
      <c r="HT142" s="338"/>
      <c r="HU142" s="338"/>
      <c r="HV142" s="338"/>
      <c r="HW142" s="338"/>
      <c r="HX142" s="338"/>
      <c r="HY142" s="338"/>
      <c r="HZ142" s="338"/>
      <c r="IA142" s="338"/>
      <c r="IB142" s="338"/>
      <c r="IC142" s="338"/>
      <c r="ID142" s="338"/>
      <c r="IE142" s="338"/>
      <c r="IF142" s="338"/>
      <c r="IG142" s="338"/>
      <c r="IH142" s="338"/>
      <c r="II142" s="338"/>
      <c r="IJ142" s="338"/>
      <c r="IK142" s="338"/>
      <c r="IL142" s="338"/>
      <c r="IM142" s="338"/>
      <c r="IN142" s="338"/>
      <c r="IO142" s="338"/>
      <c r="IP142" s="338"/>
    </row>
    <row r="143" spans="32:250" s="327" customFormat="1" ht="15.75" hidden="1" customHeight="1">
      <c r="AF143" s="340"/>
      <c r="AG143" s="338"/>
      <c r="AH143" s="338"/>
      <c r="AI143" s="338"/>
      <c r="AJ143" s="338"/>
      <c r="AK143" s="338"/>
      <c r="AL143" s="338"/>
      <c r="AM143" s="338"/>
      <c r="AN143" s="338"/>
      <c r="AO143" s="338"/>
      <c r="AP143" s="338"/>
      <c r="AQ143" s="338"/>
      <c r="AR143" s="338"/>
      <c r="AS143" s="338"/>
      <c r="AT143" s="338"/>
      <c r="AU143" s="338"/>
      <c r="AV143" s="338"/>
      <c r="AW143" s="338"/>
      <c r="AX143" s="338"/>
      <c r="AY143" s="338"/>
      <c r="AZ143" s="338"/>
      <c r="BA143" s="338"/>
      <c r="BB143" s="338"/>
      <c r="BC143" s="338"/>
      <c r="BD143" s="338"/>
      <c r="BE143" s="338"/>
      <c r="BF143" s="338"/>
      <c r="BG143" s="338"/>
      <c r="BH143" s="338"/>
      <c r="BI143" s="338"/>
      <c r="BJ143" s="338"/>
      <c r="BK143" s="338"/>
      <c r="BL143" s="338"/>
      <c r="BM143" s="338"/>
      <c r="BN143" s="338"/>
      <c r="BO143" s="338"/>
      <c r="BP143" s="338"/>
      <c r="BQ143" s="338"/>
      <c r="BR143" s="338"/>
      <c r="BS143" s="338"/>
      <c r="BT143" s="338"/>
      <c r="BU143" s="338"/>
      <c r="BV143" s="338"/>
      <c r="BW143" s="338"/>
      <c r="BX143" s="338"/>
      <c r="BY143" s="338"/>
      <c r="BZ143" s="338"/>
      <c r="CA143" s="338"/>
      <c r="CB143" s="338"/>
      <c r="CC143" s="338"/>
      <c r="CD143" s="338"/>
      <c r="CE143" s="338"/>
      <c r="CF143" s="338"/>
      <c r="CG143" s="338"/>
      <c r="CH143" s="338"/>
      <c r="CI143" s="338"/>
      <c r="CJ143" s="338"/>
      <c r="CK143" s="338"/>
      <c r="CL143" s="338"/>
      <c r="CM143" s="338"/>
      <c r="CN143" s="338"/>
      <c r="CO143" s="338"/>
      <c r="CP143" s="338"/>
      <c r="CQ143" s="338"/>
      <c r="CR143" s="338"/>
      <c r="CS143" s="338"/>
      <c r="CT143" s="338"/>
      <c r="CU143" s="338"/>
      <c r="CV143" s="338"/>
      <c r="CW143" s="338"/>
      <c r="CX143" s="338"/>
      <c r="CY143" s="338"/>
      <c r="CZ143" s="338"/>
      <c r="DA143" s="338"/>
      <c r="DB143" s="338"/>
      <c r="DC143" s="338"/>
      <c r="DD143" s="338"/>
      <c r="DE143" s="338"/>
      <c r="DF143" s="338"/>
      <c r="DG143" s="338"/>
      <c r="DH143" s="338"/>
      <c r="DI143" s="338"/>
      <c r="DJ143" s="338"/>
      <c r="DK143" s="338"/>
      <c r="DL143" s="338"/>
      <c r="DM143" s="338"/>
      <c r="DN143" s="338"/>
      <c r="DO143" s="338"/>
      <c r="DP143" s="338"/>
      <c r="DQ143" s="338"/>
      <c r="DR143" s="338"/>
      <c r="DS143" s="338"/>
      <c r="DT143" s="338"/>
      <c r="DU143" s="338"/>
      <c r="DV143" s="338"/>
      <c r="DW143" s="338"/>
      <c r="DX143" s="338"/>
      <c r="DY143" s="338"/>
      <c r="DZ143" s="338"/>
      <c r="EA143" s="338"/>
      <c r="EB143" s="338"/>
      <c r="EC143" s="338"/>
      <c r="ED143" s="338"/>
      <c r="EE143" s="338"/>
      <c r="EF143" s="338"/>
      <c r="EG143" s="338"/>
      <c r="EH143" s="338"/>
      <c r="EI143" s="338"/>
      <c r="EJ143" s="338"/>
      <c r="EK143" s="338"/>
      <c r="EL143" s="338"/>
      <c r="EM143" s="338"/>
      <c r="EN143" s="338"/>
      <c r="EO143" s="338"/>
      <c r="EP143" s="338"/>
      <c r="EQ143" s="338"/>
      <c r="ER143" s="338"/>
      <c r="ES143" s="338"/>
      <c r="ET143" s="338"/>
      <c r="EU143" s="338"/>
      <c r="EV143" s="338"/>
      <c r="EW143" s="338"/>
      <c r="EX143" s="338"/>
      <c r="EY143" s="338"/>
      <c r="EZ143" s="338"/>
      <c r="FA143" s="338"/>
      <c r="FB143" s="338"/>
      <c r="FC143" s="338"/>
      <c r="FD143" s="338"/>
      <c r="FE143" s="338"/>
      <c r="FF143" s="338"/>
      <c r="FG143" s="338"/>
      <c r="FH143" s="338"/>
      <c r="FI143" s="338"/>
      <c r="FJ143" s="338"/>
      <c r="FK143" s="338"/>
      <c r="FL143" s="338"/>
      <c r="FM143" s="338"/>
      <c r="FN143" s="338"/>
      <c r="FO143" s="338"/>
      <c r="FP143" s="338"/>
      <c r="FQ143" s="338"/>
      <c r="FR143" s="338"/>
      <c r="FS143" s="338"/>
      <c r="FT143" s="338"/>
      <c r="FU143" s="338"/>
      <c r="FV143" s="338"/>
      <c r="FW143" s="338"/>
      <c r="FX143" s="338"/>
      <c r="FY143" s="338"/>
      <c r="FZ143" s="338"/>
      <c r="GA143" s="338"/>
      <c r="GB143" s="338"/>
      <c r="GC143" s="338"/>
      <c r="GD143" s="338"/>
      <c r="GE143" s="338"/>
      <c r="GF143" s="338"/>
      <c r="GG143" s="338"/>
      <c r="GH143" s="338"/>
      <c r="GI143" s="338"/>
      <c r="GJ143" s="338"/>
      <c r="GK143" s="338"/>
      <c r="GL143" s="338"/>
      <c r="GM143" s="338"/>
      <c r="GN143" s="338"/>
      <c r="GO143" s="338"/>
      <c r="GP143" s="338"/>
      <c r="GQ143" s="338"/>
      <c r="GR143" s="338"/>
      <c r="GS143" s="338"/>
      <c r="GT143" s="338"/>
      <c r="GU143" s="338"/>
      <c r="GV143" s="338"/>
      <c r="GW143" s="338"/>
      <c r="GX143" s="338"/>
      <c r="GY143" s="338"/>
      <c r="GZ143" s="338"/>
      <c r="HA143" s="338"/>
      <c r="HB143" s="338"/>
      <c r="HC143" s="338"/>
      <c r="HD143" s="338"/>
      <c r="HE143" s="338"/>
      <c r="HF143" s="338"/>
      <c r="HG143" s="338"/>
      <c r="HH143" s="338"/>
      <c r="HI143" s="338"/>
      <c r="HJ143" s="338"/>
      <c r="HK143" s="338"/>
      <c r="HL143" s="338"/>
      <c r="HM143" s="338"/>
      <c r="HN143" s="338"/>
      <c r="HO143" s="338"/>
      <c r="HP143" s="338"/>
      <c r="HQ143" s="338"/>
      <c r="HR143" s="338"/>
      <c r="HS143" s="338"/>
      <c r="HT143" s="338"/>
      <c r="HU143" s="338"/>
      <c r="HV143" s="338"/>
      <c r="HW143" s="338"/>
      <c r="HX143" s="338"/>
      <c r="HY143" s="338"/>
      <c r="HZ143" s="338"/>
      <c r="IA143" s="338"/>
      <c r="IB143" s="338"/>
      <c r="IC143" s="338"/>
      <c r="ID143" s="338"/>
      <c r="IE143" s="338"/>
      <c r="IF143" s="338"/>
      <c r="IG143" s="338"/>
      <c r="IH143" s="338"/>
      <c r="II143" s="338"/>
      <c r="IJ143" s="338"/>
      <c r="IK143" s="338"/>
      <c r="IL143" s="338"/>
      <c r="IM143" s="338"/>
      <c r="IN143" s="338"/>
      <c r="IO143" s="338"/>
      <c r="IP143" s="338"/>
    </row>
    <row r="144" spans="32:250" s="327" customFormat="1" ht="15.75" hidden="1" customHeight="1">
      <c r="AF144" s="340"/>
      <c r="AG144" s="338"/>
      <c r="AH144" s="338"/>
      <c r="AI144" s="338"/>
      <c r="AJ144" s="338"/>
      <c r="AK144" s="338"/>
      <c r="AL144" s="338"/>
      <c r="AM144" s="338"/>
      <c r="AN144" s="338"/>
      <c r="AO144" s="338"/>
      <c r="AP144" s="338"/>
      <c r="AQ144" s="338"/>
      <c r="AR144" s="338"/>
      <c r="AS144" s="338"/>
      <c r="AT144" s="338"/>
      <c r="AU144" s="338"/>
      <c r="AV144" s="338"/>
      <c r="AW144" s="338"/>
      <c r="AX144" s="338"/>
      <c r="AY144" s="338"/>
      <c r="AZ144" s="338"/>
      <c r="BA144" s="338"/>
      <c r="BB144" s="338"/>
      <c r="BC144" s="338"/>
      <c r="BD144" s="338"/>
      <c r="BE144" s="338"/>
      <c r="BF144" s="338"/>
      <c r="BG144" s="338"/>
      <c r="BH144" s="338"/>
      <c r="BI144" s="338"/>
      <c r="BJ144" s="338"/>
      <c r="BK144" s="338"/>
      <c r="BL144" s="338"/>
      <c r="BM144" s="338"/>
      <c r="BN144" s="338"/>
      <c r="BO144" s="338"/>
      <c r="BP144" s="338"/>
      <c r="BQ144" s="338"/>
      <c r="BR144" s="338"/>
      <c r="BS144" s="338"/>
      <c r="BT144" s="338"/>
      <c r="BU144" s="338"/>
      <c r="BV144" s="338"/>
      <c r="BW144" s="338"/>
      <c r="BX144" s="338"/>
      <c r="BY144" s="338"/>
      <c r="BZ144" s="338"/>
      <c r="CA144" s="338"/>
      <c r="CB144" s="338"/>
      <c r="CC144" s="338"/>
      <c r="CD144" s="338"/>
      <c r="CE144" s="338"/>
      <c r="CF144" s="338"/>
      <c r="CG144" s="338"/>
      <c r="CH144" s="338"/>
      <c r="CI144" s="338"/>
      <c r="CJ144" s="338"/>
      <c r="CK144" s="338"/>
      <c r="CL144" s="338"/>
      <c r="CM144" s="338"/>
      <c r="CN144" s="338"/>
      <c r="CO144" s="338"/>
      <c r="CP144" s="338"/>
      <c r="CQ144" s="338"/>
      <c r="CR144" s="338"/>
      <c r="CS144" s="338"/>
      <c r="CT144" s="338"/>
      <c r="CU144" s="338"/>
      <c r="CV144" s="338"/>
      <c r="CW144" s="338"/>
      <c r="CX144" s="338"/>
      <c r="CY144" s="338"/>
      <c r="CZ144" s="338"/>
      <c r="DA144" s="338"/>
      <c r="DB144" s="338"/>
      <c r="DC144" s="338"/>
      <c r="DD144" s="338"/>
      <c r="DE144" s="338"/>
      <c r="DF144" s="338"/>
      <c r="DG144" s="338"/>
      <c r="DH144" s="338"/>
      <c r="DI144" s="338"/>
      <c r="DJ144" s="338"/>
      <c r="DK144" s="338"/>
      <c r="DL144" s="338"/>
      <c r="DM144" s="338"/>
      <c r="DN144" s="338"/>
      <c r="DO144" s="338"/>
      <c r="DP144" s="338"/>
      <c r="DQ144" s="338"/>
      <c r="DR144" s="338"/>
      <c r="DS144" s="338"/>
      <c r="DT144" s="338"/>
      <c r="DU144" s="338"/>
      <c r="DV144" s="338"/>
      <c r="DW144" s="338"/>
      <c r="DX144" s="338"/>
      <c r="DY144" s="338"/>
      <c r="DZ144" s="338"/>
      <c r="EA144" s="338"/>
      <c r="EB144" s="338"/>
      <c r="EC144" s="338"/>
      <c r="ED144" s="338"/>
      <c r="EE144" s="338"/>
      <c r="EF144" s="338"/>
      <c r="EG144" s="338"/>
      <c r="EH144" s="338"/>
      <c r="EI144" s="338"/>
      <c r="EJ144" s="338"/>
      <c r="EK144" s="338"/>
      <c r="EL144" s="338"/>
      <c r="EM144" s="338"/>
      <c r="EN144" s="338"/>
      <c r="EO144" s="338"/>
      <c r="EP144" s="338"/>
      <c r="EQ144" s="338"/>
      <c r="ER144" s="338"/>
      <c r="ES144" s="338"/>
      <c r="ET144" s="338"/>
      <c r="EU144" s="338"/>
      <c r="EV144" s="338"/>
      <c r="EW144" s="338"/>
      <c r="EX144" s="338"/>
      <c r="EY144" s="338"/>
      <c r="EZ144" s="338"/>
      <c r="FA144" s="338"/>
      <c r="FB144" s="338"/>
      <c r="FC144" s="338"/>
      <c r="FD144" s="338"/>
      <c r="FE144" s="338"/>
      <c r="FF144" s="338"/>
      <c r="FG144" s="338"/>
      <c r="FH144" s="338"/>
      <c r="FI144" s="338"/>
      <c r="FJ144" s="338"/>
      <c r="FK144" s="338"/>
      <c r="FL144" s="338"/>
      <c r="FM144" s="338"/>
      <c r="FN144" s="338"/>
      <c r="FO144" s="338"/>
      <c r="FP144" s="338"/>
      <c r="FQ144" s="338"/>
      <c r="FR144" s="338"/>
      <c r="FS144" s="338"/>
      <c r="FT144" s="338"/>
      <c r="FU144" s="338"/>
      <c r="FV144" s="338"/>
      <c r="FW144" s="338"/>
      <c r="FX144" s="338"/>
      <c r="FY144" s="338"/>
      <c r="FZ144" s="338"/>
      <c r="GA144" s="338"/>
      <c r="GB144" s="338"/>
      <c r="GC144" s="338"/>
      <c r="GD144" s="338"/>
      <c r="GE144" s="338"/>
      <c r="GF144" s="338"/>
      <c r="GG144" s="338"/>
      <c r="GH144" s="338"/>
      <c r="GI144" s="338"/>
      <c r="GJ144" s="338"/>
      <c r="GK144" s="338"/>
      <c r="GL144" s="338"/>
      <c r="GM144" s="338"/>
      <c r="GN144" s="338"/>
      <c r="GO144" s="338"/>
      <c r="GP144" s="338"/>
      <c r="GQ144" s="338"/>
      <c r="GR144" s="338"/>
      <c r="GS144" s="338"/>
      <c r="GT144" s="338"/>
      <c r="GU144" s="338"/>
      <c r="GV144" s="338"/>
      <c r="GW144" s="338"/>
      <c r="GX144" s="338"/>
      <c r="GY144" s="338"/>
      <c r="GZ144" s="338"/>
      <c r="HA144" s="338"/>
      <c r="HB144" s="338"/>
      <c r="HC144" s="338"/>
      <c r="HD144" s="338"/>
      <c r="HE144" s="338"/>
      <c r="HF144" s="338"/>
      <c r="HG144" s="338"/>
      <c r="HH144" s="338"/>
      <c r="HI144" s="338"/>
      <c r="HJ144" s="338"/>
      <c r="HK144" s="338"/>
      <c r="HL144" s="338"/>
      <c r="HM144" s="338"/>
      <c r="HN144" s="338"/>
      <c r="HO144" s="338"/>
      <c r="HP144" s="338"/>
      <c r="HQ144" s="338"/>
      <c r="HR144" s="338"/>
      <c r="HS144" s="338"/>
      <c r="HT144" s="338"/>
      <c r="HU144" s="338"/>
      <c r="HV144" s="338"/>
      <c r="HW144" s="338"/>
      <c r="HX144" s="338"/>
      <c r="HY144" s="338"/>
      <c r="HZ144" s="338"/>
      <c r="IA144" s="338"/>
      <c r="IB144" s="338"/>
      <c r="IC144" s="338"/>
      <c r="ID144" s="338"/>
      <c r="IE144" s="338"/>
      <c r="IF144" s="338"/>
      <c r="IG144" s="338"/>
      <c r="IH144" s="338"/>
      <c r="II144" s="338"/>
      <c r="IJ144" s="338"/>
      <c r="IK144" s="338"/>
      <c r="IL144" s="338"/>
      <c r="IM144" s="338"/>
      <c r="IN144" s="338"/>
      <c r="IO144" s="338"/>
      <c r="IP144" s="338"/>
    </row>
    <row r="145" spans="32:250" s="327" customFormat="1" ht="15.75" hidden="1" customHeight="1">
      <c r="AF145" s="340"/>
      <c r="AG145" s="338"/>
      <c r="AH145" s="338"/>
      <c r="AI145" s="338"/>
      <c r="AJ145" s="338"/>
      <c r="AK145" s="338"/>
      <c r="AL145" s="338"/>
      <c r="AM145" s="338"/>
      <c r="AN145" s="338"/>
      <c r="AO145" s="338"/>
      <c r="AP145" s="338"/>
      <c r="AQ145" s="338"/>
      <c r="AR145" s="338"/>
      <c r="AS145" s="338"/>
      <c r="AT145" s="338"/>
      <c r="AU145" s="338"/>
      <c r="AV145" s="338"/>
      <c r="AW145" s="338"/>
      <c r="AX145" s="338"/>
      <c r="AY145" s="338"/>
      <c r="AZ145" s="338"/>
      <c r="BA145" s="338"/>
      <c r="BB145" s="338"/>
      <c r="BC145" s="338"/>
      <c r="BD145" s="338"/>
      <c r="BE145" s="338"/>
      <c r="BF145" s="338"/>
      <c r="BG145" s="338"/>
      <c r="BH145" s="338"/>
      <c r="BI145" s="338"/>
      <c r="BJ145" s="338"/>
      <c r="BK145" s="338"/>
      <c r="BL145" s="338"/>
      <c r="BM145" s="338"/>
      <c r="BN145" s="338"/>
      <c r="BO145" s="338"/>
      <c r="BP145" s="338"/>
      <c r="BQ145" s="338"/>
      <c r="BR145" s="338"/>
      <c r="BS145" s="338"/>
      <c r="BT145" s="338"/>
      <c r="BU145" s="338"/>
      <c r="BV145" s="338"/>
      <c r="BW145" s="338"/>
      <c r="BX145" s="338"/>
      <c r="BY145" s="338"/>
      <c r="BZ145" s="338"/>
      <c r="CA145" s="338"/>
      <c r="CB145" s="338"/>
      <c r="CC145" s="338"/>
      <c r="CD145" s="338"/>
      <c r="CE145" s="338"/>
      <c r="CF145" s="338"/>
      <c r="CG145" s="338"/>
      <c r="CH145" s="338"/>
      <c r="CI145" s="338"/>
      <c r="CJ145" s="338"/>
      <c r="CK145" s="338"/>
      <c r="CL145" s="338"/>
      <c r="CM145" s="338"/>
      <c r="CN145" s="338"/>
      <c r="CO145" s="338"/>
      <c r="CP145" s="338"/>
      <c r="CQ145" s="338"/>
      <c r="CR145" s="338"/>
      <c r="CS145" s="338"/>
      <c r="CT145" s="338"/>
      <c r="CU145" s="338"/>
      <c r="CV145" s="338"/>
      <c r="CW145" s="338"/>
      <c r="CX145" s="338"/>
      <c r="CY145" s="338"/>
      <c r="CZ145" s="338"/>
      <c r="DA145" s="338"/>
      <c r="DB145" s="338"/>
      <c r="DC145" s="338"/>
      <c r="DD145" s="338"/>
      <c r="DE145" s="338"/>
      <c r="DF145" s="338"/>
      <c r="DG145" s="338"/>
      <c r="DH145" s="338"/>
      <c r="DI145" s="338"/>
      <c r="DJ145" s="338"/>
      <c r="DK145" s="338"/>
      <c r="DL145" s="338"/>
      <c r="DM145" s="338"/>
      <c r="DN145" s="338"/>
      <c r="DO145" s="338"/>
      <c r="DP145" s="338"/>
      <c r="DQ145" s="338"/>
      <c r="DR145" s="338"/>
      <c r="DS145" s="338"/>
      <c r="DT145" s="338"/>
      <c r="DU145" s="338"/>
      <c r="DV145" s="338"/>
      <c r="DW145" s="338"/>
      <c r="DX145" s="338"/>
      <c r="DY145" s="338"/>
      <c r="DZ145" s="338"/>
      <c r="EA145" s="338"/>
      <c r="EB145" s="338"/>
      <c r="EC145" s="338"/>
      <c r="ED145" s="338"/>
      <c r="EE145" s="338"/>
      <c r="EF145" s="338"/>
      <c r="EG145" s="338"/>
      <c r="EH145" s="338"/>
      <c r="EI145" s="338"/>
      <c r="EJ145" s="338"/>
      <c r="EK145" s="338"/>
      <c r="EL145" s="338"/>
      <c r="EM145" s="338"/>
      <c r="EN145" s="338"/>
      <c r="EO145" s="338"/>
      <c r="EP145" s="338"/>
      <c r="EQ145" s="338"/>
      <c r="ER145" s="338"/>
      <c r="ES145" s="338"/>
      <c r="ET145" s="338"/>
      <c r="EU145" s="338"/>
      <c r="EV145" s="338"/>
      <c r="EW145" s="338"/>
      <c r="EX145" s="338"/>
      <c r="EY145" s="338"/>
      <c r="EZ145" s="338"/>
      <c r="FA145" s="338"/>
      <c r="FB145" s="338"/>
      <c r="FC145" s="338"/>
      <c r="FD145" s="338"/>
      <c r="FE145" s="338"/>
      <c r="FF145" s="338"/>
      <c r="FG145" s="338"/>
      <c r="FH145" s="338"/>
      <c r="FI145" s="338"/>
      <c r="FJ145" s="338"/>
      <c r="FK145" s="338"/>
      <c r="FL145" s="338"/>
      <c r="FM145" s="338"/>
      <c r="FN145" s="338"/>
      <c r="FO145" s="338"/>
      <c r="FP145" s="338"/>
      <c r="FQ145" s="338"/>
      <c r="FR145" s="338"/>
      <c r="FS145" s="338"/>
      <c r="FT145" s="338"/>
      <c r="FU145" s="338"/>
      <c r="FV145" s="338"/>
      <c r="FW145" s="338"/>
      <c r="FX145" s="338"/>
      <c r="FY145" s="338"/>
      <c r="FZ145" s="338"/>
      <c r="GA145" s="338"/>
      <c r="GB145" s="338"/>
      <c r="GC145" s="338"/>
      <c r="GD145" s="338"/>
      <c r="GE145" s="338"/>
      <c r="GF145" s="338"/>
      <c r="GG145" s="338"/>
      <c r="GH145" s="338"/>
      <c r="GI145" s="338"/>
      <c r="GJ145" s="338"/>
      <c r="GK145" s="338"/>
      <c r="GL145" s="338"/>
      <c r="GM145" s="338"/>
      <c r="GN145" s="338"/>
      <c r="GO145" s="338"/>
      <c r="GP145" s="338"/>
      <c r="GQ145" s="338"/>
      <c r="GR145" s="338"/>
      <c r="GS145" s="338"/>
      <c r="GT145" s="338"/>
      <c r="GU145" s="338"/>
      <c r="GV145" s="338"/>
      <c r="GW145" s="338"/>
      <c r="GX145" s="338"/>
      <c r="GY145" s="338"/>
      <c r="GZ145" s="338"/>
      <c r="HA145" s="338"/>
      <c r="HB145" s="338"/>
      <c r="HC145" s="338"/>
      <c r="HD145" s="338"/>
      <c r="HE145" s="338"/>
      <c r="HF145" s="338"/>
      <c r="HG145" s="338"/>
      <c r="HH145" s="338"/>
      <c r="HI145" s="338"/>
      <c r="HJ145" s="338"/>
      <c r="HK145" s="338"/>
      <c r="HL145" s="338"/>
      <c r="HM145" s="338"/>
      <c r="HN145" s="338"/>
      <c r="HO145" s="338"/>
      <c r="HP145" s="338"/>
      <c r="HQ145" s="338"/>
      <c r="HR145" s="338"/>
      <c r="HS145" s="338"/>
      <c r="HT145" s="338"/>
      <c r="HU145" s="338"/>
      <c r="HV145" s="338"/>
      <c r="HW145" s="338"/>
      <c r="HX145" s="338"/>
      <c r="HY145" s="338"/>
      <c r="HZ145" s="338"/>
      <c r="IA145" s="338"/>
      <c r="IB145" s="338"/>
      <c r="IC145" s="338"/>
      <c r="ID145" s="338"/>
      <c r="IE145" s="338"/>
      <c r="IF145" s="338"/>
      <c r="IG145" s="338"/>
      <c r="IH145" s="338"/>
      <c r="II145" s="338"/>
      <c r="IJ145" s="338"/>
      <c r="IK145" s="338"/>
      <c r="IL145" s="338"/>
      <c r="IM145" s="338"/>
      <c r="IN145" s="338"/>
      <c r="IO145" s="338"/>
      <c r="IP145" s="338"/>
    </row>
    <row r="146" spans="32:250" s="327" customFormat="1" ht="15.75" hidden="1" customHeight="1">
      <c r="AF146" s="340"/>
      <c r="AG146" s="338"/>
      <c r="AH146" s="338"/>
      <c r="AI146" s="338"/>
      <c r="AJ146" s="338"/>
      <c r="AK146" s="338"/>
      <c r="AL146" s="338"/>
      <c r="AM146" s="338"/>
      <c r="AN146" s="338"/>
      <c r="AO146" s="338"/>
      <c r="AP146" s="338"/>
      <c r="AQ146" s="338"/>
      <c r="AR146" s="338"/>
      <c r="AS146" s="338"/>
      <c r="AT146" s="338"/>
      <c r="AU146" s="338"/>
      <c r="AV146" s="338"/>
      <c r="AW146" s="338"/>
      <c r="AX146" s="338"/>
      <c r="AY146" s="338"/>
      <c r="AZ146" s="338"/>
      <c r="BA146" s="338"/>
      <c r="BB146" s="338"/>
      <c r="BC146" s="338"/>
      <c r="BD146" s="338"/>
      <c r="BE146" s="338"/>
      <c r="BF146" s="338"/>
      <c r="BG146" s="338"/>
      <c r="BH146" s="338"/>
      <c r="BI146" s="338"/>
      <c r="BJ146" s="338"/>
      <c r="BK146" s="338"/>
      <c r="BL146" s="338"/>
      <c r="BM146" s="338"/>
      <c r="BN146" s="338"/>
      <c r="BO146" s="338"/>
      <c r="BP146" s="338"/>
      <c r="BQ146" s="338"/>
      <c r="BR146" s="338"/>
      <c r="BS146" s="338"/>
      <c r="BT146" s="338"/>
      <c r="BU146" s="338"/>
      <c r="BV146" s="338"/>
      <c r="BW146" s="338"/>
      <c r="BX146" s="338"/>
      <c r="BY146" s="338"/>
      <c r="BZ146" s="338"/>
      <c r="CA146" s="338"/>
      <c r="CB146" s="338"/>
      <c r="CC146" s="338"/>
      <c r="CD146" s="338"/>
      <c r="CE146" s="338"/>
      <c r="CF146" s="338"/>
      <c r="CG146" s="338"/>
      <c r="CH146" s="338"/>
      <c r="CI146" s="338"/>
      <c r="CJ146" s="338"/>
      <c r="CK146" s="338"/>
      <c r="CL146" s="338"/>
      <c r="CM146" s="338"/>
      <c r="CN146" s="338"/>
      <c r="CO146" s="338"/>
      <c r="CP146" s="338"/>
      <c r="CQ146" s="338"/>
      <c r="CR146" s="338"/>
      <c r="CS146" s="338"/>
      <c r="CT146" s="338"/>
      <c r="CU146" s="338"/>
      <c r="CV146" s="338"/>
      <c r="CW146" s="338"/>
      <c r="CX146" s="338"/>
      <c r="CY146" s="338"/>
      <c r="CZ146" s="338"/>
      <c r="DA146" s="338"/>
      <c r="DB146" s="338"/>
      <c r="DC146" s="338"/>
      <c r="DD146" s="338"/>
      <c r="DE146" s="338"/>
      <c r="DF146" s="338"/>
      <c r="DG146" s="338"/>
      <c r="DH146" s="338"/>
      <c r="DI146" s="338"/>
      <c r="DJ146" s="338"/>
      <c r="DK146" s="338"/>
      <c r="DL146" s="338"/>
      <c r="DM146" s="338"/>
      <c r="DN146" s="338"/>
      <c r="DO146" s="338"/>
      <c r="DP146" s="338"/>
      <c r="DQ146" s="338"/>
      <c r="DR146" s="338"/>
      <c r="DS146" s="338"/>
      <c r="DT146" s="338"/>
      <c r="DU146" s="338"/>
      <c r="DV146" s="338"/>
      <c r="DW146" s="338"/>
      <c r="DX146" s="338"/>
      <c r="DY146" s="338"/>
      <c r="DZ146" s="338"/>
      <c r="EA146" s="338"/>
      <c r="EB146" s="338"/>
      <c r="EC146" s="338"/>
      <c r="ED146" s="338"/>
      <c r="EE146" s="338"/>
      <c r="EF146" s="338"/>
      <c r="EG146" s="338"/>
      <c r="EH146" s="338"/>
      <c r="EI146" s="338"/>
      <c r="EJ146" s="338"/>
      <c r="EK146" s="338"/>
      <c r="EL146" s="338"/>
      <c r="EM146" s="338"/>
      <c r="EN146" s="338"/>
      <c r="EO146" s="338"/>
      <c r="EP146" s="338"/>
      <c r="EQ146" s="338"/>
      <c r="ER146" s="338"/>
      <c r="ES146" s="338"/>
      <c r="ET146" s="338"/>
      <c r="EU146" s="338"/>
      <c r="EV146" s="338"/>
      <c r="EW146" s="338"/>
      <c r="EX146" s="338"/>
      <c r="EY146" s="338"/>
      <c r="EZ146" s="338"/>
      <c r="FA146" s="338"/>
      <c r="FB146" s="338"/>
      <c r="FC146" s="338"/>
      <c r="FD146" s="338"/>
      <c r="FE146" s="338"/>
      <c r="FF146" s="338"/>
      <c r="FG146" s="338"/>
      <c r="FH146" s="338"/>
      <c r="FI146" s="338"/>
      <c r="FJ146" s="338"/>
      <c r="FK146" s="338"/>
      <c r="FL146" s="338"/>
      <c r="FM146" s="338"/>
      <c r="FN146" s="338"/>
      <c r="FO146" s="338"/>
      <c r="FP146" s="338"/>
      <c r="FQ146" s="338"/>
      <c r="FR146" s="338"/>
      <c r="FS146" s="338"/>
      <c r="FT146" s="338"/>
      <c r="FU146" s="338"/>
      <c r="FV146" s="338"/>
      <c r="FW146" s="338"/>
      <c r="FX146" s="338"/>
      <c r="FY146" s="338"/>
      <c r="FZ146" s="338"/>
      <c r="GA146" s="338"/>
      <c r="GB146" s="338"/>
      <c r="GC146" s="338"/>
      <c r="GD146" s="338"/>
      <c r="GE146" s="338"/>
      <c r="GF146" s="338"/>
      <c r="GG146" s="338"/>
      <c r="GH146" s="338"/>
      <c r="GI146" s="338"/>
      <c r="GJ146" s="338"/>
      <c r="GK146" s="338"/>
      <c r="GL146" s="338"/>
      <c r="GM146" s="338"/>
      <c r="GN146" s="338"/>
      <c r="GO146" s="338"/>
      <c r="GP146" s="338"/>
      <c r="GQ146" s="338"/>
      <c r="GR146" s="338"/>
      <c r="GS146" s="338"/>
      <c r="GT146" s="338"/>
      <c r="GU146" s="338"/>
      <c r="GV146" s="338"/>
      <c r="GW146" s="338"/>
      <c r="GX146" s="338"/>
      <c r="GY146" s="338"/>
      <c r="GZ146" s="338"/>
      <c r="HA146" s="338"/>
      <c r="HB146" s="338"/>
      <c r="HC146" s="338"/>
      <c r="HD146" s="338"/>
      <c r="HE146" s="338"/>
      <c r="HF146" s="338"/>
      <c r="HG146" s="338"/>
      <c r="HH146" s="338"/>
      <c r="HI146" s="338"/>
      <c r="HJ146" s="338"/>
      <c r="HK146" s="338"/>
      <c r="HL146" s="338"/>
      <c r="HM146" s="338"/>
      <c r="HN146" s="338"/>
      <c r="HO146" s="338"/>
      <c r="HP146" s="338"/>
      <c r="HQ146" s="338"/>
      <c r="HR146" s="338"/>
      <c r="HS146" s="338"/>
      <c r="HT146" s="338"/>
      <c r="HU146" s="338"/>
      <c r="HV146" s="338"/>
      <c r="HW146" s="338"/>
      <c r="HX146" s="338"/>
      <c r="HY146" s="338"/>
      <c r="HZ146" s="338"/>
      <c r="IA146" s="338"/>
      <c r="IB146" s="338"/>
      <c r="IC146" s="338"/>
      <c r="ID146" s="338"/>
      <c r="IE146" s="338"/>
      <c r="IF146" s="338"/>
      <c r="IG146" s="338"/>
      <c r="IH146" s="338"/>
      <c r="II146" s="338"/>
      <c r="IJ146" s="338"/>
      <c r="IK146" s="338"/>
      <c r="IL146" s="338"/>
      <c r="IM146" s="338"/>
      <c r="IN146" s="338"/>
      <c r="IO146" s="338"/>
      <c r="IP146" s="338"/>
    </row>
    <row r="147" spans="32:250" s="327" customFormat="1" ht="15.75" hidden="1" customHeight="1">
      <c r="AF147" s="340"/>
      <c r="AG147" s="338"/>
      <c r="AH147" s="338"/>
      <c r="AI147" s="338"/>
      <c r="AJ147" s="338"/>
      <c r="AK147" s="338"/>
      <c r="AL147" s="338"/>
      <c r="AM147" s="338"/>
      <c r="AN147" s="338"/>
      <c r="AO147" s="338"/>
      <c r="AP147" s="338"/>
      <c r="AQ147" s="338"/>
      <c r="AR147" s="338"/>
      <c r="AS147" s="338"/>
      <c r="AT147" s="338"/>
      <c r="AU147" s="338"/>
      <c r="AV147" s="338"/>
      <c r="AW147" s="338"/>
      <c r="AX147" s="338"/>
      <c r="AY147" s="338"/>
      <c r="AZ147" s="338"/>
      <c r="BA147" s="338"/>
      <c r="BB147" s="338"/>
      <c r="BC147" s="338"/>
      <c r="BD147" s="338"/>
      <c r="BE147" s="338"/>
      <c r="BF147" s="338"/>
      <c r="BG147" s="338"/>
      <c r="BH147" s="338"/>
      <c r="BI147" s="338"/>
      <c r="BJ147" s="338"/>
      <c r="BK147" s="338"/>
      <c r="BL147" s="338"/>
      <c r="BM147" s="338"/>
      <c r="BN147" s="338"/>
      <c r="BO147" s="338"/>
      <c r="BP147" s="338"/>
      <c r="BQ147" s="338"/>
      <c r="BR147" s="338"/>
      <c r="BS147" s="338"/>
      <c r="BT147" s="338"/>
      <c r="BU147" s="338"/>
      <c r="BV147" s="338"/>
      <c r="BW147" s="338"/>
      <c r="BX147" s="338"/>
      <c r="BY147" s="338"/>
      <c r="BZ147" s="338"/>
      <c r="CA147" s="338"/>
      <c r="CB147" s="338"/>
      <c r="CC147" s="338"/>
      <c r="CD147" s="338"/>
      <c r="CE147" s="338"/>
      <c r="CF147" s="338"/>
      <c r="CG147" s="338"/>
      <c r="CH147" s="338"/>
      <c r="CI147" s="338"/>
      <c r="CJ147" s="338"/>
      <c r="CK147" s="338"/>
      <c r="CL147" s="338"/>
      <c r="CM147" s="338"/>
      <c r="CN147" s="338"/>
      <c r="CO147" s="338"/>
      <c r="CP147" s="338"/>
      <c r="CQ147" s="338"/>
      <c r="CR147" s="338"/>
      <c r="CS147" s="338"/>
      <c r="CT147" s="338"/>
      <c r="CU147" s="338"/>
      <c r="CV147" s="338"/>
      <c r="CW147" s="338"/>
      <c r="CX147" s="338"/>
      <c r="CY147" s="338"/>
      <c r="CZ147" s="338"/>
      <c r="DA147" s="338"/>
      <c r="DB147" s="338"/>
      <c r="DC147" s="338"/>
      <c r="DD147" s="338"/>
      <c r="DE147" s="338"/>
      <c r="DF147" s="338"/>
      <c r="DG147" s="338"/>
      <c r="DH147" s="338"/>
      <c r="DI147" s="338"/>
      <c r="DJ147" s="338"/>
      <c r="DK147" s="338"/>
      <c r="DL147" s="338"/>
      <c r="DM147" s="338"/>
      <c r="DN147" s="338"/>
      <c r="DO147" s="338"/>
      <c r="DP147" s="338"/>
      <c r="DQ147" s="338"/>
      <c r="DR147" s="338"/>
      <c r="DS147" s="338"/>
      <c r="DT147" s="338"/>
      <c r="DU147" s="338"/>
      <c r="DV147" s="338"/>
      <c r="DW147" s="338"/>
      <c r="DX147" s="338"/>
      <c r="DY147" s="338"/>
      <c r="DZ147" s="338"/>
      <c r="EA147" s="338"/>
      <c r="EB147" s="338"/>
      <c r="EC147" s="338"/>
      <c r="ED147" s="338"/>
      <c r="EE147" s="338"/>
      <c r="EF147" s="338"/>
      <c r="EG147" s="338"/>
      <c r="EH147" s="338"/>
      <c r="EI147" s="338"/>
      <c r="EJ147" s="338"/>
      <c r="EK147" s="338"/>
      <c r="EL147" s="338"/>
      <c r="EM147" s="338"/>
      <c r="EN147" s="338"/>
      <c r="EO147" s="338"/>
      <c r="EP147" s="338"/>
      <c r="EQ147" s="338"/>
      <c r="ER147" s="338"/>
      <c r="ES147" s="338"/>
      <c r="ET147" s="338"/>
      <c r="EU147" s="338"/>
      <c r="EV147" s="338"/>
      <c r="EW147" s="338"/>
      <c r="EX147" s="338"/>
      <c r="EY147" s="338"/>
      <c r="EZ147" s="338"/>
      <c r="FA147" s="338"/>
      <c r="FB147" s="338"/>
      <c r="FC147" s="338"/>
      <c r="FD147" s="338"/>
      <c r="FE147" s="338"/>
      <c r="FF147" s="338"/>
      <c r="FG147" s="338"/>
      <c r="FH147" s="338"/>
      <c r="FI147" s="338"/>
      <c r="FJ147" s="338"/>
      <c r="FK147" s="338"/>
      <c r="FL147" s="338"/>
      <c r="FM147" s="338"/>
      <c r="FN147" s="338"/>
      <c r="FO147" s="338"/>
      <c r="FP147" s="338"/>
      <c r="FQ147" s="338"/>
      <c r="FR147" s="338"/>
      <c r="FS147" s="338"/>
      <c r="FT147" s="338"/>
      <c r="FU147" s="338"/>
      <c r="FV147" s="338"/>
      <c r="FW147" s="338"/>
      <c r="FX147" s="338"/>
      <c r="FY147" s="338"/>
      <c r="FZ147" s="338"/>
      <c r="GA147" s="338"/>
      <c r="GB147" s="338"/>
      <c r="GC147" s="338"/>
      <c r="GD147" s="338"/>
      <c r="GE147" s="338"/>
      <c r="GF147" s="338"/>
      <c r="GG147" s="338"/>
      <c r="GH147" s="338"/>
      <c r="GI147" s="338"/>
      <c r="GJ147" s="338"/>
      <c r="GK147" s="338"/>
      <c r="GL147" s="338"/>
      <c r="GM147" s="338"/>
      <c r="GN147" s="338"/>
      <c r="GO147" s="338"/>
      <c r="GP147" s="338"/>
      <c r="GQ147" s="338"/>
      <c r="GR147" s="338"/>
      <c r="GS147" s="338"/>
      <c r="GT147" s="338"/>
      <c r="GU147" s="338"/>
      <c r="GV147" s="338"/>
      <c r="GW147" s="338"/>
      <c r="GX147" s="338"/>
      <c r="GY147" s="338"/>
      <c r="GZ147" s="338"/>
      <c r="HA147" s="338"/>
      <c r="HB147" s="338"/>
      <c r="HC147" s="338"/>
      <c r="HD147" s="338"/>
      <c r="HE147" s="338"/>
      <c r="HF147" s="338"/>
      <c r="HG147" s="338"/>
      <c r="HH147" s="338"/>
      <c r="HI147" s="338"/>
      <c r="HJ147" s="338"/>
      <c r="HK147" s="338"/>
      <c r="HL147" s="338"/>
      <c r="HM147" s="338"/>
      <c r="HN147" s="338"/>
      <c r="HO147" s="338"/>
      <c r="HP147" s="338"/>
      <c r="HQ147" s="338"/>
      <c r="HR147" s="338"/>
      <c r="HS147" s="338"/>
      <c r="HT147" s="338"/>
      <c r="HU147" s="338"/>
      <c r="HV147" s="338"/>
      <c r="HW147" s="338"/>
      <c r="HX147" s="338"/>
      <c r="HY147" s="338"/>
      <c r="HZ147" s="338"/>
      <c r="IA147" s="338"/>
      <c r="IB147" s="338"/>
      <c r="IC147" s="338"/>
      <c r="ID147" s="338"/>
      <c r="IE147" s="338"/>
      <c r="IF147" s="338"/>
      <c r="IG147" s="338"/>
      <c r="IH147" s="338"/>
      <c r="II147" s="338"/>
      <c r="IJ147" s="338"/>
      <c r="IK147" s="338"/>
      <c r="IL147" s="338"/>
      <c r="IM147" s="338"/>
      <c r="IN147" s="338"/>
      <c r="IO147" s="338"/>
      <c r="IP147" s="338"/>
    </row>
    <row r="148" spans="32:250" s="327" customFormat="1" ht="15.75" hidden="1" customHeight="1">
      <c r="AF148" s="340"/>
      <c r="AG148" s="338"/>
      <c r="AH148" s="338"/>
      <c r="AI148" s="338"/>
      <c r="AJ148" s="338"/>
      <c r="AK148" s="338"/>
      <c r="AL148" s="338"/>
      <c r="AM148" s="338"/>
      <c r="AN148" s="338"/>
      <c r="AO148" s="338"/>
      <c r="AP148" s="338"/>
      <c r="AQ148" s="338"/>
      <c r="AR148" s="338"/>
      <c r="AS148" s="338"/>
      <c r="AT148" s="338"/>
      <c r="AU148" s="338"/>
      <c r="AV148" s="338"/>
      <c r="AW148" s="338"/>
      <c r="AX148" s="338"/>
      <c r="AY148" s="338"/>
      <c r="AZ148" s="338"/>
      <c r="BA148" s="338"/>
      <c r="BB148" s="338"/>
      <c r="BC148" s="338"/>
      <c r="BD148" s="338"/>
      <c r="BE148" s="338"/>
      <c r="BF148" s="338"/>
      <c r="BG148" s="338"/>
      <c r="BH148" s="338"/>
      <c r="BI148" s="338"/>
      <c r="BJ148" s="338"/>
      <c r="BK148" s="338"/>
      <c r="BL148" s="338"/>
      <c r="BM148" s="338"/>
      <c r="BN148" s="338"/>
      <c r="BO148" s="338"/>
      <c r="BP148" s="338"/>
      <c r="BQ148" s="338"/>
      <c r="BR148" s="338"/>
      <c r="BS148" s="338"/>
      <c r="BT148" s="338"/>
      <c r="BU148" s="338"/>
      <c r="BV148" s="338"/>
      <c r="BW148" s="338"/>
      <c r="BX148" s="338"/>
      <c r="BY148" s="338"/>
      <c r="BZ148" s="338"/>
      <c r="CA148" s="338"/>
      <c r="CB148" s="338"/>
      <c r="CC148" s="338"/>
      <c r="CD148" s="338"/>
      <c r="CE148" s="338"/>
      <c r="CF148" s="338"/>
      <c r="CG148" s="338"/>
      <c r="CH148" s="338"/>
      <c r="CI148" s="338"/>
      <c r="CJ148" s="338"/>
      <c r="CK148" s="338"/>
      <c r="CL148" s="338"/>
      <c r="CM148" s="338"/>
      <c r="CN148" s="338"/>
      <c r="CO148" s="338"/>
      <c r="CP148" s="338"/>
      <c r="CQ148" s="338"/>
      <c r="CR148" s="338"/>
      <c r="CS148" s="338"/>
      <c r="CT148" s="338"/>
      <c r="CU148" s="338"/>
      <c r="CV148" s="338"/>
      <c r="CW148" s="338"/>
      <c r="CX148" s="338"/>
      <c r="CY148" s="338"/>
      <c r="CZ148" s="338"/>
      <c r="DA148" s="338"/>
      <c r="DB148" s="338"/>
      <c r="DC148" s="338"/>
      <c r="DD148" s="338"/>
      <c r="DE148" s="338"/>
      <c r="DF148" s="338"/>
      <c r="DG148" s="338"/>
      <c r="DH148" s="338"/>
      <c r="DI148" s="338"/>
      <c r="DJ148" s="338"/>
      <c r="DK148" s="338"/>
      <c r="DL148" s="338"/>
      <c r="DM148" s="338"/>
      <c r="DN148" s="338"/>
      <c r="DO148" s="338"/>
      <c r="DP148" s="338"/>
      <c r="DQ148" s="338"/>
      <c r="DR148" s="338"/>
      <c r="DS148" s="338"/>
      <c r="DT148" s="338"/>
      <c r="DU148" s="338"/>
      <c r="DV148" s="338"/>
      <c r="DW148" s="338"/>
      <c r="DX148" s="338"/>
      <c r="DY148" s="338"/>
      <c r="DZ148" s="338"/>
      <c r="EA148" s="338"/>
      <c r="EB148" s="338"/>
      <c r="EC148" s="338"/>
      <c r="ED148" s="338"/>
      <c r="EE148" s="338"/>
      <c r="EF148" s="338"/>
      <c r="EG148" s="338"/>
      <c r="EH148" s="338"/>
      <c r="EI148" s="338"/>
      <c r="EJ148" s="338"/>
      <c r="EK148" s="338"/>
      <c r="EL148" s="338"/>
      <c r="EM148" s="338"/>
      <c r="EN148" s="338"/>
      <c r="EO148" s="338"/>
      <c r="EP148" s="338"/>
      <c r="EQ148" s="338"/>
      <c r="ER148" s="338"/>
      <c r="ES148" s="338"/>
      <c r="ET148" s="338"/>
      <c r="EU148" s="338"/>
      <c r="EV148" s="338"/>
      <c r="EW148" s="338"/>
      <c r="EX148" s="338"/>
      <c r="EY148" s="338"/>
      <c r="EZ148" s="338"/>
      <c r="FA148" s="338"/>
      <c r="FB148" s="338"/>
      <c r="FC148" s="338"/>
      <c r="FD148" s="338"/>
      <c r="FE148" s="338"/>
      <c r="FF148" s="338"/>
      <c r="FG148" s="338"/>
      <c r="FH148" s="338"/>
      <c r="FI148" s="338"/>
      <c r="FJ148" s="338"/>
      <c r="FK148" s="338"/>
      <c r="FL148" s="338"/>
      <c r="FM148" s="338"/>
      <c r="FN148" s="338"/>
      <c r="FO148" s="338"/>
      <c r="FP148" s="338"/>
      <c r="FQ148" s="338"/>
      <c r="FR148" s="338"/>
      <c r="FS148" s="338"/>
      <c r="FT148" s="338"/>
      <c r="FU148" s="338"/>
      <c r="FV148" s="338"/>
      <c r="FW148" s="338"/>
      <c r="FX148" s="338"/>
      <c r="FY148" s="338"/>
      <c r="FZ148" s="338"/>
      <c r="GA148" s="338"/>
      <c r="GB148" s="338"/>
      <c r="GC148" s="338"/>
      <c r="GD148" s="338"/>
      <c r="GE148" s="338"/>
      <c r="GF148" s="338"/>
      <c r="GG148" s="338"/>
      <c r="GH148" s="338"/>
      <c r="GI148" s="338"/>
      <c r="GJ148" s="338"/>
      <c r="GK148" s="338"/>
      <c r="GL148" s="338"/>
      <c r="GM148" s="338"/>
      <c r="GN148" s="338"/>
      <c r="GO148" s="338"/>
      <c r="GP148" s="338"/>
      <c r="GQ148" s="338"/>
      <c r="GR148" s="338"/>
      <c r="GS148" s="338"/>
      <c r="GT148" s="338"/>
      <c r="GU148" s="338"/>
      <c r="GV148" s="338"/>
      <c r="GW148" s="338"/>
      <c r="GX148" s="338"/>
      <c r="GY148" s="338"/>
      <c r="GZ148" s="338"/>
      <c r="HA148" s="338"/>
      <c r="HB148" s="338"/>
      <c r="HC148" s="338"/>
      <c r="HD148" s="338"/>
      <c r="HE148" s="338"/>
      <c r="HF148" s="338"/>
      <c r="HG148" s="338"/>
      <c r="HH148" s="338"/>
      <c r="HI148" s="338"/>
      <c r="HJ148" s="338"/>
      <c r="HK148" s="338"/>
      <c r="HL148" s="338"/>
      <c r="HM148" s="338"/>
      <c r="HN148" s="338"/>
      <c r="HO148" s="338"/>
      <c r="HP148" s="338"/>
      <c r="HQ148" s="338"/>
      <c r="HR148" s="338"/>
      <c r="HS148" s="338"/>
      <c r="HT148" s="338"/>
      <c r="HU148" s="338"/>
      <c r="HV148" s="338"/>
      <c r="HW148" s="338"/>
      <c r="HX148" s="338"/>
      <c r="HY148" s="338"/>
      <c r="HZ148" s="338"/>
      <c r="IA148" s="338"/>
      <c r="IB148" s="338"/>
      <c r="IC148" s="338"/>
      <c r="ID148" s="338"/>
      <c r="IE148" s="338"/>
      <c r="IF148" s="338"/>
      <c r="IG148" s="338"/>
      <c r="IH148" s="338"/>
      <c r="II148" s="338"/>
      <c r="IJ148" s="338"/>
      <c r="IK148" s="338"/>
      <c r="IL148" s="338"/>
      <c r="IM148" s="338"/>
      <c r="IN148" s="338"/>
      <c r="IO148" s="338"/>
      <c r="IP148" s="338"/>
    </row>
    <row r="149" spans="32:250" s="327" customFormat="1" ht="15.75" hidden="1" customHeight="1">
      <c r="AF149" s="340"/>
      <c r="AG149" s="338"/>
      <c r="AH149" s="338"/>
      <c r="AI149" s="338"/>
      <c r="AJ149" s="338"/>
      <c r="AK149" s="338"/>
      <c r="AL149" s="338"/>
      <c r="AM149" s="338"/>
      <c r="AN149" s="338"/>
      <c r="AO149" s="338"/>
      <c r="AP149" s="338"/>
      <c r="AQ149" s="338"/>
      <c r="AR149" s="338"/>
      <c r="AS149" s="338"/>
      <c r="AT149" s="338"/>
      <c r="AU149" s="338"/>
      <c r="AV149" s="338"/>
      <c r="AW149" s="338"/>
      <c r="AX149" s="338"/>
      <c r="AY149" s="338"/>
      <c r="AZ149" s="338"/>
      <c r="BA149" s="338"/>
      <c r="BB149" s="338"/>
      <c r="BC149" s="338"/>
      <c r="BD149" s="338"/>
      <c r="BE149" s="338"/>
      <c r="BF149" s="338"/>
      <c r="BG149" s="338"/>
      <c r="BH149" s="338"/>
      <c r="BI149" s="338"/>
      <c r="BJ149" s="338"/>
      <c r="BK149" s="338"/>
      <c r="BL149" s="338"/>
      <c r="BM149" s="338"/>
      <c r="BN149" s="338"/>
      <c r="BO149" s="338"/>
      <c r="BP149" s="338"/>
      <c r="BQ149" s="338"/>
      <c r="BR149" s="338"/>
      <c r="BS149" s="338"/>
      <c r="BT149" s="338"/>
      <c r="BU149" s="338"/>
      <c r="BV149" s="338"/>
      <c r="BW149" s="338"/>
      <c r="BX149" s="338"/>
      <c r="BY149" s="338"/>
      <c r="BZ149" s="338"/>
      <c r="CA149" s="338"/>
      <c r="CB149" s="338"/>
      <c r="CC149" s="338"/>
      <c r="CD149" s="338"/>
      <c r="CE149" s="338"/>
      <c r="CF149" s="338"/>
      <c r="CG149" s="338"/>
      <c r="CH149" s="338"/>
      <c r="CI149" s="338"/>
      <c r="CJ149" s="338"/>
      <c r="CK149" s="338"/>
      <c r="CL149" s="338"/>
      <c r="CM149" s="338"/>
      <c r="CN149" s="338"/>
      <c r="CO149" s="338"/>
      <c r="CP149" s="338"/>
      <c r="CQ149" s="338"/>
      <c r="CR149" s="338"/>
      <c r="CS149" s="338"/>
      <c r="CT149" s="338"/>
      <c r="CU149" s="338"/>
      <c r="CV149" s="338"/>
      <c r="CW149" s="338"/>
      <c r="CX149" s="338"/>
      <c r="CY149" s="338"/>
      <c r="CZ149" s="338"/>
      <c r="DA149" s="338"/>
      <c r="DB149" s="338"/>
      <c r="DC149" s="338"/>
      <c r="DD149" s="338"/>
      <c r="DE149" s="338"/>
      <c r="DF149" s="338"/>
      <c r="DG149" s="338"/>
      <c r="DH149" s="338"/>
      <c r="DI149" s="338"/>
      <c r="DJ149" s="338"/>
      <c r="DK149" s="338"/>
      <c r="DL149" s="338"/>
      <c r="DM149" s="338"/>
      <c r="DN149" s="338"/>
      <c r="DO149" s="338"/>
      <c r="DP149" s="338"/>
      <c r="DQ149" s="338"/>
      <c r="DR149" s="338"/>
      <c r="DS149" s="338"/>
      <c r="DT149" s="338"/>
      <c r="DU149" s="338"/>
      <c r="DV149" s="338"/>
      <c r="DW149" s="338"/>
      <c r="DX149" s="338"/>
      <c r="DY149" s="338"/>
      <c r="DZ149" s="338"/>
      <c r="EA149" s="338"/>
      <c r="EB149" s="338"/>
      <c r="EC149" s="338"/>
      <c r="ED149" s="338"/>
      <c r="EE149" s="338"/>
      <c r="EF149" s="338"/>
      <c r="EG149" s="338"/>
      <c r="EH149" s="338"/>
      <c r="EI149" s="338"/>
      <c r="EJ149" s="338"/>
      <c r="EK149" s="338"/>
      <c r="EL149" s="338"/>
      <c r="EM149" s="338"/>
      <c r="EN149" s="338"/>
      <c r="EO149" s="338"/>
      <c r="EP149" s="338"/>
      <c r="EQ149" s="338"/>
      <c r="ER149" s="338"/>
      <c r="ES149" s="338"/>
      <c r="ET149" s="338"/>
      <c r="EU149" s="338"/>
      <c r="EV149" s="338"/>
      <c r="EW149" s="338"/>
      <c r="EX149" s="338"/>
      <c r="EY149" s="338"/>
      <c r="EZ149" s="338"/>
      <c r="FA149" s="338"/>
      <c r="FB149" s="338"/>
      <c r="FC149" s="338"/>
      <c r="FD149" s="338"/>
      <c r="FE149" s="338"/>
      <c r="FF149" s="338"/>
      <c r="FG149" s="338"/>
      <c r="FH149" s="338"/>
      <c r="FI149" s="338"/>
      <c r="FJ149" s="338"/>
      <c r="FK149" s="338"/>
      <c r="FL149" s="338"/>
      <c r="FM149" s="338"/>
      <c r="FN149" s="338"/>
      <c r="FO149" s="338"/>
      <c r="FP149" s="338"/>
      <c r="FQ149" s="338"/>
      <c r="FR149" s="338"/>
      <c r="FS149" s="338"/>
      <c r="FT149" s="338"/>
      <c r="FU149" s="338"/>
      <c r="FV149" s="338"/>
      <c r="FW149" s="338"/>
      <c r="FX149" s="338"/>
      <c r="FY149" s="338"/>
      <c r="FZ149" s="338"/>
      <c r="GA149" s="338"/>
      <c r="GB149" s="338"/>
      <c r="GC149" s="338"/>
      <c r="GD149" s="338"/>
      <c r="GE149" s="338"/>
      <c r="GF149" s="338"/>
      <c r="GG149" s="338"/>
      <c r="GH149" s="338"/>
      <c r="GI149" s="338"/>
      <c r="GJ149" s="338"/>
      <c r="GK149" s="338"/>
      <c r="GL149" s="338"/>
      <c r="GM149" s="338"/>
      <c r="GN149" s="338"/>
      <c r="GO149" s="338"/>
      <c r="GP149" s="338"/>
      <c r="GQ149" s="338"/>
      <c r="GR149" s="338"/>
      <c r="GS149" s="338"/>
      <c r="GT149" s="338"/>
      <c r="GU149" s="338"/>
      <c r="GV149" s="338"/>
      <c r="GW149" s="338"/>
      <c r="GX149" s="338"/>
      <c r="GY149" s="338"/>
      <c r="GZ149" s="338"/>
      <c r="HA149" s="338"/>
      <c r="HB149" s="338"/>
      <c r="HC149" s="338"/>
      <c r="HD149" s="338"/>
      <c r="HE149" s="338"/>
      <c r="HF149" s="338"/>
      <c r="HG149" s="338"/>
      <c r="HH149" s="338"/>
      <c r="HI149" s="338"/>
      <c r="HJ149" s="338"/>
      <c r="HK149" s="338"/>
      <c r="HL149" s="338"/>
      <c r="HM149" s="338"/>
      <c r="HN149" s="338"/>
      <c r="HO149" s="338"/>
      <c r="HP149" s="338"/>
      <c r="HQ149" s="338"/>
      <c r="HR149" s="338"/>
      <c r="HS149" s="338"/>
      <c r="HT149" s="338"/>
      <c r="HU149" s="338"/>
      <c r="HV149" s="338"/>
      <c r="HW149" s="338"/>
      <c r="HX149" s="338"/>
      <c r="HY149" s="338"/>
      <c r="HZ149" s="338"/>
      <c r="IA149" s="338"/>
      <c r="IB149" s="338"/>
      <c r="IC149" s="338"/>
      <c r="ID149" s="338"/>
      <c r="IE149" s="338"/>
      <c r="IF149" s="338"/>
      <c r="IG149" s="338"/>
      <c r="IH149" s="338"/>
      <c r="II149" s="338"/>
      <c r="IJ149" s="338"/>
      <c r="IK149" s="338"/>
      <c r="IL149" s="338"/>
      <c r="IM149" s="338"/>
      <c r="IN149" s="338"/>
      <c r="IO149" s="338"/>
      <c r="IP149" s="338"/>
    </row>
    <row r="150" spans="32:250" s="327" customFormat="1" ht="15.75" hidden="1" customHeight="1">
      <c r="AF150" s="340"/>
      <c r="AG150" s="338"/>
      <c r="AH150" s="338"/>
      <c r="AI150" s="338"/>
      <c r="AJ150" s="338"/>
      <c r="AK150" s="338"/>
      <c r="AL150" s="338"/>
      <c r="AM150" s="338"/>
      <c r="AN150" s="338"/>
      <c r="AO150" s="338"/>
      <c r="AP150" s="338"/>
      <c r="AQ150" s="338"/>
      <c r="AR150" s="338"/>
      <c r="AS150" s="338"/>
      <c r="AT150" s="338"/>
      <c r="AU150" s="338"/>
      <c r="AV150" s="338"/>
      <c r="AW150" s="338"/>
      <c r="AX150" s="338"/>
      <c r="AY150" s="338"/>
      <c r="AZ150" s="338"/>
      <c r="BA150" s="338"/>
      <c r="BB150" s="338"/>
      <c r="BC150" s="338"/>
      <c r="BD150" s="338"/>
      <c r="BE150" s="338"/>
      <c r="BF150" s="338"/>
      <c r="BG150" s="338"/>
      <c r="BH150" s="338"/>
      <c r="BI150" s="338"/>
      <c r="BJ150" s="338"/>
      <c r="BK150" s="338"/>
      <c r="BL150" s="338"/>
      <c r="BM150" s="338"/>
      <c r="BN150" s="338"/>
      <c r="BO150" s="338"/>
      <c r="BP150" s="338"/>
      <c r="BQ150" s="338"/>
      <c r="BR150" s="338"/>
      <c r="BS150" s="338"/>
      <c r="BT150" s="338"/>
      <c r="BU150" s="338"/>
      <c r="BV150" s="338"/>
      <c r="BW150" s="338"/>
      <c r="BX150" s="338"/>
      <c r="BY150" s="338"/>
      <c r="BZ150" s="338"/>
      <c r="CA150" s="338"/>
      <c r="CB150" s="338"/>
      <c r="CC150" s="338"/>
      <c r="CD150" s="338"/>
      <c r="CE150" s="338"/>
      <c r="CF150" s="338"/>
      <c r="CG150" s="338"/>
      <c r="CH150" s="338"/>
      <c r="CI150" s="338"/>
      <c r="CJ150" s="338"/>
      <c r="CK150" s="338"/>
      <c r="CL150" s="338"/>
      <c r="CM150" s="338"/>
      <c r="CN150" s="338"/>
      <c r="CO150" s="338"/>
      <c r="CP150" s="338"/>
      <c r="CQ150" s="338"/>
      <c r="CR150" s="338"/>
      <c r="CS150" s="338"/>
      <c r="CT150" s="338"/>
      <c r="CU150" s="338"/>
      <c r="CV150" s="338"/>
      <c r="CW150" s="338"/>
      <c r="CX150" s="338"/>
      <c r="CY150" s="338"/>
      <c r="CZ150" s="338"/>
      <c r="DA150" s="338"/>
      <c r="DB150" s="338"/>
      <c r="DC150" s="338"/>
      <c r="DD150" s="338"/>
      <c r="DE150" s="338"/>
      <c r="DF150" s="338"/>
      <c r="DG150" s="338"/>
      <c r="DH150" s="338"/>
      <c r="DI150" s="338"/>
      <c r="DJ150" s="338"/>
      <c r="DK150" s="338"/>
      <c r="DL150" s="338"/>
      <c r="DM150" s="338"/>
      <c r="DN150" s="338"/>
      <c r="DO150" s="338"/>
      <c r="DP150" s="338"/>
      <c r="DQ150" s="338"/>
      <c r="DR150" s="338"/>
      <c r="DS150" s="338"/>
      <c r="DT150" s="338"/>
      <c r="DU150" s="338"/>
      <c r="DV150" s="338"/>
      <c r="DW150" s="338"/>
      <c r="DX150" s="338"/>
      <c r="DY150" s="338"/>
      <c r="DZ150" s="338"/>
      <c r="EA150" s="338"/>
      <c r="EB150" s="338"/>
      <c r="EC150" s="338"/>
      <c r="ED150" s="338"/>
      <c r="EE150" s="338"/>
      <c r="EF150" s="338"/>
      <c r="EG150" s="338"/>
      <c r="EH150" s="338"/>
      <c r="EI150" s="338"/>
      <c r="EJ150" s="338"/>
      <c r="EK150" s="338"/>
      <c r="EL150" s="338"/>
      <c r="EM150" s="338"/>
      <c r="EN150" s="338"/>
      <c r="EO150" s="338"/>
      <c r="EP150" s="338"/>
      <c r="EQ150" s="338"/>
      <c r="ER150" s="338"/>
      <c r="ES150" s="338"/>
      <c r="ET150" s="338"/>
      <c r="EU150" s="338"/>
      <c r="EV150" s="338"/>
      <c r="EW150" s="338"/>
      <c r="EX150" s="338"/>
      <c r="EY150" s="338"/>
      <c r="EZ150" s="338"/>
      <c r="FA150" s="338"/>
      <c r="FB150" s="338"/>
      <c r="FC150" s="338"/>
      <c r="FD150" s="338"/>
      <c r="FE150" s="338"/>
      <c r="FF150" s="338"/>
      <c r="FG150" s="338"/>
      <c r="FH150" s="338"/>
      <c r="FI150" s="338"/>
      <c r="FJ150" s="338"/>
      <c r="FK150" s="338"/>
      <c r="FL150" s="338"/>
      <c r="FM150" s="338"/>
      <c r="FN150" s="338"/>
      <c r="FO150" s="338"/>
      <c r="FP150" s="338"/>
      <c r="FQ150" s="338"/>
      <c r="FR150" s="338"/>
      <c r="FS150" s="338"/>
      <c r="FT150" s="338"/>
      <c r="FU150" s="338"/>
      <c r="FV150" s="338"/>
      <c r="FW150" s="338"/>
      <c r="FX150" s="338"/>
      <c r="FY150" s="338"/>
      <c r="FZ150" s="338"/>
      <c r="GA150" s="338"/>
      <c r="GB150" s="338"/>
      <c r="GC150" s="338"/>
      <c r="GD150" s="338"/>
      <c r="GE150" s="338"/>
      <c r="GF150" s="338"/>
      <c r="GG150" s="338"/>
      <c r="GH150" s="338"/>
      <c r="GI150" s="338"/>
      <c r="GJ150" s="338"/>
      <c r="GK150" s="338"/>
      <c r="GL150" s="338"/>
      <c r="GM150" s="338"/>
      <c r="GN150" s="338"/>
      <c r="GO150" s="338"/>
      <c r="GP150" s="338"/>
      <c r="GQ150" s="338"/>
      <c r="GR150" s="338"/>
      <c r="GS150" s="338"/>
      <c r="GT150" s="338"/>
      <c r="GU150" s="338"/>
      <c r="GV150" s="338"/>
      <c r="GW150" s="338"/>
      <c r="GX150" s="338"/>
      <c r="GY150" s="338"/>
      <c r="GZ150" s="338"/>
      <c r="HA150" s="338"/>
      <c r="HB150" s="338"/>
      <c r="HC150" s="338"/>
      <c r="HD150" s="338"/>
      <c r="HE150" s="338"/>
      <c r="HF150" s="338"/>
      <c r="HG150" s="338"/>
      <c r="HH150" s="338"/>
      <c r="HI150" s="338"/>
      <c r="HJ150" s="338"/>
      <c r="HK150" s="338"/>
      <c r="HL150" s="338"/>
      <c r="HM150" s="338"/>
      <c r="HN150" s="338"/>
      <c r="HO150" s="338"/>
      <c r="HP150" s="338"/>
      <c r="HQ150" s="338"/>
      <c r="HR150" s="338"/>
      <c r="HS150" s="338"/>
      <c r="HT150" s="338"/>
      <c r="HU150" s="338"/>
      <c r="HV150" s="338"/>
      <c r="HW150" s="338"/>
      <c r="HX150" s="338"/>
      <c r="HY150" s="338"/>
      <c r="HZ150" s="338"/>
      <c r="IA150" s="338"/>
      <c r="IB150" s="338"/>
      <c r="IC150" s="338"/>
      <c r="ID150" s="338"/>
      <c r="IE150" s="338"/>
      <c r="IF150" s="338"/>
      <c r="IG150" s="338"/>
      <c r="IH150" s="338"/>
      <c r="II150" s="338"/>
      <c r="IJ150" s="338"/>
      <c r="IK150" s="338"/>
      <c r="IL150" s="338"/>
      <c r="IM150" s="338"/>
      <c r="IN150" s="338"/>
      <c r="IO150" s="338"/>
      <c r="IP150" s="338"/>
    </row>
    <row r="151" spans="32:250" s="327" customFormat="1" ht="15.75" hidden="1" customHeight="1">
      <c r="AF151" s="340"/>
      <c r="AG151" s="338"/>
      <c r="AH151" s="338"/>
      <c r="AI151" s="338"/>
      <c r="AJ151" s="338"/>
      <c r="AK151" s="338"/>
      <c r="AL151" s="338"/>
      <c r="AM151" s="338"/>
      <c r="AN151" s="338"/>
      <c r="AO151" s="338"/>
      <c r="AP151" s="338"/>
      <c r="AQ151" s="338"/>
      <c r="AR151" s="338"/>
      <c r="AS151" s="338"/>
      <c r="AT151" s="338"/>
      <c r="AU151" s="338"/>
      <c r="AV151" s="338"/>
      <c r="AW151" s="338"/>
      <c r="AX151" s="338"/>
      <c r="AY151" s="338"/>
      <c r="AZ151" s="338"/>
      <c r="BA151" s="338"/>
      <c r="BB151" s="338"/>
      <c r="BC151" s="338"/>
      <c r="BD151" s="338"/>
      <c r="BE151" s="338"/>
      <c r="BF151" s="338"/>
      <c r="BG151" s="338"/>
      <c r="BH151" s="338"/>
      <c r="BI151" s="338"/>
      <c r="BJ151" s="338"/>
      <c r="BK151" s="338"/>
      <c r="BL151" s="338"/>
      <c r="BM151" s="338"/>
      <c r="BN151" s="338"/>
      <c r="BO151" s="338"/>
      <c r="BP151" s="338"/>
      <c r="BQ151" s="338"/>
      <c r="BR151" s="338"/>
      <c r="BS151" s="338"/>
      <c r="BT151" s="338"/>
      <c r="BU151" s="338"/>
      <c r="BV151" s="338"/>
      <c r="BW151" s="338"/>
      <c r="BX151" s="338"/>
      <c r="BY151" s="338"/>
      <c r="BZ151" s="338"/>
      <c r="CA151" s="338"/>
      <c r="CB151" s="338"/>
      <c r="CC151" s="338"/>
      <c r="CD151" s="338"/>
      <c r="CE151" s="338"/>
      <c r="CF151" s="338"/>
      <c r="CG151" s="338"/>
      <c r="CH151" s="338"/>
      <c r="CI151" s="338"/>
      <c r="CJ151" s="338"/>
      <c r="CK151" s="338"/>
      <c r="CL151" s="338"/>
      <c r="CM151" s="338"/>
      <c r="CN151" s="338"/>
      <c r="CO151" s="338"/>
      <c r="CP151" s="338"/>
      <c r="CQ151" s="338"/>
      <c r="CR151" s="338"/>
      <c r="CS151" s="338"/>
      <c r="CT151" s="338"/>
      <c r="CU151" s="338"/>
      <c r="CV151" s="338"/>
      <c r="CW151" s="338"/>
      <c r="CX151" s="338"/>
      <c r="CY151" s="338"/>
      <c r="CZ151" s="338"/>
      <c r="DA151" s="338"/>
      <c r="DB151" s="338"/>
      <c r="DC151" s="338"/>
      <c r="DD151" s="338"/>
      <c r="DE151" s="338"/>
      <c r="DF151" s="338"/>
      <c r="DG151" s="338"/>
      <c r="DH151" s="338"/>
      <c r="DI151" s="338"/>
      <c r="DJ151" s="338"/>
      <c r="DK151" s="338"/>
      <c r="DL151" s="338"/>
      <c r="DM151" s="338"/>
      <c r="DN151" s="338"/>
      <c r="DO151" s="338"/>
      <c r="DP151" s="338"/>
      <c r="DQ151" s="338"/>
      <c r="DR151" s="338"/>
      <c r="DS151" s="338"/>
      <c r="DT151" s="338"/>
      <c r="DU151" s="338"/>
      <c r="DV151" s="338"/>
      <c r="DW151" s="338"/>
      <c r="DX151" s="338"/>
      <c r="DY151" s="338"/>
      <c r="DZ151" s="338"/>
      <c r="EA151" s="338"/>
      <c r="EB151" s="338"/>
      <c r="EC151" s="338"/>
      <c r="ED151" s="338"/>
      <c r="EE151" s="338"/>
      <c r="EF151" s="338"/>
      <c r="EG151" s="338"/>
      <c r="EH151" s="338"/>
      <c r="EI151" s="338"/>
      <c r="EJ151" s="338"/>
      <c r="EK151" s="338"/>
      <c r="EL151" s="338"/>
      <c r="EM151" s="338"/>
      <c r="EN151" s="338"/>
      <c r="EO151" s="338"/>
      <c r="EP151" s="338"/>
      <c r="EQ151" s="338"/>
      <c r="ER151" s="338"/>
      <c r="ES151" s="338"/>
      <c r="ET151" s="338"/>
      <c r="EU151" s="338"/>
      <c r="EV151" s="338"/>
      <c r="EW151" s="338"/>
      <c r="EX151" s="338"/>
      <c r="EY151" s="338"/>
      <c r="EZ151" s="338"/>
      <c r="FA151" s="338"/>
      <c r="FB151" s="338"/>
      <c r="FC151" s="338"/>
      <c r="FD151" s="338"/>
      <c r="FE151" s="338"/>
      <c r="FF151" s="338"/>
      <c r="FG151" s="338"/>
      <c r="FH151" s="338"/>
      <c r="FI151" s="338"/>
      <c r="FJ151" s="338"/>
      <c r="FK151" s="338"/>
      <c r="FL151" s="338"/>
      <c r="FM151" s="338"/>
      <c r="FN151" s="338"/>
      <c r="FO151" s="338"/>
      <c r="FP151" s="338"/>
      <c r="FQ151" s="338"/>
      <c r="FR151" s="338"/>
      <c r="FS151" s="338"/>
      <c r="FT151" s="338"/>
      <c r="FU151" s="338"/>
      <c r="FV151" s="338"/>
      <c r="FW151" s="338"/>
      <c r="FX151" s="338"/>
      <c r="FY151" s="338"/>
      <c r="FZ151" s="338"/>
      <c r="GA151" s="338"/>
      <c r="GB151" s="338"/>
      <c r="GC151" s="338"/>
      <c r="GD151" s="338"/>
      <c r="GE151" s="338"/>
      <c r="GF151" s="338"/>
      <c r="GG151" s="338"/>
      <c r="GH151" s="338"/>
      <c r="GI151" s="338"/>
      <c r="GJ151" s="338"/>
      <c r="GK151" s="338"/>
      <c r="GL151" s="338"/>
      <c r="GM151" s="338"/>
      <c r="GN151" s="338"/>
      <c r="GO151" s="338"/>
      <c r="GP151" s="338"/>
      <c r="GQ151" s="338"/>
      <c r="GR151" s="338"/>
      <c r="GS151" s="338"/>
      <c r="GT151" s="338"/>
      <c r="GU151" s="338"/>
      <c r="GV151" s="338"/>
      <c r="GW151" s="338"/>
      <c r="GX151" s="338"/>
      <c r="GY151" s="338"/>
      <c r="GZ151" s="338"/>
      <c r="HA151" s="338"/>
      <c r="HB151" s="338"/>
      <c r="HC151" s="338"/>
      <c r="HD151" s="338"/>
      <c r="HE151" s="338"/>
      <c r="HF151" s="338"/>
      <c r="HG151" s="338"/>
      <c r="HH151" s="338"/>
      <c r="HI151" s="338"/>
      <c r="HJ151" s="338"/>
      <c r="HK151" s="338"/>
      <c r="HL151" s="338"/>
      <c r="HM151" s="338"/>
      <c r="HN151" s="338"/>
      <c r="HO151" s="338"/>
      <c r="HP151" s="338"/>
      <c r="HQ151" s="338"/>
      <c r="HR151" s="338"/>
      <c r="HS151" s="338"/>
      <c r="HT151" s="338"/>
      <c r="HU151" s="338"/>
      <c r="HV151" s="338"/>
      <c r="HW151" s="338"/>
      <c r="HX151" s="338"/>
      <c r="HY151" s="338"/>
      <c r="HZ151" s="338"/>
      <c r="IA151" s="338"/>
      <c r="IB151" s="338"/>
      <c r="IC151" s="338"/>
      <c r="ID151" s="338"/>
      <c r="IE151" s="338"/>
      <c r="IF151" s="338"/>
      <c r="IG151" s="338"/>
      <c r="IH151" s="338"/>
      <c r="II151" s="338"/>
      <c r="IJ151" s="338"/>
      <c r="IK151" s="338"/>
      <c r="IL151" s="338"/>
      <c r="IM151" s="338"/>
      <c r="IN151" s="338"/>
      <c r="IO151" s="338"/>
      <c r="IP151" s="338"/>
    </row>
    <row r="152" spans="32:250" s="327" customFormat="1" ht="15.75" hidden="1" customHeight="1">
      <c r="AF152" s="340"/>
      <c r="AG152" s="338"/>
      <c r="AH152" s="338"/>
      <c r="AI152" s="338"/>
      <c r="AJ152" s="338"/>
      <c r="AK152" s="338"/>
      <c r="AL152" s="338"/>
      <c r="AM152" s="338"/>
      <c r="AN152" s="338"/>
      <c r="AO152" s="338"/>
      <c r="AP152" s="338"/>
      <c r="AQ152" s="338"/>
      <c r="AR152" s="338"/>
      <c r="AS152" s="338"/>
      <c r="AT152" s="338"/>
      <c r="AU152" s="338"/>
      <c r="AV152" s="338"/>
      <c r="AW152" s="338"/>
      <c r="AX152" s="338"/>
      <c r="AY152" s="338"/>
      <c r="AZ152" s="338"/>
      <c r="BA152" s="338"/>
      <c r="BB152" s="338"/>
      <c r="BC152" s="338"/>
      <c r="BD152" s="338"/>
      <c r="BE152" s="338"/>
      <c r="BF152" s="338"/>
      <c r="BG152" s="338"/>
      <c r="BH152" s="338"/>
      <c r="BI152" s="338"/>
      <c r="BJ152" s="338"/>
      <c r="BK152" s="338"/>
      <c r="BL152" s="338"/>
      <c r="BM152" s="338"/>
      <c r="BN152" s="338"/>
      <c r="BO152" s="338"/>
      <c r="BP152" s="338"/>
      <c r="BQ152" s="338"/>
      <c r="BR152" s="338"/>
      <c r="BS152" s="338"/>
      <c r="BT152" s="338"/>
      <c r="BU152" s="338"/>
      <c r="BV152" s="338"/>
      <c r="BW152" s="338"/>
      <c r="BX152" s="338"/>
      <c r="BY152" s="338"/>
      <c r="BZ152" s="338"/>
      <c r="CA152" s="338"/>
      <c r="CB152" s="338"/>
      <c r="CC152" s="338"/>
      <c r="CD152" s="338"/>
      <c r="CE152" s="338"/>
      <c r="CF152" s="338"/>
      <c r="CG152" s="338"/>
      <c r="CH152" s="338"/>
      <c r="CI152" s="338"/>
      <c r="CJ152" s="338"/>
      <c r="CK152" s="338"/>
      <c r="CL152" s="338"/>
      <c r="CM152" s="338"/>
      <c r="CN152" s="338"/>
      <c r="CO152" s="338"/>
      <c r="CP152" s="338"/>
      <c r="CQ152" s="338"/>
      <c r="CR152" s="338"/>
      <c r="CS152" s="338"/>
      <c r="CT152" s="338"/>
      <c r="CU152" s="338"/>
      <c r="CV152" s="338"/>
      <c r="CW152" s="338"/>
      <c r="CX152" s="338"/>
      <c r="CY152" s="338"/>
      <c r="CZ152" s="338"/>
      <c r="DA152" s="338"/>
      <c r="DB152" s="338"/>
      <c r="DC152" s="338"/>
      <c r="DD152" s="338"/>
      <c r="DE152" s="338"/>
      <c r="DF152" s="338"/>
      <c r="DG152" s="338"/>
      <c r="DH152" s="338"/>
      <c r="DI152" s="338"/>
      <c r="DJ152" s="338"/>
      <c r="DK152" s="338"/>
      <c r="DL152" s="338"/>
      <c r="DM152" s="338"/>
      <c r="DN152" s="338"/>
      <c r="DO152" s="338"/>
      <c r="DP152" s="338"/>
      <c r="DQ152" s="338"/>
      <c r="DR152" s="338"/>
      <c r="DS152" s="338"/>
      <c r="DT152" s="338"/>
      <c r="DU152" s="338"/>
      <c r="DV152" s="338"/>
      <c r="DW152" s="338"/>
      <c r="DX152" s="338"/>
      <c r="DY152" s="338"/>
      <c r="DZ152" s="338"/>
      <c r="EA152" s="338"/>
      <c r="EB152" s="338"/>
      <c r="EC152" s="338"/>
      <c r="ED152" s="338"/>
      <c r="EE152" s="338"/>
      <c r="EF152" s="338"/>
      <c r="EG152" s="338"/>
      <c r="EH152" s="338"/>
      <c r="EI152" s="338"/>
      <c r="EJ152" s="338"/>
      <c r="EK152" s="338"/>
      <c r="EL152" s="338"/>
      <c r="EM152" s="338"/>
      <c r="EN152" s="338"/>
      <c r="EO152" s="338"/>
      <c r="EP152" s="338"/>
      <c r="EQ152" s="338"/>
      <c r="ER152" s="338"/>
      <c r="ES152" s="338"/>
      <c r="ET152" s="338"/>
      <c r="EU152" s="338"/>
      <c r="EV152" s="338"/>
      <c r="EW152" s="338"/>
      <c r="EX152" s="338"/>
      <c r="EY152" s="338"/>
      <c r="EZ152" s="338"/>
      <c r="FA152" s="338"/>
      <c r="FB152" s="338"/>
      <c r="FC152" s="338"/>
      <c r="FD152" s="338"/>
      <c r="FE152" s="338"/>
      <c r="FF152" s="338"/>
      <c r="FG152" s="338"/>
      <c r="FH152" s="338"/>
      <c r="FI152" s="338"/>
      <c r="FJ152" s="338"/>
      <c r="FK152" s="338"/>
      <c r="FL152" s="338"/>
      <c r="FM152" s="338"/>
      <c r="FN152" s="338"/>
      <c r="FO152" s="338"/>
      <c r="FP152" s="338"/>
      <c r="FQ152" s="338"/>
      <c r="FR152" s="338"/>
      <c r="FS152" s="338"/>
      <c r="FT152" s="338"/>
      <c r="FU152" s="338"/>
      <c r="FV152" s="338"/>
      <c r="FW152" s="338"/>
      <c r="FX152" s="338"/>
      <c r="FY152" s="338"/>
      <c r="FZ152" s="338"/>
      <c r="GA152" s="338"/>
      <c r="GB152" s="338"/>
      <c r="GC152" s="338"/>
      <c r="GD152" s="338"/>
      <c r="GE152" s="338"/>
      <c r="GF152" s="338"/>
      <c r="GG152" s="338"/>
      <c r="GH152" s="338"/>
      <c r="GI152" s="338"/>
      <c r="GJ152" s="338"/>
      <c r="GK152" s="338"/>
      <c r="GL152" s="338"/>
      <c r="GM152" s="338"/>
      <c r="GN152" s="338"/>
      <c r="GO152" s="338"/>
      <c r="GP152" s="338"/>
      <c r="GQ152" s="338"/>
      <c r="GR152" s="338"/>
      <c r="GS152" s="338"/>
      <c r="GT152" s="338"/>
      <c r="GU152" s="338"/>
      <c r="GV152" s="338"/>
      <c r="GW152" s="338"/>
      <c r="GX152" s="338"/>
      <c r="GY152" s="338"/>
      <c r="GZ152" s="338"/>
      <c r="HA152" s="338"/>
      <c r="HB152" s="338"/>
      <c r="HC152" s="338"/>
      <c r="HD152" s="338"/>
      <c r="HE152" s="338"/>
      <c r="HF152" s="338"/>
      <c r="HG152" s="338"/>
      <c r="HH152" s="338"/>
      <c r="HI152" s="338"/>
      <c r="HJ152" s="338"/>
      <c r="HK152" s="338"/>
      <c r="HL152" s="338"/>
      <c r="HM152" s="338"/>
      <c r="HN152" s="338"/>
      <c r="HO152" s="338"/>
      <c r="HP152" s="338"/>
      <c r="HQ152" s="338"/>
      <c r="HR152" s="338"/>
      <c r="HS152" s="338"/>
      <c r="HT152" s="338"/>
      <c r="HU152" s="338"/>
      <c r="HV152" s="338"/>
      <c r="HW152" s="338"/>
      <c r="HX152" s="338"/>
      <c r="HY152" s="338"/>
      <c r="HZ152" s="338"/>
      <c r="IA152" s="338"/>
      <c r="IB152" s="338"/>
      <c r="IC152" s="338"/>
      <c r="ID152" s="338"/>
      <c r="IE152" s="338"/>
      <c r="IF152" s="338"/>
      <c r="IG152" s="338"/>
      <c r="IH152" s="338"/>
      <c r="II152" s="338"/>
      <c r="IJ152" s="338"/>
      <c r="IK152" s="338"/>
      <c r="IL152" s="338"/>
      <c r="IM152" s="338"/>
      <c r="IN152" s="338"/>
      <c r="IO152" s="338"/>
      <c r="IP152" s="338"/>
    </row>
    <row r="153" spans="32:250" s="327" customFormat="1" ht="15.75" hidden="1" customHeight="1">
      <c r="AF153" s="340"/>
      <c r="AG153" s="338"/>
      <c r="AH153" s="338"/>
      <c r="AI153" s="338"/>
      <c r="AJ153" s="338"/>
      <c r="AK153" s="338"/>
      <c r="AL153" s="338"/>
      <c r="AM153" s="338"/>
      <c r="AN153" s="338"/>
      <c r="AO153" s="338"/>
      <c r="AP153" s="338"/>
      <c r="AQ153" s="338"/>
      <c r="AR153" s="338"/>
      <c r="AS153" s="338"/>
      <c r="AT153" s="338"/>
      <c r="AU153" s="338"/>
      <c r="AV153" s="338"/>
      <c r="AW153" s="338"/>
      <c r="AX153" s="338"/>
      <c r="AY153" s="338"/>
      <c r="AZ153" s="338"/>
      <c r="BA153" s="338"/>
      <c r="BB153" s="338"/>
      <c r="BC153" s="338"/>
      <c r="BD153" s="338"/>
      <c r="BE153" s="338"/>
      <c r="BF153" s="338"/>
      <c r="BG153" s="338"/>
      <c r="BH153" s="338"/>
      <c r="BI153" s="338"/>
      <c r="BJ153" s="338"/>
      <c r="BK153" s="338"/>
      <c r="BL153" s="338"/>
      <c r="BM153" s="338"/>
      <c r="BN153" s="338"/>
      <c r="BO153" s="338"/>
      <c r="BP153" s="338"/>
      <c r="BQ153" s="338"/>
      <c r="BR153" s="338"/>
      <c r="BS153" s="338"/>
      <c r="BT153" s="338"/>
      <c r="BU153" s="338"/>
      <c r="BV153" s="338"/>
      <c r="BW153" s="338"/>
      <c r="BX153" s="338"/>
      <c r="BY153" s="338"/>
      <c r="BZ153" s="338"/>
      <c r="CA153" s="338"/>
      <c r="CB153" s="338"/>
      <c r="CC153" s="338"/>
      <c r="CD153" s="338"/>
      <c r="CE153" s="338"/>
      <c r="CF153" s="338"/>
      <c r="CG153" s="338"/>
      <c r="CH153" s="338"/>
      <c r="CI153" s="338"/>
      <c r="CJ153" s="338"/>
      <c r="CK153" s="338"/>
      <c r="CL153" s="338"/>
      <c r="CM153" s="338"/>
      <c r="CN153" s="338"/>
      <c r="CO153" s="338"/>
      <c r="CP153" s="338"/>
      <c r="CQ153" s="338"/>
      <c r="CR153" s="338"/>
      <c r="CS153" s="338"/>
      <c r="CT153" s="338"/>
      <c r="CU153" s="338"/>
      <c r="CV153" s="338"/>
      <c r="CW153" s="338"/>
      <c r="CX153" s="338"/>
      <c r="CY153" s="338"/>
      <c r="CZ153" s="338"/>
      <c r="DA153" s="338"/>
      <c r="DB153" s="338"/>
      <c r="DC153" s="338"/>
      <c r="DD153" s="338"/>
      <c r="DE153" s="338"/>
      <c r="DF153" s="338"/>
      <c r="DG153" s="338"/>
      <c r="DH153" s="338"/>
      <c r="DI153" s="338"/>
      <c r="DJ153" s="338"/>
      <c r="DK153" s="338"/>
      <c r="DL153" s="338"/>
      <c r="DM153" s="338"/>
      <c r="DN153" s="338"/>
      <c r="DO153" s="338"/>
      <c r="DP153" s="338"/>
      <c r="DQ153" s="338"/>
      <c r="DR153" s="338"/>
      <c r="DS153" s="338"/>
      <c r="DT153" s="338"/>
      <c r="DU153" s="338"/>
      <c r="DV153" s="338"/>
      <c r="DW153" s="338"/>
      <c r="DX153" s="338"/>
      <c r="DY153" s="338"/>
      <c r="DZ153" s="338"/>
      <c r="EA153" s="338"/>
      <c r="EB153" s="338"/>
      <c r="EC153" s="338"/>
      <c r="ED153" s="338"/>
      <c r="EE153" s="338"/>
      <c r="EF153" s="338"/>
      <c r="EG153" s="338"/>
      <c r="EH153" s="338"/>
      <c r="EI153" s="338"/>
      <c r="EJ153" s="338"/>
      <c r="EK153" s="338"/>
      <c r="EL153" s="338"/>
      <c r="EM153" s="338"/>
      <c r="EN153" s="338"/>
      <c r="EO153" s="338"/>
      <c r="EP153" s="338"/>
      <c r="EQ153" s="338"/>
      <c r="ER153" s="338"/>
      <c r="ES153" s="338"/>
      <c r="ET153" s="338"/>
      <c r="EU153" s="338"/>
      <c r="EV153" s="338"/>
      <c r="EW153" s="338"/>
      <c r="EX153" s="338"/>
      <c r="EY153" s="338"/>
      <c r="EZ153" s="338"/>
      <c r="FA153" s="338"/>
      <c r="FB153" s="338"/>
      <c r="FC153" s="338"/>
      <c r="FD153" s="338"/>
      <c r="FE153" s="338"/>
      <c r="FF153" s="338"/>
      <c r="FG153" s="338"/>
      <c r="FH153" s="338"/>
      <c r="FI153" s="338"/>
      <c r="FJ153" s="338"/>
      <c r="FK153" s="338"/>
      <c r="FL153" s="338"/>
      <c r="FM153" s="338"/>
      <c r="FN153" s="338"/>
      <c r="FO153" s="338"/>
      <c r="FP153" s="338"/>
      <c r="FQ153" s="338"/>
      <c r="FR153" s="338"/>
      <c r="FS153" s="338"/>
      <c r="FT153" s="338"/>
      <c r="FU153" s="338"/>
      <c r="FV153" s="338"/>
      <c r="FW153" s="338"/>
      <c r="FX153" s="338"/>
      <c r="FY153" s="338"/>
      <c r="FZ153" s="338"/>
      <c r="GA153" s="338"/>
      <c r="GB153" s="338"/>
      <c r="GC153" s="338"/>
      <c r="GD153" s="338"/>
      <c r="GE153" s="338"/>
      <c r="GF153" s="338"/>
      <c r="GG153" s="338"/>
      <c r="GH153" s="338"/>
      <c r="GI153" s="338"/>
      <c r="GJ153" s="338"/>
      <c r="GK153" s="338"/>
      <c r="GL153" s="338"/>
      <c r="GM153" s="338"/>
      <c r="GN153" s="338"/>
      <c r="GO153" s="338"/>
      <c r="GP153" s="338"/>
      <c r="GQ153" s="338"/>
      <c r="GR153" s="338"/>
      <c r="GS153" s="338"/>
      <c r="GT153" s="338"/>
      <c r="GU153" s="338"/>
      <c r="GV153" s="338"/>
      <c r="GW153" s="338"/>
      <c r="GX153" s="338"/>
      <c r="GY153" s="338"/>
      <c r="GZ153" s="338"/>
      <c r="HA153" s="338"/>
      <c r="HB153" s="338"/>
      <c r="HC153" s="338"/>
      <c r="HD153" s="338"/>
      <c r="HE153" s="338"/>
      <c r="HF153" s="338"/>
      <c r="HG153" s="338"/>
      <c r="HH153" s="338"/>
      <c r="HI153" s="338"/>
      <c r="HJ153" s="338"/>
      <c r="HK153" s="338"/>
      <c r="HL153" s="338"/>
      <c r="HM153" s="338"/>
      <c r="HN153" s="338"/>
      <c r="HO153" s="338"/>
      <c r="HP153" s="338"/>
      <c r="HQ153" s="338"/>
      <c r="HR153" s="338"/>
      <c r="HS153" s="338"/>
      <c r="HT153" s="338"/>
      <c r="HU153" s="338"/>
      <c r="HV153" s="338"/>
      <c r="HW153" s="338"/>
      <c r="HX153" s="338"/>
      <c r="HY153" s="338"/>
      <c r="HZ153" s="338"/>
      <c r="IA153" s="338"/>
      <c r="IB153" s="338"/>
      <c r="IC153" s="338"/>
      <c r="ID153" s="338"/>
      <c r="IE153" s="338"/>
      <c r="IF153" s="338"/>
      <c r="IG153" s="338"/>
      <c r="IH153" s="338"/>
      <c r="II153" s="338"/>
      <c r="IJ153" s="338"/>
      <c r="IK153" s="338"/>
      <c r="IL153" s="338"/>
      <c r="IM153" s="338"/>
      <c r="IN153" s="338"/>
      <c r="IO153" s="338"/>
      <c r="IP153" s="338"/>
    </row>
    <row r="154" spans="32:250" s="327" customFormat="1" ht="15.75" hidden="1" customHeight="1">
      <c r="AF154" s="340"/>
      <c r="AG154" s="338"/>
      <c r="AH154" s="338"/>
      <c r="AI154" s="338"/>
      <c r="AJ154" s="338"/>
      <c r="AK154" s="338"/>
      <c r="AL154" s="338"/>
      <c r="AM154" s="338"/>
      <c r="AN154" s="338"/>
      <c r="AO154" s="338"/>
      <c r="AP154" s="338"/>
      <c r="AQ154" s="338"/>
      <c r="AR154" s="338"/>
      <c r="AS154" s="338"/>
      <c r="AT154" s="338"/>
      <c r="AU154" s="338"/>
      <c r="AV154" s="338"/>
      <c r="AW154" s="338"/>
      <c r="AX154" s="338"/>
      <c r="AY154" s="338"/>
      <c r="AZ154" s="338"/>
      <c r="BA154" s="338"/>
      <c r="BB154" s="338"/>
      <c r="BC154" s="338"/>
      <c r="BD154" s="338"/>
      <c r="BE154" s="338"/>
      <c r="BF154" s="338"/>
      <c r="BG154" s="338"/>
      <c r="BH154" s="338"/>
      <c r="BI154" s="338"/>
      <c r="BJ154" s="338"/>
      <c r="BK154" s="338"/>
      <c r="BL154" s="338"/>
      <c r="BM154" s="338"/>
      <c r="BN154" s="338"/>
      <c r="BO154" s="338"/>
      <c r="BP154" s="338"/>
      <c r="BQ154" s="338"/>
      <c r="BR154" s="338"/>
      <c r="BS154" s="338"/>
      <c r="BT154" s="338"/>
      <c r="BU154" s="338"/>
      <c r="BV154" s="338"/>
      <c r="BW154" s="338"/>
      <c r="BX154" s="338"/>
      <c r="BY154" s="338"/>
      <c r="BZ154" s="338"/>
      <c r="CA154" s="338"/>
      <c r="CB154" s="338"/>
      <c r="CC154" s="338"/>
      <c r="CD154" s="338"/>
      <c r="CE154" s="338"/>
      <c r="CF154" s="338"/>
      <c r="CG154" s="338"/>
      <c r="CH154" s="338"/>
      <c r="CI154" s="338"/>
      <c r="CJ154" s="338"/>
      <c r="CK154" s="338"/>
      <c r="CL154" s="338"/>
      <c r="CM154" s="338"/>
      <c r="CN154" s="338"/>
      <c r="CO154" s="338"/>
      <c r="CP154" s="338"/>
      <c r="CQ154" s="338"/>
      <c r="CR154" s="338"/>
      <c r="CS154" s="338"/>
      <c r="CT154" s="338"/>
      <c r="CU154" s="338"/>
      <c r="CV154" s="338"/>
      <c r="CW154" s="338"/>
      <c r="CX154" s="338"/>
      <c r="CY154" s="338"/>
      <c r="CZ154" s="338"/>
      <c r="DA154" s="338"/>
      <c r="DB154" s="338"/>
      <c r="DC154" s="338"/>
      <c r="DD154" s="338"/>
      <c r="DE154" s="338"/>
      <c r="DF154" s="338"/>
      <c r="DG154" s="338"/>
      <c r="DH154" s="338"/>
      <c r="DI154" s="338"/>
      <c r="DJ154" s="338"/>
      <c r="DK154" s="338"/>
      <c r="DL154" s="338"/>
      <c r="DM154" s="338"/>
      <c r="DN154" s="338"/>
      <c r="DO154" s="338"/>
      <c r="DP154" s="338"/>
      <c r="DQ154" s="338"/>
      <c r="DR154" s="338"/>
      <c r="DS154" s="338"/>
      <c r="DT154" s="338"/>
      <c r="DU154" s="338"/>
      <c r="DV154" s="338"/>
      <c r="DW154" s="338"/>
      <c r="DX154" s="338"/>
      <c r="DY154" s="338"/>
      <c r="DZ154" s="338"/>
      <c r="EA154" s="338"/>
      <c r="EB154" s="338"/>
      <c r="EC154" s="338"/>
      <c r="ED154" s="338"/>
      <c r="EE154" s="338"/>
      <c r="EF154" s="338"/>
      <c r="EG154" s="338"/>
      <c r="EH154" s="338"/>
      <c r="EI154" s="338"/>
      <c r="EJ154" s="338"/>
      <c r="EK154" s="338"/>
      <c r="EL154" s="338"/>
      <c r="EM154" s="338"/>
      <c r="EN154" s="338"/>
      <c r="EO154" s="338"/>
      <c r="EP154" s="338"/>
      <c r="EQ154" s="338"/>
      <c r="ER154" s="338"/>
      <c r="ES154" s="338"/>
      <c r="ET154" s="338"/>
      <c r="EU154" s="338"/>
      <c r="EV154" s="338"/>
      <c r="EW154" s="338"/>
      <c r="EX154" s="338"/>
      <c r="EY154" s="338"/>
      <c r="EZ154" s="338"/>
      <c r="FA154" s="338"/>
      <c r="FB154" s="338"/>
      <c r="FC154" s="338"/>
      <c r="FD154" s="338"/>
      <c r="FE154" s="338"/>
      <c r="FF154" s="338"/>
      <c r="FG154" s="338"/>
      <c r="FH154" s="338"/>
      <c r="FI154" s="338"/>
      <c r="FJ154" s="338"/>
      <c r="FK154" s="338"/>
      <c r="FL154" s="338"/>
      <c r="FM154" s="338"/>
      <c r="FN154" s="338"/>
      <c r="FO154" s="338"/>
      <c r="FP154" s="338"/>
      <c r="FQ154" s="338"/>
      <c r="FR154" s="338"/>
      <c r="FS154" s="338"/>
      <c r="FT154" s="338"/>
      <c r="FU154" s="338"/>
      <c r="FV154" s="338"/>
      <c r="FW154" s="338"/>
      <c r="FX154" s="338"/>
      <c r="FY154" s="338"/>
      <c r="FZ154" s="338"/>
      <c r="GA154" s="338"/>
      <c r="GB154" s="338"/>
      <c r="GC154" s="338"/>
      <c r="GD154" s="338"/>
      <c r="GE154" s="338"/>
      <c r="GF154" s="338"/>
      <c r="GG154" s="338"/>
      <c r="GH154" s="338"/>
      <c r="GI154" s="338"/>
      <c r="GJ154" s="338"/>
      <c r="GK154" s="338"/>
      <c r="GL154" s="338"/>
      <c r="GM154" s="338"/>
      <c r="GN154" s="338"/>
      <c r="GO154" s="338"/>
      <c r="GP154" s="338"/>
      <c r="GQ154" s="338"/>
      <c r="GR154" s="338"/>
      <c r="GS154" s="338"/>
      <c r="GT154" s="338"/>
      <c r="GU154" s="338"/>
      <c r="GV154" s="338"/>
      <c r="GW154" s="338"/>
      <c r="GX154" s="338"/>
      <c r="GY154" s="338"/>
      <c r="GZ154" s="338"/>
      <c r="HA154" s="338"/>
      <c r="HB154" s="338"/>
      <c r="HC154" s="338"/>
      <c r="HD154" s="338"/>
      <c r="HE154" s="338"/>
      <c r="HF154" s="338"/>
      <c r="HG154" s="338"/>
      <c r="HH154" s="338"/>
      <c r="HI154" s="338"/>
      <c r="HJ154" s="338"/>
      <c r="HK154" s="338"/>
      <c r="HL154" s="338"/>
      <c r="HM154" s="338"/>
      <c r="HN154" s="338"/>
      <c r="HO154" s="338"/>
      <c r="HP154" s="338"/>
      <c r="HQ154" s="338"/>
      <c r="HR154" s="338"/>
      <c r="HS154" s="338"/>
      <c r="HT154" s="338"/>
      <c r="HU154" s="338"/>
      <c r="HV154" s="338"/>
      <c r="HW154" s="338"/>
      <c r="HX154" s="338"/>
      <c r="HY154" s="338"/>
      <c r="HZ154" s="338"/>
      <c r="IA154" s="338"/>
      <c r="IB154" s="338"/>
      <c r="IC154" s="338"/>
      <c r="ID154" s="338"/>
      <c r="IE154" s="338"/>
      <c r="IF154" s="338"/>
      <c r="IG154" s="338"/>
      <c r="IH154" s="338"/>
      <c r="II154" s="338"/>
      <c r="IJ154" s="338"/>
      <c r="IK154" s="338"/>
      <c r="IL154" s="338"/>
      <c r="IM154" s="338"/>
      <c r="IN154" s="338"/>
      <c r="IO154" s="338"/>
      <c r="IP154" s="338"/>
    </row>
    <row r="155" spans="32:250" s="327" customFormat="1" ht="15.75" hidden="1" customHeight="1">
      <c r="AF155" s="340"/>
      <c r="AG155" s="338"/>
      <c r="AH155" s="338"/>
      <c r="AI155" s="338"/>
      <c r="AJ155" s="338"/>
      <c r="AK155" s="338"/>
      <c r="AL155" s="338"/>
      <c r="AM155" s="338"/>
      <c r="AN155" s="338"/>
      <c r="AO155" s="338"/>
      <c r="AP155" s="338"/>
      <c r="AQ155" s="338"/>
      <c r="AR155" s="338"/>
      <c r="AS155" s="338"/>
      <c r="AT155" s="338"/>
      <c r="AU155" s="338"/>
      <c r="AV155" s="338"/>
      <c r="AW155" s="338"/>
      <c r="AX155" s="338"/>
      <c r="AY155" s="338"/>
      <c r="AZ155" s="338"/>
      <c r="BA155" s="338"/>
      <c r="BB155" s="338"/>
      <c r="BC155" s="338"/>
      <c r="BD155" s="338"/>
      <c r="BE155" s="338"/>
      <c r="BF155" s="338"/>
      <c r="BG155" s="338"/>
      <c r="BH155" s="338"/>
      <c r="BI155" s="338"/>
      <c r="BJ155" s="338"/>
      <c r="BK155" s="338"/>
      <c r="BL155" s="338"/>
      <c r="BM155" s="338"/>
      <c r="BN155" s="338"/>
      <c r="BO155" s="338"/>
      <c r="BP155" s="338"/>
      <c r="BQ155" s="338"/>
      <c r="BR155" s="338"/>
      <c r="BS155" s="338"/>
      <c r="BT155" s="338"/>
      <c r="BU155" s="338"/>
      <c r="BV155" s="338"/>
      <c r="BW155" s="338"/>
      <c r="BX155" s="338"/>
      <c r="BY155" s="338"/>
      <c r="BZ155" s="338"/>
      <c r="CA155" s="338"/>
      <c r="CB155" s="338"/>
      <c r="CC155" s="338"/>
      <c r="CD155" s="338"/>
      <c r="CE155" s="338"/>
      <c r="CF155" s="338"/>
      <c r="CG155" s="338"/>
      <c r="CH155" s="338"/>
      <c r="CI155" s="338"/>
      <c r="CJ155" s="338"/>
      <c r="CK155" s="338"/>
      <c r="CL155" s="338"/>
      <c r="CM155" s="338"/>
      <c r="CN155" s="338"/>
      <c r="CO155" s="338"/>
      <c r="CP155" s="338"/>
      <c r="CQ155" s="338"/>
      <c r="CR155" s="338"/>
      <c r="CS155" s="338"/>
      <c r="CT155" s="338"/>
      <c r="CU155" s="338"/>
      <c r="CV155" s="338"/>
      <c r="CW155" s="338"/>
      <c r="CX155" s="338"/>
      <c r="CY155" s="338"/>
      <c r="CZ155" s="338"/>
      <c r="DA155" s="338"/>
      <c r="DB155" s="338"/>
      <c r="DC155" s="338"/>
      <c r="DD155" s="338"/>
      <c r="DE155" s="338"/>
      <c r="DF155" s="338"/>
      <c r="DG155" s="338"/>
      <c r="DH155" s="338"/>
      <c r="DI155" s="338"/>
      <c r="DJ155" s="338"/>
      <c r="DK155" s="338"/>
      <c r="DL155" s="338"/>
      <c r="DM155" s="338"/>
      <c r="DN155" s="338"/>
      <c r="DO155" s="338"/>
      <c r="DP155" s="338"/>
      <c r="DQ155" s="338"/>
      <c r="DR155" s="338"/>
      <c r="DS155" s="338"/>
      <c r="DT155" s="338"/>
      <c r="DU155" s="338"/>
      <c r="DV155" s="338"/>
      <c r="DW155" s="338"/>
      <c r="DX155" s="338"/>
      <c r="DY155" s="338"/>
      <c r="DZ155" s="338"/>
      <c r="EA155" s="338"/>
      <c r="EB155" s="338"/>
      <c r="EC155" s="338"/>
      <c r="ED155" s="338"/>
      <c r="EE155" s="338"/>
      <c r="EF155" s="338"/>
      <c r="EG155" s="338"/>
      <c r="EH155" s="338"/>
      <c r="EI155" s="338"/>
      <c r="EJ155" s="338"/>
      <c r="EK155" s="338"/>
      <c r="EL155" s="338"/>
      <c r="EM155" s="338"/>
      <c r="EN155" s="338"/>
      <c r="EO155" s="338"/>
      <c r="EP155" s="338"/>
      <c r="EQ155" s="338"/>
      <c r="ER155" s="338"/>
      <c r="ES155" s="338"/>
      <c r="ET155" s="338"/>
      <c r="EU155" s="338"/>
      <c r="EV155" s="338"/>
      <c r="EW155" s="338"/>
      <c r="EX155" s="338"/>
      <c r="EY155" s="338"/>
      <c r="EZ155" s="338"/>
      <c r="FA155" s="338"/>
      <c r="FB155" s="338"/>
      <c r="FC155" s="338"/>
      <c r="FD155" s="338"/>
      <c r="FE155" s="338"/>
      <c r="FF155" s="338"/>
      <c r="FG155" s="338"/>
      <c r="FH155" s="338"/>
      <c r="FI155" s="338"/>
      <c r="FJ155" s="338"/>
      <c r="FK155" s="338"/>
      <c r="FL155" s="338"/>
      <c r="FM155" s="338"/>
      <c r="FN155" s="338"/>
      <c r="FO155" s="338"/>
      <c r="FP155" s="338"/>
      <c r="FQ155" s="338"/>
      <c r="FR155" s="338"/>
      <c r="FS155" s="338"/>
      <c r="FT155" s="338"/>
      <c r="FU155" s="338"/>
      <c r="FV155" s="338"/>
      <c r="FW155" s="338"/>
      <c r="FX155" s="338"/>
      <c r="FY155" s="338"/>
      <c r="FZ155" s="338"/>
      <c r="GA155" s="338"/>
      <c r="GB155" s="338"/>
      <c r="GC155" s="338"/>
      <c r="GD155" s="338"/>
      <c r="GE155" s="338"/>
      <c r="GF155" s="338"/>
      <c r="GG155" s="338"/>
      <c r="GH155" s="338"/>
      <c r="GI155" s="338"/>
      <c r="GJ155" s="338"/>
      <c r="GK155" s="338"/>
      <c r="GL155" s="338"/>
      <c r="GM155" s="338"/>
      <c r="GN155" s="338"/>
      <c r="GO155" s="338"/>
      <c r="GP155" s="338"/>
      <c r="GQ155" s="338"/>
      <c r="GR155" s="338"/>
      <c r="GS155" s="338"/>
      <c r="GT155" s="338"/>
      <c r="GU155" s="338"/>
      <c r="GV155" s="338"/>
      <c r="GW155" s="338"/>
      <c r="GX155" s="338"/>
      <c r="GY155" s="338"/>
      <c r="GZ155" s="338"/>
      <c r="HA155" s="338"/>
      <c r="HB155" s="338"/>
      <c r="HC155" s="338"/>
      <c r="HD155" s="338"/>
      <c r="HE155" s="338"/>
      <c r="HF155" s="338"/>
      <c r="HG155" s="338"/>
      <c r="HH155" s="338"/>
      <c r="HI155" s="338"/>
      <c r="HJ155" s="338"/>
      <c r="HK155" s="338"/>
      <c r="HL155" s="338"/>
      <c r="HM155" s="338"/>
      <c r="HN155" s="338"/>
      <c r="HO155" s="338"/>
      <c r="HP155" s="338"/>
      <c r="HQ155" s="338"/>
      <c r="HR155" s="338"/>
      <c r="HS155" s="338"/>
      <c r="HT155" s="338"/>
      <c r="HU155" s="338"/>
      <c r="HV155" s="338"/>
      <c r="HW155" s="338"/>
      <c r="HX155" s="338"/>
      <c r="HY155" s="338"/>
      <c r="HZ155" s="338"/>
      <c r="IA155" s="338"/>
      <c r="IB155" s="338"/>
      <c r="IC155" s="338"/>
      <c r="ID155" s="338"/>
      <c r="IE155" s="338"/>
      <c r="IF155" s="338"/>
      <c r="IG155" s="338"/>
      <c r="IH155" s="338"/>
      <c r="II155" s="338"/>
      <c r="IJ155" s="338"/>
      <c r="IK155" s="338"/>
      <c r="IL155" s="338"/>
      <c r="IM155" s="338"/>
      <c r="IN155" s="338"/>
      <c r="IO155" s="338"/>
      <c r="IP155" s="338"/>
    </row>
    <row r="156" spans="32:250" s="327" customFormat="1" ht="15.75" hidden="1" customHeight="1">
      <c r="AF156" s="340"/>
      <c r="AG156" s="338"/>
      <c r="AH156" s="338"/>
      <c r="AI156" s="338"/>
      <c r="AJ156" s="338"/>
      <c r="AK156" s="338"/>
      <c r="AL156" s="338"/>
      <c r="AM156" s="338"/>
      <c r="AN156" s="338"/>
      <c r="AO156" s="338"/>
      <c r="AP156" s="338"/>
      <c r="AQ156" s="338"/>
      <c r="AR156" s="338"/>
      <c r="AS156" s="338"/>
      <c r="AT156" s="338"/>
      <c r="AU156" s="338"/>
      <c r="AV156" s="338"/>
      <c r="AW156" s="338"/>
      <c r="AX156" s="338"/>
      <c r="AY156" s="338"/>
      <c r="AZ156" s="338"/>
      <c r="BA156" s="338"/>
      <c r="BB156" s="338"/>
      <c r="BC156" s="338"/>
      <c r="BD156" s="338"/>
      <c r="BE156" s="338"/>
      <c r="BF156" s="338"/>
      <c r="BG156" s="338"/>
      <c r="BH156" s="338"/>
      <c r="BI156" s="338"/>
      <c r="BJ156" s="338"/>
      <c r="BK156" s="338"/>
      <c r="BL156" s="338"/>
      <c r="BM156" s="338"/>
      <c r="BN156" s="338"/>
      <c r="BO156" s="338"/>
      <c r="BP156" s="338"/>
      <c r="BQ156" s="338"/>
      <c r="BR156" s="338"/>
      <c r="BS156" s="338"/>
      <c r="BT156" s="338"/>
      <c r="BU156" s="338"/>
      <c r="BV156" s="338"/>
      <c r="BW156" s="338"/>
      <c r="BX156" s="338"/>
      <c r="BY156" s="338"/>
      <c r="BZ156" s="338"/>
      <c r="CA156" s="338"/>
      <c r="CB156" s="338"/>
      <c r="CC156" s="338"/>
      <c r="CD156" s="338"/>
      <c r="CE156" s="338"/>
      <c r="CF156" s="338"/>
      <c r="CG156" s="338"/>
      <c r="CH156" s="338"/>
      <c r="CI156" s="338"/>
      <c r="CJ156" s="338"/>
      <c r="CK156" s="338"/>
      <c r="CL156" s="338"/>
      <c r="CM156" s="338"/>
      <c r="CN156" s="338"/>
      <c r="CO156" s="338"/>
      <c r="CP156" s="338"/>
      <c r="CQ156" s="338"/>
      <c r="CR156" s="338"/>
      <c r="CS156" s="338"/>
      <c r="CT156" s="338"/>
      <c r="CU156" s="338"/>
      <c r="CV156" s="338"/>
      <c r="CW156" s="338"/>
      <c r="CX156" s="338"/>
      <c r="CY156" s="338"/>
      <c r="CZ156" s="338"/>
      <c r="DA156" s="338"/>
      <c r="DB156" s="338"/>
      <c r="DC156" s="338"/>
      <c r="DD156" s="338"/>
      <c r="DE156" s="338"/>
      <c r="DF156" s="338"/>
      <c r="DG156" s="338"/>
      <c r="DH156" s="338"/>
      <c r="DI156" s="338"/>
      <c r="DJ156" s="338"/>
      <c r="DK156" s="338"/>
      <c r="DL156" s="338"/>
      <c r="DM156" s="338"/>
      <c r="DN156" s="338"/>
      <c r="DO156" s="338"/>
      <c r="DP156" s="338"/>
      <c r="DQ156" s="338"/>
      <c r="DR156" s="338"/>
      <c r="DS156" s="338"/>
      <c r="DT156" s="338"/>
      <c r="DU156" s="338"/>
      <c r="DV156" s="338"/>
      <c r="DW156" s="338"/>
      <c r="DX156" s="338"/>
      <c r="DY156" s="338"/>
      <c r="DZ156" s="338"/>
      <c r="EA156" s="338"/>
      <c r="EB156" s="338"/>
      <c r="EC156" s="338"/>
      <c r="ED156" s="338"/>
      <c r="EE156" s="338"/>
      <c r="EF156" s="338"/>
      <c r="EG156" s="338"/>
      <c r="EH156" s="338"/>
      <c r="EI156" s="338"/>
      <c r="EJ156" s="338"/>
      <c r="EK156" s="338"/>
      <c r="EL156" s="338"/>
      <c r="EM156" s="338"/>
      <c r="EN156" s="338"/>
      <c r="EO156" s="338"/>
      <c r="EP156" s="338"/>
      <c r="EQ156" s="338"/>
      <c r="ER156" s="338"/>
      <c r="ES156" s="338"/>
      <c r="ET156" s="338"/>
      <c r="EU156" s="338"/>
      <c r="EV156" s="338"/>
      <c r="EW156" s="338"/>
      <c r="EX156" s="338"/>
      <c r="EY156" s="338"/>
      <c r="EZ156" s="338"/>
      <c r="FA156" s="338"/>
      <c r="FB156" s="338"/>
      <c r="FC156" s="338"/>
      <c r="FD156" s="338"/>
      <c r="FE156" s="338"/>
      <c r="FF156" s="338"/>
      <c r="FG156" s="338"/>
      <c r="FH156" s="338"/>
      <c r="FI156" s="338"/>
      <c r="FJ156" s="338"/>
      <c r="FK156" s="338"/>
      <c r="FL156" s="338"/>
      <c r="FM156" s="338"/>
      <c r="FN156" s="338"/>
      <c r="FO156" s="338"/>
      <c r="FP156" s="338"/>
      <c r="FQ156" s="338"/>
      <c r="FR156" s="338"/>
      <c r="FS156" s="338"/>
      <c r="FT156" s="338"/>
      <c r="FU156" s="338"/>
      <c r="FV156" s="338"/>
      <c r="FW156" s="338"/>
      <c r="FX156" s="338"/>
      <c r="FY156" s="338"/>
      <c r="FZ156" s="338"/>
      <c r="GA156" s="338"/>
      <c r="GB156" s="338"/>
      <c r="GC156" s="338"/>
      <c r="GD156" s="338"/>
      <c r="GE156" s="338"/>
      <c r="GF156" s="338"/>
      <c r="GG156" s="338"/>
      <c r="GH156" s="338"/>
      <c r="GI156" s="338"/>
      <c r="GJ156" s="338"/>
      <c r="GK156" s="338"/>
      <c r="GL156" s="338"/>
      <c r="GM156" s="338"/>
      <c r="GN156" s="338"/>
      <c r="GO156" s="338"/>
      <c r="GP156" s="338"/>
      <c r="GQ156" s="338"/>
      <c r="GR156" s="338"/>
      <c r="GS156" s="338"/>
      <c r="GT156" s="338"/>
      <c r="GU156" s="338"/>
      <c r="GV156" s="338"/>
      <c r="GW156" s="338"/>
      <c r="GX156" s="338"/>
      <c r="GY156" s="338"/>
      <c r="GZ156" s="338"/>
      <c r="HA156" s="338"/>
      <c r="HB156" s="338"/>
      <c r="HC156" s="338"/>
      <c r="HD156" s="338"/>
      <c r="HE156" s="338"/>
      <c r="HF156" s="338"/>
      <c r="HG156" s="338"/>
      <c r="HH156" s="338"/>
      <c r="HI156" s="338"/>
      <c r="HJ156" s="338"/>
      <c r="HK156" s="338"/>
      <c r="HL156" s="338"/>
      <c r="HM156" s="338"/>
      <c r="HN156" s="338"/>
      <c r="HO156" s="338"/>
      <c r="HP156" s="338"/>
      <c r="HQ156" s="338"/>
      <c r="HR156" s="338"/>
      <c r="HS156" s="338"/>
      <c r="HT156" s="338"/>
      <c r="HU156" s="338"/>
      <c r="HV156" s="338"/>
      <c r="HW156" s="338"/>
      <c r="HX156" s="338"/>
      <c r="HY156" s="338"/>
      <c r="HZ156" s="338"/>
      <c r="IA156" s="338"/>
      <c r="IB156" s="338"/>
      <c r="IC156" s="338"/>
      <c r="ID156" s="338"/>
      <c r="IE156" s="338"/>
      <c r="IF156" s="338"/>
      <c r="IG156" s="338"/>
      <c r="IH156" s="338"/>
      <c r="II156" s="338"/>
      <c r="IJ156" s="338"/>
      <c r="IK156" s="338"/>
      <c r="IL156" s="338"/>
      <c r="IM156" s="338"/>
      <c r="IN156" s="338"/>
      <c r="IO156" s="338"/>
      <c r="IP156" s="338"/>
    </row>
    <row r="157" spans="32:250" s="327" customFormat="1" ht="15.75" hidden="1" customHeight="1">
      <c r="AF157" s="340"/>
      <c r="AG157" s="338"/>
      <c r="AH157" s="338"/>
      <c r="AI157" s="338"/>
      <c r="AJ157" s="338"/>
      <c r="AK157" s="338"/>
      <c r="AL157" s="338"/>
      <c r="AM157" s="338"/>
      <c r="AN157" s="338"/>
      <c r="AO157" s="338"/>
      <c r="AP157" s="338"/>
      <c r="AQ157" s="338"/>
      <c r="AR157" s="338"/>
      <c r="AS157" s="338"/>
      <c r="AT157" s="338"/>
      <c r="AU157" s="338"/>
      <c r="AV157" s="338"/>
      <c r="AW157" s="338"/>
      <c r="AX157" s="338"/>
      <c r="AY157" s="338"/>
      <c r="AZ157" s="338"/>
      <c r="BA157" s="338"/>
      <c r="BB157" s="338"/>
      <c r="BC157" s="338"/>
      <c r="BD157" s="338"/>
      <c r="BE157" s="338"/>
      <c r="BF157" s="338"/>
      <c r="BG157" s="338"/>
      <c r="BH157" s="338"/>
      <c r="BI157" s="338"/>
      <c r="BJ157" s="338"/>
      <c r="BK157" s="338"/>
      <c r="BL157" s="338"/>
      <c r="BM157" s="338"/>
      <c r="BN157" s="338"/>
      <c r="BO157" s="338"/>
      <c r="BP157" s="338"/>
      <c r="BQ157" s="338"/>
      <c r="BR157" s="338"/>
      <c r="BS157" s="338"/>
      <c r="BT157" s="338"/>
      <c r="BU157" s="338"/>
      <c r="BV157" s="338"/>
      <c r="BW157" s="338"/>
      <c r="BX157" s="338"/>
      <c r="BY157" s="338"/>
      <c r="BZ157" s="338"/>
      <c r="CA157" s="338"/>
      <c r="CB157" s="338"/>
      <c r="CC157" s="338"/>
      <c r="CD157" s="338"/>
      <c r="CE157" s="338"/>
      <c r="CF157" s="338"/>
      <c r="CG157" s="338"/>
      <c r="CH157" s="338"/>
      <c r="CI157" s="338"/>
      <c r="CJ157" s="338"/>
      <c r="CK157" s="338"/>
      <c r="CL157" s="338"/>
      <c r="CM157" s="338"/>
      <c r="CN157" s="338"/>
      <c r="CO157" s="338"/>
      <c r="CP157" s="338"/>
      <c r="CQ157" s="338"/>
      <c r="CR157" s="338"/>
      <c r="CS157" s="338"/>
      <c r="CT157" s="338"/>
      <c r="CU157" s="338"/>
      <c r="CV157" s="338"/>
      <c r="CW157" s="338"/>
      <c r="CX157" s="338"/>
      <c r="CY157" s="338"/>
      <c r="CZ157" s="338"/>
      <c r="DA157" s="338"/>
      <c r="DB157" s="338"/>
      <c r="DC157" s="338"/>
      <c r="DD157" s="338"/>
      <c r="DE157" s="338"/>
      <c r="DF157" s="338"/>
      <c r="DG157" s="338"/>
      <c r="DH157" s="338"/>
      <c r="DI157" s="338"/>
      <c r="DJ157" s="338"/>
      <c r="DK157" s="338"/>
      <c r="DL157" s="338"/>
      <c r="DM157" s="338"/>
      <c r="DN157" s="338"/>
      <c r="DO157" s="338"/>
      <c r="DP157" s="338"/>
      <c r="DQ157" s="338"/>
      <c r="DR157" s="338"/>
      <c r="DS157" s="338"/>
      <c r="DT157" s="338"/>
      <c r="DU157" s="338"/>
      <c r="DV157" s="338"/>
      <c r="DW157" s="338"/>
      <c r="DX157" s="338"/>
      <c r="DY157" s="338"/>
      <c r="DZ157" s="338"/>
      <c r="EA157" s="338"/>
      <c r="EB157" s="338"/>
      <c r="EC157" s="338"/>
      <c r="ED157" s="338"/>
      <c r="EE157" s="338"/>
      <c r="EF157" s="338"/>
      <c r="EG157" s="338"/>
      <c r="EH157" s="338"/>
      <c r="EI157" s="338"/>
      <c r="EJ157" s="338"/>
      <c r="EK157" s="338"/>
      <c r="EL157" s="338"/>
      <c r="EM157" s="338"/>
      <c r="EN157" s="338"/>
      <c r="EO157" s="338"/>
      <c r="EP157" s="338"/>
      <c r="EQ157" s="338"/>
      <c r="ER157" s="338"/>
      <c r="ES157" s="338"/>
      <c r="ET157" s="338"/>
      <c r="EU157" s="338"/>
      <c r="EV157" s="338"/>
      <c r="EW157" s="338"/>
      <c r="EX157" s="338"/>
      <c r="EY157" s="338"/>
      <c r="EZ157" s="338"/>
      <c r="FA157" s="338"/>
      <c r="FB157" s="338"/>
      <c r="FC157" s="338"/>
      <c r="FD157" s="338"/>
      <c r="FE157" s="338"/>
      <c r="FF157" s="338"/>
      <c r="FG157" s="338"/>
      <c r="FH157" s="338"/>
      <c r="FI157" s="338"/>
      <c r="FJ157" s="338"/>
      <c r="FK157" s="338"/>
      <c r="FL157" s="338"/>
      <c r="FM157" s="338"/>
      <c r="FN157" s="338"/>
      <c r="FO157" s="338"/>
      <c r="FP157" s="338"/>
      <c r="FQ157" s="338"/>
      <c r="FR157" s="338"/>
      <c r="FS157" s="338"/>
      <c r="FT157" s="338"/>
      <c r="FU157" s="338"/>
      <c r="FV157" s="338"/>
      <c r="FW157" s="338"/>
      <c r="FX157" s="338"/>
      <c r="FY157" s="338"/>
      <c r="FZ157" s="338"/>
      <c r="GA157" s="338"/>
      <c r="GB157" s="338"/>
      <c r="GC157" s="338"/>
      <c r="GD157" s="338"/>
      <c r="GE157" s="338"/>
      <c r="GF157" s="338"/>
      <c r="GG157" s="338"/>
      <c r="GH157" s="338"/>
      <c r="GI157" s="338"/>
      <c r="GJ157" s="338"/>
      <c r="GK157" s="338"/>
      <c r="GL157" s="338"/>
      <c r="GM157" s="338"/>
      <c r="GN157" s="338"/>
      <c r="GO157" s="338"/>
      <c r="GP157" s="338"/>
      <c r="GQ157" s="338"/>
      <c r="GR157" s="338"/>
      <c r="GS157" s="338"/>
      <c r="GT157" s="338"/>
      <c r="GU157" s="338"/>
      <c r="GV157" s="338"/>
      <c r="GW157" s="338"/>
      <c r="GX157" s="338"/>
      <c r="GY157" s="338"/>
      <c r="GZ157" s="338"/>
      <c r="HA157" s="338"/>
      <c r="HB157" s="338"/>
      <c r="HC157" s="338"/>
      <c r="HD157" s="338"/>
      <c r="HE157" s="338"/>
      <c r="HF157" s="338"/>
      <c r="HG157" s="338"/>
      <c r="HH157" s="338"/>
      <c r="HI157" s="338"/>
      <c r="HJ157" s="338"/>
      <c r="HK157" s="338"/>
      <c r="HL157" s="338"/>
      <c r="HM157" s="338"/>
      <c r="HN157" s="338"/>
      <c r="HO157" s="338"/>
      <c r="HP157" s="338"/>
      <c r="HQ157" s="338"/>
      <c r="HR157" s="338"/>
      <c r="HS157" s="338"/>
      <c r="HT157" s="338"/>
      <c r="HU157" s="338"/>
      <c r="HV157" s="338"/>
      <c r="HW157" s="338"/>
      <c r="HX157" s="338"/>
      <c r="HY157" s="338"/>
      <c r="HZ157" s="338"/>
      <c r="IA157" s="338"/>
      <c r="IB157" s="338"/>
      <c r="IC157" s="338"/>
      <c r="ID157" s="338"/>
      <c r="IE157" s="338"/>
      <c r="IF157" s="338"/>
      <c r="IG157" s="338"/>
      <c r="IH157" s="338"/>
      <c r="II157" s="338"/>
      <c r="IJ157" s="338"/>
      <c r="IK157" s="338"/>
      <c r="IL157" s="338"/>
      <c r="IM157" s="338"/>
      <c r="IN157" s="338"/>
      <c r="IO157" s="338"/>
      <c r="IP157" s="338"/>
    </row>
    <row r="158" spans="32:250" s="327" customFormat="1" ht="15.75" hidden="1" customHeight="1">
      <c r="AF158" s="340"/>
      <c r="AG158" s="338"/>
      <c r="AH158" s="338"/>
      <c r="AI158" s="338"/>
      <c r="AJ158" s="338"/>
      <c r="AK158" s="338"/>
      <c r="AL158" s="338"/>
      <c r="AM158" s="338"/>
      <c r="AN158" s="338"/>
      <c r="AO158" s="338"/>
      <c r="AP158" s="338"/>
      <c r="AQ158" s="338"/>
      <c r="AR158" s="338"/>
      <c r="AS158" s="338"/>
      <c r="AT158" s="338"/>
      <c r="AU158" s="338"/>
      <c r="AV158" s="338"/>
      <c r="AW158" s="338"/>
      <c r="AX158" s="338"/>
      <c r="AY158" s="338"/>
      <c r="AZ158" s="338"/>
      <c r="BA158" s="338"/>
      <c r="BB158" s="338"/>
      <c r="BC158" s="338"/>
      <c r="BD158" s="338"/>
      <c r="BE158" s="338"/>
      <c r="BF158" s="338"/>
      <c r="BG158" s="338"/>
      <c r="BH158" s="338"/>
      <c r="BI158" s="338"/>
      <c r="BJ158" s="338"/>
      <c r="BK158" s="338"/>
      <c r="BL158" s="338"/>
      <c r="BM158" s="338"/>
      <c r="BN158" s="338"/>
      <c r="BO158" s="338"/>
      <c r="BP158" s="338"/>
      <c r="BQ158" s="338"/>
      <c r="BR158" s="338"/>
      <c r="BS158" s="338"/>
      <c r="BT158" s="338"/>
      <c r="BU158" s="338"/>
      <c r="BV158" s="338"/>
      <c r="BW158" s="338"/>
      <c r="BX158" s="338"/>
      <c r="BY158" s="338"/>
      <c r="BZ158" s="338"/>
      <c r="CA158" s="338"/>
      <c r="CB158" s="338"/>
      <c r="CC158" s="338"/>
      <c r="CD158" s="338"/>
      <c r="CE158" s="338"/>
      <c r="CF158" s="338"/>
      <c r="CG158" s="338"/>
      <c r="CH158" s="338"/>
      <c r="CI158" s="338"/>
      <c r="CJ158" s="338"/>
      <c r="CK158" s="338"/>
      <c r="CL158" s="338"/>
      <c r="CM158" s="338"/>
      <c r="CN158" s="338"/>
      <c r="CO158" s="338"/>
      <c r="CP158" s="338"/>
      <c r="CQ158" s="338"/>
      <c r="CR158" s="338"/>
      <c r="CS158" s="338"/>
      <c r="CT158" s="338"/>
      <c r="CU158" s="338"/>
      <c r="CV158" s="338"/>
      <c r="CW158" s="338"/>
      <c r="CX158" s="338"/>
      <c r="CY158" s="338"/>
      <c r="CZ158" s="338"/>
      <c r="DA158" s="338"/>
      <c r="DB158" s="338"/>
      <c r="DC158" s="338"/>
      <c r="DD158" s="338"/>
      <c r="DE158" s="338"/>
      <c r="DF158" s="338"/>
      <c r="DG158" s="338"/>
      <c r="DH158" s="338"/>
      <c r="DI158" s="338"/>
      <c r="DJ158" s="338"/>
      <c r="DK158" s="338"/>
      <c r="DL158" s="338"/>
      <c r="DM158" s="338"/>
      <c r="DN158" s="338"/>
      <c r="DO158" s="338"/>
      <c r="DP158" s="338"/>
      <c r="DQ158" s="338"/>
      <c r="DR158" s="338"/>
      <c r="DS158" s="338"/>
      <c r="DT158" s="338"/>
      <c r="DU158" s="338"/>
      <c r="DV158" s="338"/>
      <c r="DW158" s="338"/>
      <c r="DX158" s="338"/>
      <c r="DY158" s="338"/>
      <c r="DZ158" s="338"/>
      <c r="EA158" s="338"/>
      <c r="EB158" s="338"/>
      <c r="EC158" s="338"/>
      <c r="ED158" s="338"/>
      <c r="EE158" s="338"/>
      <c r="EF158" s="338"/>
      <c r="EG158" s="338"/>
      <c r="EH158" s="338"/>
      <c r="EI158" s="338"/>
      <c r="EJ158" s="338"/>
      <c r="EK158" s="338"/>
      <c r="EL158" s="338"/>
      <c r="EM158" s="338"/>
      <c r="EN158" s="338"/>
      <c r="EO158" s="338"/>
      <c r="EP158" s="338"/>
      <c r="EQ158" s="338"/>
      <c r="ER158" s="338"/>
      <c r="ES158" s="338"/>
      <c r="ET158" s="338"/>
      <c r="EU158" s="338"/>
      <c r="EV158" s="338"/>
      <c r="EW158" s="338"/>
      <c r="EX158" s="338"/>
      <c r="EY158" s="338"/>
      <c r="EZ158" s="338"/>
      <c r="FA158" s="338"/>
      <c r="FB158" s="338"/>
      <c r="FC158" s="338"/>
      <c r="FD158" s="338"/>
      <c r="FE158" s="338"/>
      <c r="FF158" s="338"/>
      <c r="FG158" s="338"/>
      <c r="FH158" s="338"/>
      <c r="FI158" s="338"/>
      <c r="FJ158" s="338"/>
      <c r="FK158" s="338"/>
      <c r="FL158" s="338"/>
      <c r="FM158" s="338"/>
      <c r="FN158" s="338"/>
      <c r="FO158" s="338"/>
      <c r="FP158" s="338"/>
      <c r="FQ158" s="338"/>
      <c r="FR158" s="338"/>
      <c r="FS158" s="338"/>
      <c r="FT158" s="338"/>
      <c r="FU158" s="338"/>
      <c r="FV158" s="338"/>
      <c r="FW158" s="338"/>
      <c r="FX158" s="338"/>
      <c r="FY158" s="338"/>
      <c r="FZ158" s="338"/>
      <c r="GA158" s="338"/>
      <c r="GB158" s="338"/>
      <c r="GC158" s="338"/>
      <c r="GD158" s="338"/>
      <c r="GE158" s="338"/>
      <c r="GF158" s="338"/>
      <c r="GG158" s="338"/>
      <c r="GH158" s="338"/>
      <c r="GI158" s="338"/>
      <c r="GJ158" s="338"/>
      <c r="GK158" s="338"/>
      <c r="GL158" s="338"/>
      <c r="GM158" s="338"/>
      <c r="GN158" s="338"/>
      <c r="GO158" s="338"/>
      <c r="GP158" s="338"/>
      <c r="GQ158" s="338"/>
      <c r="GR158" s="338"/>
      <c r="GS158" s="338"/>
      <c r="GT158" s="338"/>
      <c r="GU158" s="338"/>
      <c r="GV158" s="338"/>
      <c r="GW158" s="338"/>
      <c r="GX158" s="338"/>
      <c r="GY158" s="338"/>
      <c r="GZ158" s="338"/>
      <c r="HA158" s="338"/>
      <c r="HB158" s="338"/>
      <c r="HC158" s="338"/>
      <c r="HD158" s="338"/>
      <c r="HE158" s="338"/>
      <c r="HF158" s="338"/>
      <c r="HG158" s="338"/>
      <c r="HH158" s="338"/>
      <c r="HI158" s="338"/>
      <c r="HJ158" s="338"/>
      <c r="HK158" s="338"/>
      <c r="HL158" s="338"/>
      <c r="HM158" s="338"/>
      <c r="HN158" s="338"/>
      <c r="HO158" s="338"/>
      <c r="HP158" s="338"/>
      <c r="HQ158" s="338"/>
      <c r="HR158" s="338"/>
      <c r="HS158" s="338"/>
      <c r="HT158" s="338"/>
      <c r="HU158" s="338"/>
      <c r="HV158" s="338"/>
      <c r="HW158" s="338"/>
      <c r="HX158" s="338"/>
      <c r="HY158" s="338"/>
      <c r="HZ158" s="338"/>
      <c r="IA158" s="338"/>
      <c r="IB158" s="338"/>
      <c r="IC158" s="338"/>
      <c r="ID158" s="338"/>
      <c r="IE158" s="338"/>
      <c r="IF158" s="338"/>
      <c r="IG158" s="338"/>
      <c r="IH158" s="338"/>
      <c r="II158" s="338"/>
      <c r="IJ158" s="338"/>
      <c r="IK158" s="338"/>
      <c r="IL158" s="338"/>
      <c r="IM158" s="338"/>
      <c r="IN158" s="338"/>
      <c r="IO158" s="338"/>
      <c r="IP158" s="338"/>
    </row>
    <row r="159" spans="32:250" s="327" customFormat="1" ht="15.75" hidden="1" customHeight="1">
      <c r="AF159" s="340"/>
      <c r="AG159" s="338"/>
      <c r="AH159" s="338"/>
      <c r="AI159" s="338"/>
      <c r="AJ159" s="338"/>
      <c r="AK159" s="338"/>
      <c r="AL159" s="338"/>
      <c r="AM159" s="338"/>
      <c r="AN159" s="338"/>
      <c r="AO159" s="338"/>
      <c r="AP159" s="338"/>
      <c r="AQ159" s="338"/>
      <c r="AR159" s="338"/>
      <c r="AS159" s="338"/>
      <c r="AT159" s="338"/>
      <c r="AU159" s="338"/>
      <c r="AV159" s="338"/>
      <c r="AW159" s="338"/>
      <c r="AX159" s="338"/>
      <c r="AY159" s="338"/>
      <c r="AZ159" s="338"/>
      <c r="BA159" s="338"/>
      <c r="BB159" s="338"/>
      <c r="BC159" s="338"/>
      <c r="BD159" s="338"/>
      <c r="BE159" s="338"/>
      <c r="BF159" s="338"/>
      <c r="BG159" s="338"/>
      <c r="BH159" s="338"/>
      <c r="BI159" s="338"/>
      <c r="BJ159" s="338"/>
      <c r="BK159" s="338"/>
      <c r="BL159" s="338"/>
      <c r="BM159" s="338"/>
      <c r="BN159" s="338"/>
      <c r="BO159" s="338"/>
      <c r="BP159" s="338"/>
      <c r="BQ159" s="338"/>
      <c r="BR159" s="338"/>
      <c r="BS159" s="338"/>
      <c r="BT159" s="338"/>
      <c r="BU159" s="338"/>
      <c r="BV159" s="338"/>
      <c r="BW159" s="338"/>
      <c r="BX159" s="338"/>
      <c r="BY159" s="338"/>
      <c r="BZ159" s="338"/>
      <c r="CA159" s="338"/>
      <c r="CB159" s="338"/>
      <c r="CC159" s="338"/>
      <c r="CD159" s="338"/>
      <c r="CE159" s="338"/>
      <c r="CF159" s="338"/>
      <c r="CG159" s="338"/>
      <c r="CH159" s="338"/>
      <c r="CI159" s="338"/>
      <c r="CJ159" s="338"/>
      <c r="CK159" s="338"/>
      <c r="CL159" s="338"/>
      <c r="CM159" s="338"/>
      <c r="CN159" s="338"/>
      <c r="CO159" s="338"/>
      <c r="CP159" s="338"/>
      <c r="CQ159" s="338"/>
      <c r="CR159" s="338"/>
      <c r="CS159" s="338"/>
      <c r="CT159" s="338"/>
      <c r="CU159" s="338"/>
      <c r="CV159" s="338"/>
      <c r="CW159" s="338"/>
      <c r="CX159" s="338"/>
      <c r="CY159" s="338"/>
      <c r="CZ159" s="338"/>
      <c r="DA159" s="338"/>
      <c r="DB159" s="338"/>
      <c r="DC159" s="338"/>
      <c r="DD159" s="338"/>
      <c r="DE159" s="338"/>
      <c r="DF159" s="338"/>
      <c r="DG159" s="338"/>
      <c r="DH159" s="338"/>
      <c r="DI159" s="338"/>
      <c r="DJ159" s="338"/>
      <c r="DK159" s="338"/>
      <c r="DL159" s="338"/>
      <c r="DM159" s="338"/>
      <c r="DN159" s="338"/>
      <c r="DO159" s="338"/>
      <c r="DP159" s="338"/>
      <c r="DQ159" s="338"/>
      <c r="DR159" s="338"/>
      <c r="DS159" s="338"/>
      <c r="DT159" s="338"/>
      <c r="DU159" s="338"/>
      <c r="DV159" s="338"/>
      <c r="DW159" s="338"/>
      <c r="DX159" s="338"/>
      <c r="DY159" s="338"/>
      <c r="DZ159" s="338"/>
      <c r="EA159" s="338"/>
      <c r="EB159" s="338"/>
      <c r="EC159" s="338"/>
      <c r="ED159" s="338"/>
      <c r="EE159" s="338"/>
      <c r="EF159" s="338"/>
      <c r="EG159" s="338"/>
      <c r="EH159" s="338"/>
      <c r="EI159" s="338"/>
      <c r="EJ159" s="338"/>
      <c r="EK159" s="338"/>
      <c r="EL159" s="338"/>
      <c r="EM159" s="338"/>
      <c r="EN159" s="338"/>
      <c r="EO159" s="338"/>
      <c r="EP159" s="338"/>
      <c r="EQ159" s="338"/>
      <c r="ER159" s="338"/>
      <c r="ES159" s="338"/>
      <c r="ET159" s="338"/>
      <c r="EU159" s="338"/>
      <c r="EV159" s="338"/>
      <c r="EW159" s="338"/>
      <c r="EX159" s="338"/>
      <c r="EY159" s="338"/>
      <c r="EZ159" s="338"/>
      <c r="FA159" s="338"/>
      <c r="FB159" s="338"/>
      <c r="FC159" s="338"/>
      <c r="FD159" s="338"/>
      <c r="FE159" s="338"/>
      <c r="FF159" s="338"/>
      <c r="FG159" s="338"/>
      <c r="FH159" s="338"/>
      <c r="FI159" s="338"/>
      <c r="FJ159" s="338"/>
      <c r="FK159" s="338"/>
      <c r="FL159" s="338"/>
      <c r="FM159" s="338"/>
      <c r="FN159" s="338"/>
      <c r="FO159" s="338"/>
      <c r="FP159" s="338"/>
      <c r="FQ159" s="338"/>
      <c r="FR159" s="338"/>
      <c r="FS159" s="338"/>
      <c r="FT159" s="338"/>
      <c r="FU159" s="338"/>
      <c r="FV159" s="338"/>
      <c r="FW159" s="338"/>
      <c r="FX159" s="338"/>
      <c r="FY159" s="338"/>
      <c r="FZ159" s="338"/>
      <c r="GA159" s="338"/>
      <c r="GB159" s="338"/>
      <c r="GC159" s="338"/>
      <c r="GD159" s="338"/>
      <c r="GE159" s="338"/>
      <c r="GF159" s="338"/>
      <c r="GG159" s="338"/>
      <c r="GH159" s="338"/>
      <c r="GI159" s="338"/>
      <c r="GJ159" s="338"/>
      <c r="GK159" s="338"/>
      <c r="GL159" s="338"/>
      <c r="GM159" s="338"/>
      <c r="GN159" s="338"/>
      <c r="GO159" s="338"/>
      <c r="GP159" s="338"/>
      <c r="GQ159" s="338"/>
      <c r="GR159" s="338"/>
      <c r="GS159" s="338"/>
      <c r="GT159" s="338"/>
      <c r="GU159" s="338"/>
      <c r="GV159" s="338"/>
      <c r="GW159" s="338"/>
      <c r="GX159" s="338"/>
      <c r="GY159" s="338"/>
      <c r="GZ159" s="338"/>
      <c r="HA159" s="338"/>
      <c r="HB159" s="338"/>
      <c r="HC159" s="338"/>
      <c r="HD159" s="338"/>
      <c r="HE159" s="338"/>
      <c r="HF159" s="338"/>
      <c r="HG159" s="338"/>
      <c r="HH159" s="338"/>
      <c r="HI159" s="338"/>
      <c r="HJ159" s="338"/>
      <c r="HK159" s="338"/>
      <c r="HL159" s="338"/>
      <c r="HM159" s="338"/>
      <c r="HN159" s="338"/>
      <c r="HO159" s="338"/>
      <c r="HP159" s="338"/>
      <c r="HQ159" s="338"/>
      <c r="HR159" s="338"/>
      <c r="HS159" s="338"/>
      <c r="HT159" s="338"/>
      <c r="HU159" s="338"/>
      <c r="HV159" s="338"/>
      <c r="HW159" s="338"/>
      <c r="HX159" s="338"/>
      <c r="HY159" s="338"/>
      <c r="HZ159" s="338"/>
      <c r="IA159" s="338"/>
      <c r="IB159" s="338"/>
      <c r="IC159" s="338"/>
      <c r="ID159" s="338"/>
      <c r="IE159" s="338"/>
      <c r="IF159" s="338"/>
      <c r="IG159" s="338"/>
      <c r="IH159" s="338"/>
      <c r="II159" s="338"/>
      <c r="IJ159" s="338"/>
      <c r="IK159" s="338"/>
      <c r="IL159" s="338"/>
      <c r="IM159" s="338"/>
      <c r="IN159" s="338"/>
      <c r="IO159" s="338"/>
      <c r="IP159" s="338"/>
    </row>
    <row r="160" spans="32:250" s="327" customFormat="1" ht="15.75" hidden="1" customHeight="1">
      <c r="AF160" s="340"/>
      <c r="AG160" s="338"/>
      <c r="AH160" s="338"/>
      <c r="AI160" s="338"/>
      <c r="AJ160" s="338"/>
      <c r="AK160" s="338"/>
      <c r="AL160" s="338"/>
      <c r="AM160" s="338"/>
      <c r="AN160" s="338"/>
      <c r="AO160" s="338"/>
      <c r="AP160" s="338"/>
      <c r="AQ160" s="338"/>
      <c r="AR160" s="338"/>
      <c r="AS160" s="338"/>
      <c r="AT160" s="338"/>
      <c r="AU160" s="338"/>
      <c r="AV160" s="338"/>
      <c r="AW160" s="338"/>
      <c r="AX160" s="338"/>
      <c r="AY160" s="338"/>
      <c r="AZ160" s="338"/>
      <c r="BA160" s="338"/>
      <c r="BB160" s="338"/>
      <c r="BC160" s="338"/>
      <c r="BD160" s="338"/>
      <c r="BE160" s="338"/>
      <c r="BF160" s="338"/>
      <c r="BG160" s="338"/>
      <c r="BH160" s="338"/>
      <c r="BI160" s="338"/>
      <c r="BJ160" s="338"/>
      <c r="BK160" s="338"/>
      <c r="BL160" s="338"/>
      <c r="BM160" s="338"/>
      <c r="BN160" s="338"/>
      <c r="BO160" s="338"/>
      <c r="BP160" s="338"/>
      <c r="BQ160" s="338"/>
      <c r="BR160" s="338"/>
      <c r="BS160" s="338"/>
      <c r="BT160" s="338"/>
      <c r="BU160" s="338"/>
      <c r="BV160" s="338"/>
      <c r="BW160" s="338"/>
      <c r="BX160" s="338"/>
      <c r="BY160" s="338"/>
      <c r="BZ160" s="338"/>
      <c r="CA160" s="338"/>
      <c r="CB160" s="338"/>
      <c r="CC160" s="338"/>
      <c r="CD160" s="338"/>
      <c r="CE160" s="338"/>
      <c r="CF160" s="338"/>
      <c r="CG160" s="338"/>
      <c r="CH160" s="338"/>
      <c r="CI160" s="338"/>
      <c r="CJ160" s="338"/>
      <c r="CK160" s="338"/>
      <c r="CL160" s="338"/>
      <c r="CM160" s="338"/>
      <c r="CN160" s="338"/>
      <c r="CO160" s="338"/>
      <c r="CP160" s="338"/>
      <c r="CQ160" s="338"/>
      <c r="CR160" s="338"/>
      <c r="CS160" s="338"/>
      <c r="CT160" s="338"/>
      <c r="CU160" s="338"/>
      <c r="CV160" s="338"/>
      <c r="CW160" s="338"/>
      <c r="CX160" s="338"/>
      <c r="CY160" s="338"/>
      <c r="CZ160" s="338"/>
      <c r="DA160" s="338"/>
      <c r="DB160" s="338"/>
      <c r="DC160" s="338"/>
      <c r="DD160" s="338"/>
      <c r="DE160" s="338"/>
      <c r="DF160" s="338"/>
      <c r="DG160" s="338"/>
      <c r="DH160" s="338"/>
      <c r="DI160" s="338"/>
      <c r="DJ160" s="338"/>
      <c r="DK160" s="338"/>
      <c r="DL160" s="338"/>
      <c r="DM160" s="338"/>
      <c r="DN160" s="338"/>
      <c r="DO160" s="338"/>
      <c r="DP160" s="338"/>
      <c r="DQ160" s="338"/>
      <c r="DR160" s="338"/>
      <c r="DS160" s="338"/>
      <c r="DT160" s="338"/>
      <c r="DU160" s="338"/>
      <c r="DV160" s="338"/>
      <c r="DW160" s="338"/>
      <c r="DX160" s="338"/>
      <c r="DY160" s="338"/>
      <c r="DZ160" s="338"/>
      <c r="EA160" s="338"/>
      <c r="EB160" s="338"/>
      <c r="EC160" s="338"/>
      <c r="ED160" s="338"/>
      <c r="EE160" s="338"/>
      <c r="EF160" s="338"/>
      <c r="EG160" s="338"/>
      <c r="EH160" s="338"/>
      <c r="EI160" s="338"/>
      <c r="EJ160" s="338"/>
      <c r="EK160" s="338"/>
      <c r="EL160" s="338"/>
      <c r="EM160" s="338"/>
      <c r="EN160" s="338"/>
      <c r="EO160" s="338"/>
      <c r="EP160" s="338"/>
      <c r="EQ160" s="338"/>
      <c r="ER160" s="338"/>
      <c r="ES160" s="338"/>
      <c r="ET160" s="338"/>
      <c r="EU160" s="338"/>
      <c r="EV160" s="338"/>
      <c r="EW160" s="338"/>
      <c r="EX160" s="338"/>
      <c r="EY160" s="338"/>
      <c r="EZ160" s="338"/>
      <c r="FA160" s="338"/>
      <c r="FB160" s="338"/>
      <c r="FC160" s="338"/>
      <c r="FD160" s="338"/>
      <c r="FE160" s="338"/>
      <c r="FF160" s="338"/>
      <c r="FG160" s="338"/>
      <c r="FH160" s="338"/>
      <c r="FI160" s="338"/>
      <c r="FJ160" s="338"/>
      <c r="FK160" s="338"/>
      <c r="FL160" s="338"/>
      <c r="FM160" s="338"/>
      <c r="FN160" s="338"/>
      <c r="FO160" s="338"/>
      <c r="FP160" s="338"/>
      <c r="FQ160" s="338"/>
      <c r="FR160" s="338"/>
      <c r="FS160" s="338"/>
      <c r="FT160" s="338"/>
      <c r="FU160" s="338"/>
      <c r="FV160" s="338"/>
      <c r="FW160" s="338"/>
      <c r="FX160" s="338"/>
      <c r="FY160" s="338"/>
      <c r="FZ160" s="338"/>
      <c r="GA160" s="338"/>
      <c r="GB160" s="338"/>
      <c r="GC160" s="338"/>
      <c r="GD160" s="338"/>
      <c r="GE160" s="338"/>
      <c r="GF160" s="338"/>
      <c r="GG160" s="338"/>
      <c r="GH160" s="338"/>
      <c r="GI160" s="338"/>
      <c r="GJ160" s="338"/>
      <c r="GK160" s="338"/>
      <c r="GL160" s="338"/>
      <c r="GM160" s="338"/>
      <c r="GN160" s="338"/>
      <c r="GO160" s="338"/>
      <c r="GP160" s="338"/>
      <c r="GQ160" s="338"/>
      <c r="GR160" s="338"/>
      <c r="GS160" s="338"/>
      <c r="GT160" s="338"/>
      <c r="GU160" s="338"/>
      <c r="GV160" s="338"/>
      <c r="GW160" s="338"/>
      <c r="GX160" s="338"/>
      <c r="GY160" s="338"/>
      <c r="GZ160" s="338"/>
      <c r="HA160" s="338"/>
      <c r="HB160" s="338"/>
      <c r="HC160" s="338"/>
      <c r="HD160" s="338"/>
      <c r="HE160" s="338"/>
      <c r="HF160" s="338"/>
      <c r="HG160" s="338"/>
      <c r="HH160" s="338"/>
      <c r="HI160" s="338"/>
      <c r="HJ160" s="338"/>
      <c r="HK160" s="338"/>
      <c r="HL160" s="338"/>
      <c r="HM160" s="338"/>
      <c r="HN160" s="338"/>
      <c r="HO160" s="338"/>
      <c r="HP160" s="338"/>
      <c r="HQ160" s="338"/>
      <c r="HR160" s="338"/>
      <c r="HS160" s="338"/>
      <c r="HT160" s="338"/>
      <c r="HU160" s="338"/>
      <c r="HV160" s="338"/>
      <c r="HW160" s="338"/>
      <c r="HX160" s="338"/>
      <c r="HY160" s="338"/>
      <c r="HZ160" s="338"/>
      <c r="IA160" s="338"/>
      <c r="IB160" s="338"/>
      <c r="IC160" s="338"/>
      <c r="ID160" s="338"/>
      <c r="IE160" s="338"/>
      <c r="IF160" s="338"/>
      <c r="IG160" s="338"/>
      <c r="IH160" s="338"/>
      <c r="II160" s="338"/>
      <c r="IJ160" s="338"/>
      <c r="IK160" s="338"/>
      <c r="IL160" s="338"/>
      <c r="IM160" s="338"/>
      <c r="IN160" s="338"/>
      <c r="IO160" s="338"/>
      <c r="IP160" s="338"/>
    </row>
    <row r="161" spans="32:250" s="327" customFormat="1" ht="15.75" hidden="1" customHeight="1">
      <c r="AF161" s="340"/>
      <c r="AG161" s="338"/>
      <c r="AH161" s="338"/>
      <c r="AI161" s="338"/>
      <c r="AJ161" s="338"/>
      <c r="AK161" s="338"/>
      <c r="AL161" s="338"/>
      <c r="AM161" s="338"/>
      <c r="AN161" s="338"/>
      <c r="AO161" s="338"/>
      <c r="AP161" s="338"/>
      <c r="AQ161" s="338"/>
      <c r="AR161" s="338"/>
      <c r="AS161" s="338"/>
      <c r="AT161" s="338"/>
      <c r="AU161" s="338"/>
      <c r="AV161" s="338"/>
      <c r="AW161" s="338"/>
      <c r="AX161" s="338"/>
      <c r="AY161" s="338"/>
      <c r="AZ161" s="338"/>
      <c r="BA161" s="338"/>
      <c r="BB161" s="338"/>
      <c r="BC161" s="338"/>
      <c r="BD161" s="338"/>
      <c r="BE161" s="338"/>
      <c r="BF161" s="338"/>
      <c r="BG161" s="338"/>
      <c r="BH161" s="338"/>
      <c r="BI161" s="338"/>
      <c r="BJ161" s="338"/>
      <c r="BK161" s="338"/>
      <c r="BL161" s="338"/>
      <c r="BM161" s="338"/>
      <c r="BN161" s="338"/>
      <c r="BO161" s="338"/>
      <c r="BP161" s="338"/>
      <c r="BQ161" s="338"/>
      <c r="BR161" s="338"/>
      <c r="BS161" s="338"/>
      <c r="BT161" s="338"/>
      <c r="BU161" s="338"/>
      <c r="BV161" s="338"/>
      <c r="BW161" s="338"/>
      <c r="BX161" s="338"/>
      <c r="BY161" s="338"/>
      <c r="BZ161" s="338"/>
      <c r="CA161" s="338"/>
      <c r="CB161" s="338"/>
      <c r="CC161" s="338"/>
      <c r="CD161" s="338"/>
      <c r="CE161" s="338"/>
      <c r="CF161" s="338"/>
      <c r="CG161" s="338"/>
      <c r="CH161" s="338"/>
      <c r="CI161" s="338"/>
      <c r="CJ161" s="338"/>
      <c r="CK161" s="338"/>
      <c r="CL161" s="338"/>
      <c r="CM161" s="338"/>
      <c r="CN161" s="338"/>
      <c r="CO161" s="338"/>
      <c r="CP161" s="338"/>
      <c r="CQ161" s="338"/>
      <c r="CR161" s="338"/>
      <c r="CS161" s="338"/>
      <c r="CT161" s="338"/>
      <c r="CU161" s="338"/>
      <c r="CV161" s="338"/>
      <c r="CW161" s="338"/>
      <c r="CX161" s="338"/>
      <c r="CY161" s="338"/>
      <c r="CZ161" s="338"/>
      <c r="DA161" s="338"/>
      <c r="DB161" s="338"/>
      <c r="DC161" s="338"/>
      <c r="DD161" s="338"/>
      <c r="DE161" s="338"/>
      <c r="DF161" s="338"/>
      <c r="DG161" s="338"/>
      <c r="DH161" s="338"/>
      <c r="DI161" s="338"/>
      <c r="DJ161" s="338"/>
      <c r="DK161" s="338"/>
      <c r="DL161" s="338"/>
      <c r="DM161" s="338"/>
      <c r="DN161" s="338"/>
      <c r="DO161" s="338"/>
      <c r="DP161" s="338"/>
      <c r="DQ161" s="338"/>
      <c r="DR161" s="338"/>
      <c r="DS161" s="338"/>
      <c r="DT161" s="338"/>
      <c r="DU161" s="338"/>
      <c r="DV161" s="338"/>
      <c r="DW161" s="338"/>
      <c r="DX161" s="338"/>
      <c r="DY161" s="338"/>
      <c r="DZ161" s="338"/>
      <c r="EA161" s="338"/>
      <c r="EB161" s="338"/>
      <c r="EC161" s="338"/>
      <c r="ED161" s="338"/>
      <c r="EE161" s="338"/>
      <c r="EF161" s="338"/>
      <c r="EG161" s="338"/>
      <c r="EH161" s="338"/>
      <c r="EI161" s="338"/>
      <c r="EJ161" s="338"/>
      <c r="EK161" s="338"/>
      <c r="EL161" s="338"/>
      <c r="EM161" s="338"/>
      <c r="EN161" s="338"/>
      <c r="EO161" s="338"/>
      <c r="EP161" s="338"/>
      <c r="EQ161" s="338"/>
      <c r="ER161" s="338"/>
      <c r="ES161" s="338"/>
      <c r="ET161" s="338"/>
      <c r="EU161" s="338"/>
      <c r="EV161" s="338"/>
      <c r="EW161" s="338"/>
      <c r="EX161" s="338"/>
      <c r="EY161" s="338"/>
      <c r="EZ161" s="338"/>
      <c r="FA161" s="338"/>
      <c r="FB161" s="338"/>
      <c r="FC161" s="338"/>
      <c r="FD161" s="338"/>
      <c r="FE161" s="338"/>
      <c r="FF161" s="338"/>
      <c r="FG161" s="338"/>
      <c r="FH161" s="338"/>
      <c r="FI161" s="338"/>
      <c r="FJ161" s="338"/>
      <c r="FK161" s="338"/>
      <c r="FL161" s="338"/>
      <c r="FM161" s="338"/>
      <c r="FN161" s="338"/>
      <c r="FO161" s="338"/>
      <c r="FP161" s="338"/>
      <c r="FQ161" s="338"/>
      <c r="FR161" s="338"/>
      <c r="FS161" s="338"/>
      <c r="FT161" s="338"/>
      <c r="FU161" s="338"/>
      <c r="FV161" s="338"/>
      <c r="FW161" s="338"/>
      <c r="FX161" s="338"/>
      <c r="FY161" s="338"/>
      <c r="FZ161" s="338"/>
      <c r="GA161" s="338"/>
      <c r="GB161" s="338"/>
      <c r="GC161" s="338"/>
      <c r="GD161" s="338"/>
      <c r="GE161" s="338"/>
      <c r="GF161" s="338"/>
      <c r="GG161" s="338"/>
      <c r="GH161" s="338"/>
      <c r="GI161" s="338"/>
      <c r="GJ161" s="338"/>
      <c r="GK161" s="338"/>
      <c r="GL161" s="338"/>
      <c r="GM161" s="338"/>
      <c r="GN161" s="338"/>
      <c r="GO161" s="338"/>
      <c r="GP161" s="338"/>
      <c r="GQ161" s="338"/>
      <c r="GR161" s="338"/>
      <c r="GS161" s="338"/>
      <c r="GT161" s="338"/>
      <c r="GU161" s="338"/>
      <c r="GV161" s="338"/>
      <c r="GW161" s="338"/>
      <c r="GX161" s="338"/>
      <c r="GY161" s="338"/>
      <c r="GZ161" s="338"/>
      <c r="HA161" s="338"/>
      <c r="HB161" s="338"/>
      <c r="HC161" s="338"/>
      <c r="HD161" s="338"/>
      <c r="HE161" s="338"/>
      <c r="HF161" s="338"/>
      <c r="HG161" s="338"/>
      <c r="HH161" s="338"/>
      <c r="HI161" s="338"/>
      <c r="HJ161" s="338"/>
      <c r="HK161" s="338"/>
      <c r="HL161" s="338"/>
      <c r="HM161" s="338"/>
      <c r="HN161" s="338"/>
      <c r="HO161" s="338"/>
      <c r="HP161" s="338"/>
      <c r="HQ161" s="338"/>
      <c r="HR161" s="338"/>
      <c r="HS161" s="338"/>
      <c r="HT161" s="338"/>
      <c r="HU161" s="338"/>
      <c r="HV161" s="338"/>
      <c r="HW161" s="338"/>
      <c r="HX161" s="338"/>
      <c r="HY161" s="338"/>
      <c r="HZ161" s="338"/>
      <c r="IA161" s="338"/>
      <c r="IB161" s="338"/>
      <c r="IC161" s="338"/>
      <c r="ID161" s="338"/>
      <c r="IE161" s="338"/>
      <c r="IF161" s="338"/>
      <c r="IG161" s="338"/>
      <c r="IH161" s="338"/>
      <c r="II161" s="338"/>
      <c r="IJ161" s="338"/>
      <c r="IK161" s="338"/>
      <c r="IL161" s="338"/>
      <c r="IM161" s="338"/>
      <c r="IN161" s="338"/>
      <c r="IO161" s="338"/>
      <c r="IP161" s="338"/>
    </row>
    <row r="162" spans="32:250" s="327" customFormat="1" ht="15.75" hidden="1" customHeight="1">
      <c r="AF162" s="340"/>
      <c r="AG162" s="338"/>
      <c r="AH162" s="338"/>
      <c r="AI162" s="338"/>
      <c r="AJ162" s="338"/>
      <c r="AK162" s="338"/>
      <c r="AL162" s="338"/>
      <c r="AM162" s="338"/>
      <c r="AN162" s="338"/>
      <c r="AO162" s="338"/>
      <c r="AP162" s="338"/>
      <c r="AQ162" s="338"/>
      <c r="AR162" s="338"/>
      <c r="AS162" s="338"/>
      <c r="AT162" s="338"/>
      <c r="AU162" s="338"/>
      <c r="AV162" s="338"/>
      <c r="AW162" s="338"/>
      <c r="AX162" s="338"/>
      <c r="AY162" s="338"/>
      <c r="AZ162" s="338"/>
      <c r="BA162" s="338"/>
      <c r="BB162" s="338"/>
      <c r="BC162" s="338"/>
      <c r="BD162" s="338"/>
      <c r="BE162" s="338"/>
      <c r="BF162" s="338"/>
      <c r="BG162" s="338"/>
      <c r="BH162" s="338"/>
      <c r="BI162" s="338"/>
      <c r="BJ162" s="338"/>
      <c r="BK162" s="338"/>
      <c r="BL162" s="338"/>
      <c r="BM162" s="338"/>
      <c r="BN162" s="338"/>
      <c r="BO162" s="338"/>
      <c r="BP162" s="338"/>
      <c r="BQ162" s="338"/>
      <c r="BR162" s="338"/>
      <c r="BS162" s="338"/>
      <c r="BT162" s="338"/>
      <c r="BU162" s="338"/>
      <c r="BV162" s="338"/>
      <c r="BW162" s="338"/>
      <c r="BX162" s="338"/>
      <c r="BY162" s="338"/>
      <c r="BZ162" s="338"/>
      <c r="CA162" s="338"/>
      <c r="CB162" s="338"/>
      <c r="CC162" s="338"/>
      <c r="CD162" s="338"/>
      <c r="CE162" s="338"/>
      <c r="CF162" s="338"/>
      <c r="CG162" s="338"/>
      <c r="CH162" s="338"/>
      <c r="CI162" s="338"/>
      <c r="CJ162" s="338"/>
      <c r="CK162" s="338"/>
      <c r="CL162" s="338"/>
      <c r="CM162" s="338"/>
      <c r="CN162" s="338"/>
      <c r="CO162" s="338"/>
      <c r="CP162" s="338"/>
      <c r="CQ162" s="338"/>
      <c r="CR162" s="338"/>
      <c r="CS162" s="338"/>
      <c r="CT162" s="338"/>
      <c r="CU162" s="338"/>
      <c r="CV162" s="338"/>
      <c r="CW162" s="338"/>
      <c r="CX162" s="338"/>
      <c r="CY162" s="338"/>
      <c r="CZ162" s="338"/>
      <c r="DA162" s="338"/>
      <c r="DB162" s="338"/>
      <c r="DC162" s="338"/>
      <c r="DD162" s="338"/>
      <c r="DE162" s="338"/>
      <c r="DF162" s="338"/>
      <c r="DG162" s="338"/>
      <c r="DH162" s="338"/>
      <c r="DI162" s="338"/>
      <c r="DJ162" s="338"/>
      <c r="DK162" s="338"/>
      <c r="DL162" s="338"/>
      <c r="DM162" s="338"/>
      <c r="DN162" s="338"/>
      <c r="DO162" s="338"/>
      <c r="DP162" s="338"/>
      <c r="DQ162" s="338"/>
      <c r="DR162" s="338"/>
      <c r="DS162" s="338"/>
      <c r="DT162" s="338"/>
      <c r="DU162" s="338"/>
      <c r="DV162" s="338"/>
      <c r="DW162" s="338"/>
      <c r="DX162" s="338"/>
      <c r="DY162" s="338"/>
      <c r="DZ162" s="338"/>
      <c r="EA162" s="338"/>
      <c r="EB162" s="338"/>
      <c r="EC162" s="338"/>
      <c r="ED162" s="338"/>
      <c r="EE162" s="338"/>
      <c r="EF162" s="338"/>
      <c r="EG162" s="338"/>
      <c r="EH162" s="338"/>
      <c r="EI162" s="338"/>
      <c r="EJ162" s="338"/>
      <c r="EK162" s="338"/>
      <c r="EL162" s="338"/>
      <c r="EM162" s="338"/>
      <c r="EN162" s="338"/>
      <c r="EO162" s="338"/>
      <c r="EP162" s="338"/>
      <c r="EQ162" s="338"/>
      <c r="ER162" s="338"/>
      <c r="ES162" s="338"/>
      <c r="ET162" s="338"/>
      <c r="EU162" s="338"/>
      <c r="EV162" s="338"/>
      <c r="EW162" s="338"/>
      <c r="EX162" s="338"/>
      <c r="EY162" s="338"/>
      <c r="EZ162" s="338"/>
      <c r="FA162" s="338"/>
      <c r="FB162" s="338"/>
      <c r="FC162" s="338"/>
      <c r="FD162" s="338"/>
      <c r="FE162" s="338"/>
      <c r="FF162" s="338"/>
      <c r="FG162" s="338"/>
      <c r="FH162" s="338"/>
      <c r="FI162" s="338"/>
      <c r="FJ162" s="338"/>
      <c r="FK162" s="338"/>
      <c r="FL162" s="338"/>
      <c r="FM162" s="338"/>
      <c r="FN162" s="338"/>
      <c r="FO162" s="338"/>
      <c r="FP162" s="338"/>
      <c r="FQ162" s="338"/>
      <c r="FR162" s="338"/>
      <c r="FS162" s="338"/>
      <c r="FT162" s="338"/>
      <c r="FU162" s="338"/>
      <c r="FV162" s="338"/>
      <c r="FW162" s="338"/>
      <c r="FX162" s="338"/>
      <c r="FY162" s="338"/>
      <c r="FZ162" s="338"/>
      <c r="GA162" s="338"/>
      <c r="GB162" s="338"/>
      <c r="GC162" s="338"/>
      <c r="GD162" s="338"/>
      <c r="GE162" s="338"/>
      <c r="GF162" s="338"/>
      <c r="GG162" s="338"/>
      <c r="GH162" s="338"/>
      <c r="GI162" s="338"/>
      <c r="GJ162" s="338"/>
      <c r="GK162" s="338"/>
      <c r="GL162" s="338"/>
      <c r="GM162" s="338"/>
      <c r="GN162" s="338"/>
      <c r="GO162" s="338"/>
      <c r="GP162" s="338"/>
      <c r="GQ162" s="338"/>
      <c r="GR162" s="338"/>
      <c r="GS162" s="338"/>
      <c r="GT162" s="338"/>
      <c r="GU162" s="338"/>
      <c r="GV162" s="338"/>
      <c r="GW162" s="338"/>
      <c r="GX162" s="338"/>
      <c r="GY162" s="338"/>
      <c r="GZ162" s="338"/>
      <c r="HA162" s="338"/>
      <c r="HB162" s="338"/>
      <c r="HC162" s="338"/>
      <c r="HD162" s="338"/>
      <c r="HE162" s="338"/>
      <c r="HF162" s="338"/>
      <c r="HG162" s="338"/>
      <c r="HH162" s="338"/>
      <c r="HI162" s="338"/>
      <c r="HJ162" s="338"/>
      <c r="HK162" s="338"/>
      <c r="HL162" s="338"/>
      <c r="HM162" s="338"/>
      <c r="HN162" s="338"/>
      <c r="HO162" s="338"/>
      <c r="HP162" s="338"/>
      <c r="HQ162" s="338"/>
      <c r="HR162" s="338"/>
      <c r="HS162" s="338"/>
      <c r="HT162" s="338"/>
      <c r="HU162" s="338"/>
      <c r="HV162" s="338"/>
      <c r="HW162" s="338"/>
      <c r="HX162" s="338"/>
      <c r="HY162" s="338"/>
      <c r="HZ162" s="338"/>
      <c r="IA162" s="338"/>
      <c r="IB162" s="338"/>
      <c r="IC162" s="338"/>
      <c r="ID162" s="338"/>
      <c r="IE162" s="338"/>
      <c r="IF162" s="338"/>
      <c r="IG162" s="338"/>
      <c r="IH162" s="338"/>
      <c r="II162" s="338"/>
      <c r="IJ162" s="338"/>
      <c r="IK162" s="338"/>
      <c r="IL162" s="338"/>
      <c r="IM162" s="338"/>
      <c r="IN162" s="338"/>
      <c r="IO162" s="338"/>
      <c r="IP162" s="338"/>
    </row>
    <row r="163" spans="32:250" s="327" customFormat="1" ht="15.75" hidden="1" customHeight="1">
      <c r="AF163" s="340"/>
      <c r="AG163" s="338"/>
      <c r="AH163" s="338"/>
      <c r="AI163" s="338"/>
      <c r="AJ163" s="338"/>
      <c r="AK163" s="338"/>
      <c r="AL163" s="338"/>
      <c r="AM163" s="338"/>
      <c r="AN163" s="338"/>
      <c r="AO163" s="338"/>
      <c r="AP163" s="338"/>
      <c r="AQ163" s="338"/>
      <c r="AR163" s="338"/>
      <c r="AS163" s="338"/>
      <c r="AT163" s="338"/>
      <c r="AU163" s="338"/>
      <c r="AV163" s="338"/>
      <c r="AW163" s="338"/>
      <c r="AX163" s="338"/>
      <c r="AY163" s="338"/>
      <c r="AZ163" s="338"/>
      <c r="BA163" s="338"/>
      <c r="BB163" s="338"/>
      <c r="BC163" s="338"/>
      <c r="BD163" s="338"/>
      <c r="BE163" s="338"/>
      <c r="BF163" s="338"/>
      <c r="BG163" s="338"/>
      <c r="BH163" s="338"/>
      <c r="BI163" s="338"/>
      <c r="BJ163" s="338"/>
      <c r="BK163" s="338"/>
      <c r="BL163" s="338"/>
      <c r="BM163" s="338"/>
      <c r="BN163" s="338"/>
      <c r="BO163" s="338"/>
      <c r="BP163" s="338"/>
      <c r="BQ163" s="338"/>
      <c r="BR163" s="338"/>
      <c r="BS163" s="338"/>
      <c r="BT163" s="338"/>
      <c r="BU163" s="338"/>
      <c r="BV163" s="338"/>
      <c r="BW163" s="338"/>
      <c r="BX163" s="338"/>
      <c r="BY163" s="338"/>
      <c r="BZ163" s="338"/>
      <c r="CA163" s="338"/>
      <c r="CB163" s="338"/>
      <c r="CC163" s="338"/>
      <c r="CD163" s="338"/>
      <c r="CE163" s="338"/>
      <c r="CF163" s="338"/>
      <c r="CG163" s="338"/>
      <c r="CH163" s="338"/>
      <c r="CI163" s="338"/>
      <c r="CJ163" s="338"/>
      <c r="CK163" s="338"/>
      <c r="CL163" s="338"/>
      <c r="CM163" s="338"/>
      <c r="CN163" s="338"/>
      <c r="CO163" s="338"/>
      <c r="CP163" s="338"/>
      <c r="CQ163" s="338"/>
      <c r="CR163" s="338"/>
      <c r="CS163" s="338"/>
      <c r="CT163" s="338"/>
      <c r="CU163" s="338"/>
      <c r="CV163" s="338"/>
      <c r="CW163" s="338"/>
      <c r="CX163" s="338"/>
      <c r="CY163" s="338"/>
      <c r="CZ163" s="338"/>
      <c r="DA163" s="338"/>
      <c r="DB163" s="338"/>
      <c r="DC163" s="338"/>
      <c r="DD163" s="338"/>
      <c r="DE163" s="338"/>
      <c r="DF163" s="338"/>
      <c r="DG163" s="338"/>
      <c r="DH163" s="338"/>
      <c r="DI163" s="338"/>
      <c r="DJ163" s="338"/>
      <c r="DK163" s="338"/>
      <c r="DL163" s="338"/>
      <c r="DM163" s="338"/>
      <c r="DN163" s="338"/>
      <c r="DO163" s="338"/>
      <c r="DP163" s="338"/>
      <c r="DQ163" s="338"/>
      <c r="DR163" s="338"/>
      <c r="DS163" s="338"/>
      <c r="DT163" s="338"/>
      <c r="DU163" s="338"/>
      <c r="DV163" s="338"/>
      <c r="DW163" s="338"/>
      <c r="DX163" s="338"/>
      <c r="DY163" s="338"/>
      <c r="DZ163" s="338"/>
      <c r="EA163" s="338"/>
      <c r="EB163" s="338"/>
      <c r="EC163" s="338"/>
      <c r="ED163" s="338"/>
      <c r="EE163" s="338"/>
      <c r="EF163" s="338"/>
      <c r="EG163" s="338"/>
      <c r="EH163" s="338"/>
      <c r="EI163" s="338"/>
      <c r="EJ163" s="338"/>
      <c r="EK163" s="338"/>
      <c r="EL163" s="338"/>
      <c r="EM163" s="338"/>
      <c r="EN163" s="338"/>
      <c r="EO163" s="338"/>
      <c r="EP163" s="338"/>
      <c r="EQ163" s="338"/>
      <c r="ER163" s="338"/>
      <c r="ES163" s="338"/>
      <c r="ET163" s="338"/>
      <c r="EU163" s="338"/>
      <c r="EV163" s="338"/>
      <c r="EW163" s="338"/>
      <c r="EX163" s="338"/>
      <c r="EY163" s="338"/>
      <c r="EZ163" s="338"/>
      <c r="FA163" s="338"/>
      <c r="FB163" s="338"/>
      <c r="FC163" s="338"/>
      <c r="FD163" s="338"/>
      <c r="FE163" s="338"/>
      <c r="FF163" s="338"/>
      <c r="FG163" s="338"/>
      <c r="FH163" s="338"/>
      <c r="FI163" s="338"/>
      <c r="FJ163" s="338"/>
      <c r="FK163" s="338"/>
      <c r="FL163" s="338"/>
      <c r="FM163" s="338"/>
      <c r="FN163" s="338"/>
      <c r="FO163" s="338"/>
      <c r="FP163" s="338"/>
      <c r="FQ163" s="338"/>
      <c r="FR163" s="338"/>
      <c r="FS163" s="338"/>
      <c r="FT163" s="338"/>
      <c r="FU163" s="338"/>
      <c r="FV163" s="338"/>
      <c r="FW163" s="338"/>
      <c r="FX163" s="338"/>
      <c r="FY163" s="338"/>
      <c r="FZ163" s="338"/>
      <c r="GA163" s="338"/>
      <c r="GB163" s="338"/>
      <c r="GC163" s="338"/>
      <c r="GD163" s="338"/>
      <c r="GE163" s="338"/>
      <c r="GF163" s="338"/>
      <c r="GG163" s="338"/>
      <c r="GH163" s="338"/>
      <c r="GI163" s="338"/>
      <c r="GJ163" s="338"/>
      <c r="GK163" s="338"/>
      <c r="GL163" s="338"/>
      <c r="GM163" s="338"/>
      <c r="GN163" s="338"/>
      <c r="GO163" s="338"/>
      <c r="GP163" s="338"/>
      <c r="GQ163" s="338"/>
      <c r="GR163" s="338"/>
      <c r="GS163" s="338"/>
      <c r="GT163" s="338"/>
      <c r="GU163" s="338"/>
      <c r="GV163" s="338"/>
      <c r="GW163" s="338"/>
      <c r="GX163" s="338"/>
      <c r="GY163" s="338"/>
      <c r="GZ163" s="338"/>
      <c r="HA163" s="338"/>
      <c r="HB163" s="338"/>
      <c r="HC163" s="338"/>
      <c r="HD163" s="338"/>
      <c r="HE163" s="338"/>
      <c r="HF163" s="338"/>
      <c r="HG163" s="338"/>
      <c r="HH163" s="338"/>
      <c r="HI163" s="338"/>
      <c r="HJ163" s="338"/>
      <c r="HK163" s="338"/>
      <c r="HL163" s="338"/>
      <c r="HM163" s="338"/>
      <c r="HN163" s="338"/>
      <c r="HO163" s="338"/>
      <c r="HP163" s="338"/>
      <c r="HQ163" s="338"/>
      <c r="HR163" s="338"/>
      <c r="HS163" s="338"/>
      <c r="HT163" s="338"/>
      <c r="HU163" s="338"/>
      <c r="HV163" s="338"/>
      <c r="HW163" s="338"/>
      <c r="HX163" s="338"/>
      <c r="HY163" s="338"/>
      <c r="HZ163" s="338"/>
      <c r="IA163" s="338"/>
      <c r="IB163" s="338"/>
      <c r="IC163" s="338"/>
      <c r="ID163" s="338"/>
      <c r="IE163" s="338"/>
      <c r="IF163" s="338"/>
      <c r="IG163" s="338"/>
      <c r="IH163" s="338"/>
      <c r="II163" s="338"/>
      <c r="IJ163" s="338"/>
      <c r="IK163" s="338"/>
      <c r="IL163" s="338"/>
      <c r="IM163" s="338"/>
      <c r="IN163" s="338"/>
      <c r="IO163" s="338"/>
      <c r="IP163" s="338"/>
    </row>
    <row r="164" spans="32:250" s="327" customFormat="1" ht="15.75" hidden="1" customHeight="1">
      <c r="AF164" s="340"/>
      <c r="AG164" s="338"/>
      <c r="AH164" s="338"/>
      <c r="AI164" s="338"/>
      <c r="AJ164" s="338"/>
      <c r="AK164" s="338"/>
      <c r="AL164" s="338"/>
      <c r="AM164" s="338"/>
      <c r="AN164" s="338"/>
      <c r="AO164" s="338"/>
      <c r="AP164" s="338"/>
      <c r="AQ164" s="338"/>
      <c r="AR164" s="338"/>
      <c r="AS164" s="338"/>
      <c r="AT164" s="338"/>
      <c r="AU164" s="338"/>
      <c r="AV164" s="338"/>
      <c r="AW164" s="338"/>
      <c r="AX164" s="338"/>
      <c r="AY164" s="338"/>
      <c r="AZ164" s="338"/>
      <c r="BA164" s="338"/>
      <c r="BB164" s="338"/>
      <c r="BC164" s="338"/>
      <c r="BD164" s="338"/>
      <c r="BE164" s="338"/>
      <c r="BF164" s="338"/>
      <c r="BG164" s="338"/>
      <c r="BH164" s="338"/>
      <c r="BI164" s="338"/>
      <c r="BJ164" s="338"/>
      <c r="BK164" s="338"/>
      <c r="BL164" s="338"/>
      <c r="BM164" s="338"/>
      <c r="BN164" s="338"/>
      <c r="BO164" s="338"/>
      <c r="BP164" s="338"/>
      <c r="BQ164" s="338"/>
      <c r="BR164" s="338"/>
      <c r="BS164" s="338"/>
      <c r="BT164" s="338"/>
      <c r="BU164" s="338"/>
      <c r="BV164" s="338"/>
      <c r="BW164" s="338"/>
      <c r="BX164" s="338"/>
      <c r="BY164" s="338"/>
      <c r="BZ164" s="338"/>
      <c r="CA164" s="338"/>
      <c r="CB164" s="338"/>
      <c r="CC164" s="338"/>
      <c r="CD164" s="338"/>
      <c r="CE164" s="338"/>
      <c r="CF164" s="338"/>
      <c r="CG164" s="338"/>
      <c r="CH164" s="338"/>
      <c r="CI164" s="338"/>
      <c r="CJ164" s="338"/>
      <c r="CK164" s="338"/>
      <c r="CL164" s="338"/>
      <c r="CM164" s="338"/>
      <c r="CN164" s="338"/>
      <c r="CO164" s="338"/>
      <c r="CP164" s="338"/>
      <c r="CQ164" s="338"/>
      <c r="CR164" s="338"/>
      <c r="CS164" s="338"/>
      <c r="CT164" s="338"/>
      <c r="CU164" s="338"/>
      <c r="CV164" s="338"/>
      <c r="CW164" s="338"/>
      <c r="CX164" s="338"/>
      <c r="CY164" s="338"/>
      <c r="CZ164" s="338"/>
      <c r="DA164" s="338"/>
      <c r="DB164" s="338"/>
      <c r="DC164" s="338"/>
      <c r="DD164" s="338"/>
      <c r="DE164" s="338"/>
      <c r="DF164" s="338"/>
      <c r="DG164" s="338"/>
      <c r="DH164" s="338"/>
      <c r="DI164" s="338"/>
      <c r="DJ164" s="338"/>
      <c r="DK164" s="338"/>
      <c r="DL164" s="338"/>
      <c r="DM164" s="338"/>
      <c r="DN164" s="338"/>
      <c r="DO164" s="338"/>
      <c r="DP164" s="338"/>
      <c r="DQ164" s="338"/>
      <c r="DR164" s="338"/>
      <c r="DS164" s="338"/>
      <c r="DT164" s="338"/>
      <c r="DU164" s="338"/>
      <c r="DV164" s="338"/>
      <c r="DW164" s="338"/>
      <c r="DX164" s="338"/>
      <c r="DY164" s="338"/>
      <c r="DZ164" s="338"/>
      <c r="EA164" s="338"/>
      <c r="EB164" s="338"/>
      <c r="EC164" s="338"/>
      <c r="ED164" s="338"/>
      <c r="EE164" s="338"/>
      <c r="EF164" s="338"/>
      <c r="EG164" s="338"/>
      <c r="EH164" s="338"/>
      <c r="EI164" s="338"/>
      <c r="EJ164" s="338"/>
      <c r="EK164" s="338"/>
      <c r="EL164" s="338"/>
      <c r="EM164" s="338"/>
      <c r="EN164" s="338"/>
      <c r="EO164" s="338"/>
      <c r="EP164" s="338"/>
      <c r="EQ164" s="338"/>
      <c r="ER164" s="338"/>
      <c r="ES164" s="338"/>
      <c r="ET164" s="338"/>
      <c r="EU164" s="338"/>
      <c r="EV164" s="338"/>
      <c r="EW164" s="338"/>
      <c r="EX164" s="338"/>
      <c r="EY164" s="338"/>
      <c r="EZ164" s="338"/>
      <c r="FA164" s="338"/>
      <c r="FB164" s="338"/>
      <c r="FC164" s="338"/>
      <c r="FD164" s="338"/>
      <c r="FE164" s="338"/>
      <c r="FF164" s="338"/>
      <c r="FG164" s="338"/>
      <c r="FH164" s="338"/>
      <c r="FI164" s="338"/>
      <c r="FJ164" s="338"/>
      <c r="FK164" s="338"/>
      <c r="FL164" s="338"/>
      <c r="FM164" s="338"/>
      <c r="FN164" s="338"/>
      <c r="FO164" s="338"/>
      <c r="FP164" s="338"/>
      <c r="FQ164" s="338"/>
      <c r="FR164" s="338"/>
      <c r="FS164" s="338"/>
      <c r="FT164" s="338"/>
      <c r="FU164" s="338"/>
      <c r="FV164" s="338"/>
      <c r="FW164" s="338"/>
      <c r="FX164" s="338"/>
      <c r="FY164" s="338"/>
      <c r="FZ164" s="338"/>
      <c r="GA164" s="338"/>
      <c r="GB164" s="338"/>
      <c r="GC164" s="338"/>
      <c r="GD164" s="338"/>
      <c r="GE164" s="338"/>
      <c r="GF164" s="338"/>
      <c r="GG164" s="338"/>
      <c r="GH164" s="338"/>
      <c r="GI164" s="338"/>
      <c r="GJ164" s="338"/>
      <c r="GK164" s="338"/>
      <c r="GL164" s="338"/>
      <c r="GM164" s="338"/>
      <c r="GN164" s="338"/>
      <c r="GO164" s="338"/>
      <c r="GP164" s="338"/>
      <c r="GQ164" s="338"/>
      <c r="GR164" s="338"/>
      <c r="GS164" s="338"/>
      <c r="GT164" s="338"/>
      <c r="GU164" s="338"/>
      <c r="GV164" s="338"/>
      <c r="GW164" s="338"/>
      <c r="GX164" s="338"/>
      <c r="GY164" s="338"/>
      <c r="GZ164" s="338"/>
      <c r="HA164" s="338"/>
      <c r="HB164" s="338"/>
      <c r="HC164" s="338"/>
      <c r="HD164" s="338"/>
      <c r="HE164" s="338"/>
      <c r="HF164" s="338"/>
      <c r="HG164" s="338"/>
      <c r="HH164" s="338"/>
      <c r="HI164" s="338"/>
      <c r="HJ164" s="338"/>
      <c r="HK164" s="338"/>
      <c r="HL164" s="338"/>
      <c r="HM164" s="338"/>
      <c r="HN164" s="338"/>
      <c r="HO164" s="338"/>
      <c r="HP164" s="338"/>
      <c r="HQ164" s="338"/>
      <c r="HR164" s="338"/>
      <c r="HS164" s="338"/>
      <c r="HT164" s="338"/>
      <c r="HU164" s="338"/>
      <c r="HV164" s="338"/>
      <c r="HW164" s="338"/>
      <c r="HX164" s="338"/>
      <c r="HY164" s="338"/>
      <c r="HZ164" s="338"/>
      <c r="IA164" s="338"/>
      <c r="IB164" s="338"/>
      <c r="IC164" s="338"/>
      <c r="ID164" s="338"/>
      <c r="IE164" s="338"/>
      <c r="IF164" s="338"/>
      <c r="IG164" s="338"/>
      <c r="IH164" s="338"/>
      <c r="II164" s="338"/>
      <c r="IJ164" s="338"/>
      <c r="IK164" s="338"/>
      <c r="IL164" s="338"/>
      <c r="IM164" s="338"/>
      <c r="IN164" s="338"/>
      <c r="IO164" s="338"/>
      <c r="IP164" s="338"/>
    </row>
    <row r="165" spans="32:250" s="327" customFormat="1" ht="15.75" hidden="1" customHeight="1">
      <c r="AF165" s="340"/>
      <c r="AG165" s="338"/>
      <c r="AH165" s="338"/>
      <c r="AI165" s="338"/>
      <c r="AJ165" s="338"/>
      <c r="AK165" s="338"/>
      <c r="AL165" s="338"/>
      <c r="AM165" s="338"/>
      <c r="AN165" s="338"/>
      <c r="AO165" s="338"/>
      <c r="AP165" s="338"/>
      <c r="AQ165" s="338"/>
      <c r="AR165" s="338"/>
      <c r="AS165" s="338"/>
      <c r="AT165" s="338"/>
      <c r="AU165" s="338"/>
      <c r="AV165" s="338"/>
      <c r="AW165" s="338"/>
      <c r="AX165" s="338"/>
      <c r="AY165" s="338"/>
      <c r="AZ165" s="338"/>
      <c r="BA165" s="338"/>
      <c r="BB165" s="338"/>
      <c r="BC165" s="338"/>
      <c r="BD165" s="338"/>
      <c r="BE165" s="338"/>
      <c r="BF165" s="338"/>
      <c r="BG165" s="338"/>
      <c r="BH165" s="338"/>
      <c r="BI165" s="338"/>
      <c r="BJ165" s="338"/>
      <c r="BK165" s="338"/>
      <c r="BL165" s="338"/>
      <c r="BM165" s="338"/>
      <c r="BN165" s="338"/>
      <c r="BO165" s="338"/>
      <c r="BP165" s="338"/>
      <c r="BQ165" s="338"/>
      <c r="BR165" s="338"/>
      <c r="BS165" s="338"/>
      <c r="BT165" s="338"/>
      <c r="BU165" s="338"/>
      <c r="BV165" s="338"/>
      <c r="BW165" s="338"/>
      <c r="BX165" s="338"/>
      <c r="BY165" s="338"/>
      <c r="BZ165" s="338"/>
      <c r="CA165" s="338"/>
      <c r="CB165" s="338"/>
      <c r="CC165" s="338"/>
      <c r="CD165" s="338"/>
      <c r="CE165" s="338"/>
      <c r="CF165" s="338"/>
      <c r="CG165" s="338"/>
      <c r="CH165" s="338"/>
      <c r="CI165" s="338"/>
      <c r="CJ165" s="338"/>
      <c r="CK165" s="338"/>
      <c r="CL165" s="338"/>
      <c r="CM165" s="338"/>
      <c r="CN165" s="338"/>
      <c r="CO165" s="338"/>
      <c r="CP165" s="338"/>
      <c r="CQ165" s="338"/>
      <c r="CR165" s="338"/>
      <c r="CS165" s="338"/>
      <c r="CT165" s="338"/>
      <c r="CU165" s="338"/>
      <c r="CV165" s="338"/>
      <c r="CW165" s="338"/>
      <c r="CX165" s="338"/>
      <c r="CY165" s="338"/>
      <c r="CZ165" s="338"/>
      <c r="DA165" s="338"/>
      <c r="DB165" s="338"/>
      <c r="DC165" s="338"/>
      <c r="DD165" s="338"/>
      <c r="DE165" s="338"/>
      <c r="DF165" s="338"/>
      <c r="DG165" s="338"/>
      <c r="DH165" s="338"/>
      <c r="DI165" s="338"/>
      <c r="DJ165" s="338"/>
      <c r="DK165" s="338"/>
      <c r="DL165" s="338"/>
      <c r="DM165" s="338"/>
      <c r="DN165" s="338"/>
      <c r="DO165" s="338"/>
      <c r="DP165" s="338"/>
      <c r="DQ165" s="338"/>
      <c r="DR165" s="338"/>
      <c r="DS165" s="338"/>
      <c r="DT165" s="338"/>
      <c r="DU165" s="338"/>
      <c r="DV165" s="338"/>
      <c r="DW165" s="338"/>
      <c r="DX165" s="338"/>
      <c r="DY165" s="338"/>
      <c r="DZ165" s="338"/>
      <c r="EA165" s="338"/>
      <c r="EB165" s="338"/>
      <c r="EC165" s="338"/>
      <c r="ED165" s="338"/>
      <c r="EE165" s="338"/>
      <c r="EF165" s="338"/>
      <c r="EG165" s="338"/>
      <c r="EH165" s="338"/>
      <c r="EI165" s="338"/>
      <c r="EJ165" s="338"/>
      <c r="EK165" s="338"/>
      <c r="EL165" s="338"/>
      <c r="EM165" s="338"/>
      <c r="EN165" s="338"/>
      <c r="EO165" s="338"/>
      <c r="EP165" s="338"/>
      <c r="EQ165" s="338"/>
      <c r="ER165" s="338"/>
      <c r="ES165" s="338"/>
      <c r="ET165" s="338"/>
      <c r="EU165" s="338"/>
      <c r="EV165" s="338"/>
      <c r="EW165" s="338"/>
      <c r="EX165" s="338"/>
      <c r="EY165" s="338"/>
      <c r="EZ165" s="338"/>
      <c r="FA165" s="338"/>
      <c r="FB165" s="338"/>
      <c r="FC165" s="338"/>
      <c r="FD165" s="338"/>
      <c r="FE165" s="338"/>
      <c r="FF165" s="338"/>
      <c r="FG165" s="338"/>
      <c r="FH165" s="338"/>
      <c r="FI165" s="338"/>
      <c r="FJ165" s="338"/>
      <c r="FK165" s="338"/>
      <c r="FL165" s="338"/>
      <c r="FM165" s="338"/>
      <c r="FN165" s="338"/>
      <c r="FO165" s="338"/>
      <c r="FP165" s="338"/>
      <c r="FQ165" s="338"/>
      <c r="FR165" s="338"/>
      <c r="FS165" s="338"/>
      <c r="FT165" s="338"/>
      <c r="FU165" s="338"/>
      <c r="FV165" s="338"/>
      <c r="FW165" s="338"/>
      <c r="FX165" s="338"/>
      <c r="FY165" s="338"/>
      <c r="FZ165" s="338"/>
      <c r="GA165" s="338"/>
      <c r="GB165" s="338"/>
      <c r="GC165" s="338"/>
      <c r="GD165" s="338"/>
      <c r="GE165" s="338"/>
      <c r="GF165" s="338"/>
      <c r="GG165" s="338"/>
      <c r="GH165" s="338"/>
      <c r="GI165" s="338"/>
      <c r="GJ165" s="338"/>
      <c r="GK165" s="338"/>
      <c r="GL165" s="338"/>
      <c r="GM165" s="338"/>
      <c r="GN165" s="338"/>
      <c r="GO165" s="338"/>
      <c r="GP165" s="338"/>
      <c r="GQ165" s="338"/>
      <c r="GR165" s="338"/>
      <c r="GS165" s="338"/>
      <c r="GT165" s="338"/>
      <c r="GU165" s="338"/>
      <c r="GV165" s="338"/>
      <c r="GW165" s="338"/>
      <c r="GX165" s="338"/>
      <c r="GY165" s="338"/>
      <c r="GZ165" s="338"/>
      <c r="HA165" s="338"/>
      <c r="HB165" s="338"/>
      <c r="HC165" s="338"/>
      <c r="HD165" s="338"/>
      <c r="HE165" s="338"/>
      <c r="HF165" s="338"/>
      <c r="HG165" s="338"/>
      <c r="HH165" s="338"/>
      <c r="HI165" s="338"/>
      <c r="HJ165" s="338"/>
      <c r="HK165" s="338"/>
      <c r="HL165" s="338"/>
      <c r="HM165" s="338"/>
      <c r="HN165" s="338"/>
      <c r="HO165" s="338"/>
      <c r="HP165" s="338"/>
      <c r="HQ165" s="338"/>
      <c r="HR165" s="338"/>
      <c r="HS165" s="338"/>
      <c r="HT165" s="338"/>
      <c r="HU165" s="338"/>
      <c r="HV165" s="338"/>
      <c r="HW165" s="338"/>
      <c r="HX165" s="338"/>
      <c r="HY165" s="338"/>
      <c r="HZ165" s="338"/>
      <c r="IA165" s="338"/>
      <c r="IB165" s="338"/>
      <c r="IC165" s="338"/>
      <c r="ID165" s="338"/>
      <c r="IE165" s="338"/>
      <c r="IF165" s="338"/>
      <c r="IG165" s="338"/>
      <c r="IH165" s="338"/>
      <c r="II165" s="338"/>
      <c r="IJ165" s="338"/>
      <c r="IK165" s="338"/>
      <c r="IL165" s="338"/>
      <c r="IM165" s="338"/>
      <c r="IN165" s="338"/>
      <c r="IO165" s="338"/>
      <c r="IP165" s="338"/>
    </row>
    <row r="166" spans="32:250" s="327" customFormat="1" ht="15.75" hidden="1" customHeight="1">
      <c r="AF166" s="340"/>
      <c r="AG166" s="338"/>
      <c r="AH166" s="338"/>
      <c r="AI166" s="338"/>
      <c r="AJ166" s="338"/>
      <c r="AK166" s="338"/>
      <c r="AL166" s="338"/>
      <c r="AM166" s="338"/>
      <c r="AN166" s="338"/>
      <c r="AO166" s="338"/>
      <c r="AP166" s="338"/>
      <c r="AQ166" s="338"/>
      <c r="AR166" s="338"/>
      <c r="AS166" s="338"/>
      <c r="AT166" s="338"/>
      <c r="AU166" s="338"/>
      <c r="AV166" s="338"/>
      <c r="AW166" s="338"/>
      <c r="AX166" s="338"/>
      <c r="AY166" s="338"/>
      <c r="AZ166" s="338"/>
      <c r="BA166" s="338"/>
      <c r="BB166" s="338"/>
      <c r="BC166" s="338"/>
      <c r="BD166" s="338"/>
      <c r="BE166" s="338"/>
      <c r="BF166" s="338"/>
      <c r="BG166" s="338"/>
      <c r="BH166" s="338"/>
      <c r="BI166" s="338"/>
      <c r="BJ166" s="338"/>
      <c r="BK166" s="338"/>
      <c r="BL166" s="338"/>
      <c r="BM166" s="338"/>
      <c r="BN166" s="338"/>
      <c r="BO166" s="338"/>
      <c r="BP166" s="338"/>
      <c r="BQ166" s="338"/>
      <c r="BR166" s="338"/>
      <c r="BS166" s="338"/>
      <c r="BT166" s="338"/>
      <c r="BU166" s="338"/>
      <c r="BV166" s="338"/>
      <c r="BW166" s="338"/>
      <c r="BX166" s="338"/>
      <c r="BY166" s="338"/>
      <c r="BZ166" s="338"/>
      <c r="CA166" s="338"/>
      <c r="CB166" s="338"/>
      <c r="CC166" s="338"/>
      <c r="CD166" s="338"/>
      <c r="CE166" s="338"/>
      <c r="CF166" s="338"/>
      <c r="CG166" s="338"/>
      <c r="CH166" s="338"/>
      <c r="CI166" s="338"/>
      <c r="CJ166" s="338"/>
      <c r="CK166" s="338"/>
      <c r="CL166" s="338"/>
      <c r="CM166" s="338"/>
      <c r="CN166" s="338"/>
      <c r="CO166" s="338"/>
      <c r="CP166" s="338"/>
      <c r="CQ166" s="338"/>
      <c r="CR166" s="338"/>
      <c r="CS166" s="338"/>
      <c r="CT166" s="338"/>
      <c r="CU166" s="338"/>
      <c r="CV166" s="338"/>
      <c r="CW166" s="338"/>
      <c r="CX166" s="338"/>
      <c r="CY166" s="338"/>
      <c r="CZ166" s="338"/>
      <c r="DA166" s="338"/>
      <c r="DB166" s="338"/>
      <c r="DC166" s="338"/>
      <c r="DD166" s="338"/>
      <c r="DE166" s="338"/>
      <c r="DF166" s="338"/>
      <c r="DG166" s="338"/>
      <c r="DH166" s="338"/>
      <c r="DI166" s="338"/>
      <c r="DJ166" s="338"/>
      <c r="DK166" s="338"/>
      <c r="DL166" s="338"/>
      <c r="DM166" s="338"/>
      <c r="DN166" s="338"/>
      <c r="DO166" s="338"/>
      <c r="DP166" s="338"/>
      <c r="DQ166" s="338"/>
      <c r="DR166" s="338"/>
      <c r="DS166" s="338"/>
      <c r="DT166" s="338"/>
      <c r="DU166" s="338"/>
      <c r="DV166" s="338"/>
      <c r="DW166" s="338"/>
      <c r="DX166" s="338"/>
      <c r="DY166" s="338"/>
      <c r="DZ166" s="338"/>
      <c r="EA166" s="338"/>
      <c r="EB166" s="338"/>
      <c r="EC166" s="338"/>
      <c r="ED166" s="338"/>
      <c r="EE166" s="338"/>
      <c r="EF166" s="338"/>
      <c r="EG166" s="338"/>
      <c r="EH166" s="338"/>
      <c r="EI166" s="338"/>
      <c r="EJ166" s="338"/>
      <c r="EK166" s="338"/>
      <c r="EL166" s="338"/>
      <c r="EM166" s="338"/>
      <c r="EN166" s="338"/>
      <c r="EO166" s="338"/>
      <c r="EP166" s="338"/>
      <c r="EQ166" s="338"/>
      <c r="ER166" s="338"/>
      <c r="ES166" s="338"/>
      <c r="ET166" s="338"/>
      <c r="EU166" s="338"/>
      <c r="EV166" s="338"/>
      <c r="EW166" s="338"/>
      <c r="EX166" s="338"/>
      <c r="EY166" s="338"/>
      <c r="EZ166" s="338"/>
      <c r="FA166" s="338"/>
      <c r="FB166" s="338"/>
      <c r="FC166" s="338"/>
      <c r="FD166" s="338"/>
      <c r="FE166" s="338"/>
      <c r="FF166" s="338"/>
      <c r="FG166" s="338"/>
      <c r="FH166" s="338"/>
      <c r="FI166" s="338"/>
      <c r="FJ166" s="338"/>
      <c r="FK166" s="338"/>
      <c r="FL166" s="338"/>
      <c r="FM166" s="338"/>
      <c r="FN166" s="338"/>
      <c r="FO166" s="338"/>
      <c r="FP166" s="338"/>
      <c r="FQ166" s="338"/>
      <c r="FR166" s="338"/>
      <c r="FS166" s="338"/>
      <c r="FT166" s="338"/>
      <c r="FU166" s="338"/>
      <c r="FV166" s="338"/>
      <c r="FW166" s="338"/>
      <c r="FX166" s="338"/>
      <c r="FY166" s="338"/>
      <c r="FZ166" s="338"/>
      <c r="GA166" s="338"/>
      <c r="GB166" s="338"/>
      <c r="GC166" s="338"/>
      <c r="GD166" s="338"/>
      <c r="GE166" s="338"/>
      <c r="GF166" s="338"/>
      <c r="GG166" s="338"/>
      <c r="GH166" s="338"/>
      <c r="GI166" s="338"/>
      <c r="GJ166" s="338"/>
      <c r="GK166" s="338"/>
      <c r="GL166" s="338"/>
      <c r="GM166" s="338"/>
      <c r="GN166" s="338"/>
      <c r="GO166" s="338"/>
      <c r="GP166" s="338"/>
      <c r="GQ166" s="338"/>
      <c r="GR166" s="338"/>
      <c r="GS166" s="338"/>
      <c r="GT166" s="338"/>
      <c r="GU166" s="338"/>
      <c r="GV166" s="338"/>
      <c r="GW166" s="338"/>
      <c r="GX166" s="338"/>
      <c r="GY166" s="338"/>
      <c r="GZ166" s="338"/>
      <c r="HA166" s="338"/>
      <c r="HB166" s="338"/>
      <c r="HC166" s="338"/>
      <c r="HD166" s="338"/>
      <c r="HE166" s="338"/>
      <c r="HF166" s="338"/>
      <c r="HG166" s="338"/>
      <c r="HH166" s="338"/>
      <c r="HI166" s="338"/>
      <c r="HJ166" s="338"/>
      <c r="HK166" s="338"/>
      <c r="HL166" s="338"/>
      <c r="HM166" s="338"/>
      <c r="HN166" s="338"/>
      <c r="HO166" s="338"/>
      <c r="HP166" s="338"/>
      <c r="HQ166" s="338"/>
      <c r="HR166" s="338"/>
      <c r="HS166" s="338"/>
      <c r="HT166" s="338"/>
      <c r="HU166" s="338"/>
      <c r="HV166" s="338"/>
      <c r="HW166" s="338"/>
      <c r="HX166" s="338"/>
      <c r="HY166" s="338"/>
      <c r="HZ166" s="338"/>
      <c r="IA166" s="338"/>
      <c r="IB166" s="338"/>
      <c r="IC166" s="338"/>
      <c r="ID166" s="338"/>
      <c r="IE166" s="338"/>
      <c r="IF166" s="338"/>
      <c r="IG166" s="338"/>
      <c r="IH166" s="338"/>
      <c r="II166" s="338"/>
      <c r="IJ166" s="338"/>
      <c r="IK166" s="338"/>
      <c r="IL166" s="338"/>
      <c r="IM166" s="338"/>
      <c r="IN166" s="338"/>
      <c r="IO166" s="338"/>
      <c r="IP166" s="338"/>
    </row>
    <row r="167" spans="32:250" s="327" customFormat="1" ht="15.75" hidden="1" customHeight="1">
      <c r="AF167" s="340"/>
      <c r="AG167" s="338"/>
      <c r="AH167" s="338"/>
      <c r="AI167" s="338"/>
      <c r="AJ167" s="338"/>
      <c r="AK167" s="338"/>
      <c r="AL167" s="338"/>
      <c r="AM167" s="338"/>
      <c r="AN167" s="338"/>
      <c r="AO167" s="338"/>
      <c r="AP167" s="338"/>
      <c r="AQ167" s="338"/>
      <c r="AR167" s="338"/>
      <c r="AS167" s="338"/>
      <c r="AT167" s="338"/>
      <c r="AU167" s="338"/>
      <c r="AV167" s="338"/>
      <c r="AW167" s="338"/>
      <c r="AX167" s="338"/>
      <c r="AY167" s="338"/>
      <c r="AZ167" s="338"/>
      <c r="BA167" s="338"/>
      <c r="BB167" s="338"/>
      <c r="BC167" s="338"/>
      <c r="BD167" s="338"/>
      <c r="BE167" s="338"/>
      <c r="BF167" s="338"/>
      <c r="BG167" s="338"/>
      <c r="BH167" s="338"/>
      <c r="BI167" s="338"/>
      <c r="BJ167" s="338"/>
      <c r="BK167" s="338"/>
      <c r="BL167" s="338"/>
      <c r="BM167" s="338"/>
      <c r="BN167" s="338"/>
      <c r="BO167" s="338"/>
      <c r="BP167" s="338"/>
      <c r="BQ167" s="338"/>
      <c r="BR167" s="338"/>
      <c r="BS167" s="338"/>
      <c r="BT167" s="338"/>
      <c r="BU167" s="338"/>
      <c r="BV167" s="338"/>
      <c r="BW167" s="338"/>
      <c r="BX167" s="338"/>
      <c r="BY167" s="338"/>
      <c r="BZ167" s="338"/>
      <c r="CA167" s="338"/>
      <c r="CB167" s="338"/>
      <c r="CC167" s="338"/>
      <c r="CD167" s="338"/>
      <c r="CE167" s="338"/>
      <c r="CF167" s="338"/>
      <c r="CG167" s="338"/>
      <c r="CH167" s="338"/>
      <c r="CI167" s="338"/>
      <c r="CJ167" s="338"/>
      <c r="CK167" s="338"/>
      <c r="CL167" s="338"/>
      <c r="CM167" s="338"/>
      <c r="CN167" s="338"/>
      <c r="CO167" s="338"/>
      <c r="CP167" s="338"/>
      <c r="CQ167" s="338"/>
      <c r="CR167" s="338"/>
      <c r="CS167" s="338"/>
      <c r="CT167" s="338"/>
      <c r="CU167" s="338"/>
      <c r="CV167" s="338"/>
      <c r="CW167" s="338"/>
      <c r="CX167" s="338"/>
      <c r="CY167" s="338"/>
      <c r="CZ167" s="338"/>
      <c r="DA167" s="338"/>
      <c r="DB167" s="338"/>
      <c r="DC167" s="338"/>
      <c r="DD167" s="338"/>
      <c r="DE167" s="338"/>
      <c r="DF167" s="338"/>
      <c r="DG167" s="338"/>
      <c r="DH167" s="338"/>
      <c r="DI167" s="338"/>
      <c r="DJ167" s="338"/>
      <c r="DK167" s="338"/>
      <c r="DL167" s="338"/>
      <c r="DM167" s="338"/>
      <c r="DN167" s="338"/>
      <c r="DO167" s="338"/>
      <c r="DP167" s="338"/>
      <c r="DQ167" s="338"/>
      <c r="DR167" s="338"/>
      <c r="DS167" s="338"/>
      <c r="DT167" s="338"/>
      <c r="DU167" s="338"/>
      <c r="DV167" s="338"/>
      <c r="DW167" s="338"/>
      <c r="DX167" s="338"/>
      <c r="DY167" s="338"/>
      <c r="DZ167" s="338"/>
      <c r="EA167" s="338"/>
      <c r="EB167" s="338"/>
      <c r="EC167" s="338"/>
      <c r="ED167" s="338"/>
      <c r="EE167" s="338"/>
      <c r="EF167" s="338"/>
      <c r="EG167" s="338"/>
      <c r="EH167" s="338"/>
      <c r="EI167" s="338"/>
      <c r="EJ167" s="338"/>
      <c r="EK167" s="338"/>
      <c r="EL167" s="338"/>
      <c r="EM167" s="338"/>
      <c r="EN167" s="338"/>
      <c r="EO167" s="338"/>
      <c r="EP167" s="338"/>
      <c r="EQ167" s="338"/>
      <c r="ER167" s="338"/>
      <c r="ES167" s="338"/>
      <c r="ET167" s="338"/>
      <c r="EU167" s="338"/>
      <c r="EV167" s="338"/>
      <c r="EW167" s="338"/>
      <c r="EX167" s="338"/>
      <c r="EY167" s="338"/>
      <c r="EZ167" s="338"/>
      <c r="FA167" s="338"/>
      <c r="FB167" s="338"/>
      <c r="FC167" s="338"/>
      <c r="FD167" s="338"/>
      <c r="FE167" s="338"/>
      <c r="FF167" s="338"/>
      <c r="FG167" s="338"/>
      <c r="FH167" s="338"/>
      <c r="FI167" s="338"/>
      <c r="FJ167" s="338"/>
      <c r="FK167" s="338"/>
      <c r="FL167" s="338"/>
      <c r="FM167" s="338"/>
      <c r="FN167" s="338"/>
      <c r="FO167" s="338"/>
      <c r="FP167" s="338"/>
      <c r="FQ167" s="338"/>
      <c r="FR167" s="338"/>
      <c r="FS167" s="338"/>
      <c r="FT167" s="338"/>
      <c r="FU167" s="338"/>
      <c r="FV167" s="338"/>
      <c r="FW167" s="338"/>
      <c r="FX167" s="338"/>
      <c r="FY167" s="338"/>
      <c r="FZ167" s="338"/>
      <c r="GA167" s="338"/>
      <c r="GB167" s="338"/>
      <c r="GC167" s="338"/>
      <c r="GD167" s="338"/>
      <c r="GE167" s="338"/>
      <c r="GF167" s="338"/>
      <c r="GG167" s="338"/>
      <c r="GH167" s="338"/>
      <c r="GI167" s="338"/>
      <c r="GJ167" s="338"/>
      <c r="GK167" s="338"/>
      <c r="GL167" s="338"/>
      <c r="GM167" s="338"/>
      <c r="GN167" s="338"/>
      <c r="GO167" s="338"/>
      <c r="GP167" s="338"/>
      <c r="GQ167" s="338"/>
      <c r="GR167" s="338"/>
      <c r="GS167" s="338"/>
      <c r="GT167" s="338"/>
      <c r="GU167" s="338"/>
      <c r="GV167" s="338"/>
      <c r="GW167" s="338"/>
      <c r="GX167" s="338"/>
      <c r="GY167" s="338"/>
      <c r="GZ167" s="338"/>
      <c r="HA167" s="338"/>
      <c r="HB167" s="338"/>
      <c r="HC167" s="338"/>
      <c r="HD167" s="338"/>
      <c r="HE167" s="338"/>
      <c r="HF167" s="338"/>
      <c r="HG167" s="338"/>
      <c r="HH167" s="338"/>
      <c r="HI167" s="338"/>
      <c r="HJ167" s="338"/>
      <c r="HK167" s="338"/>
      <c r="HL167" s="338"/>
      <c r="HM167" s="338"/>
      <c r="HN167" s="338"/>
      <c r="HO167" s="338"/>
      <c r="HP167" s="338"/>
      <c r="HQ167" s="338"/>
      <c r="HR167" s="338"/>
      <c r="HS167" s="338"/>
      <c r="HT167" s="338"/>
      <c r="HU167" s="338"/>
      <c r="HV167" s="338"/>
      <c r="HW167" s="338"/>
      <c r="HX167" s="338"/>
      <c r="HY167" s="338"/>
      <c r="HZ167" s="338"/>
      <c r="IA167" s="338"/>
      <c r="IB167" s="338"/>
      <c r="IC167" s="338"/>
      <c r="ID167" s="338"/>
      <c r="IE167" s="338"/>
      <c r="IF167" s="338"/>
      <c r="IG167" s="338"/>
      <c r="IH167" s="338"/>
      <c r="II167" s="338"/>
      <c r="IJ167" s="338"/>
      <c r="IK167" s="338"/>
      <c r="IL167" s="338"/>
      <c r="IM167" s="338"/>
      <c r="IN167" s="338"/>
      <c r="IO167" s="338"/>
      <c r="IP167" s="338"/>
    </row>
    <row r="168" spans="32:250" s="327" customFormat="1" ht="15.75" hidden="1" customHeight="1">
      <c r="AF168" s="340"/>
      <c r="AG168" s="338"/>
      <c r="AH168" s="338"/>
      <c r="AI168" s="338"/>
      <c r="AJ168" s="338"/>
      <c r="AK168" s="338"/>
      <c r="AL168" s="338"/>
      <c r="AM168" s="338"/>
      <c r="AN168" s="338"/>
      <c r="AO168" s="338"/>
      <c r="AP168" s="338"/>
      <c r="AQ168" s="338"/>
      <c r="AR168" s="338"/>
      <c r="AS168" s="338"/>
      <c r="AT168" s="338"/>
      <c r="AU168" s="338"/>
      <c r="AV168" s="338"/>
      <c r="AW168" s="338"/>
      <c r="AX168" s="338"/>
      <c r="AY168" s="338"/>
      <c r="AZ168" s="338"/>
      <c r="BA168" s="338"/>
      <c r="BB168" s="338"/>
      <c r="BC168" s="338"/>
      <c r="BD168" s="338"/>
      <c r="BE168" s="338"/>
      <c r="BF168" s="338"/>
      <c r="BG168" s="338"/>
      <c r="BH168" s="338"/>
      <c r="BI168" s="338"/>
      <c r="BJ168" s="338"/>
      <c r="BK168" s="338"/>
      <c r="BL168" s="338"/>
      <c r="BM168" s="338"/>
      <c r="BN168" s="338"/>
      <c r="BO168" s="338"/>
      <c r="BP168" s="338"/>
      <c r="BQ168" s="338"/>
      <c r="BR168" s="338"/>
      <c r="BS168" s="338"/>
      <c r="BT168" s="338"/>
      <c r="BU168" s="338"/>
      <c r="BV168" s="338"/>
      <c r="BW168" s="338"/>
      <c r="BX168" s="338"/>
      <c r="BY168" s="338"/>
      <c r="BZ168" s="338"/>
      <c r="CA168" s="338"/>
      <c r="CB168" s="338"/>
      <c r="CC168" s="338"/>
      <c r="CD168" s="338"/>
      <c r="CE168" s="338"/>
      <c r="CF168" s="338"/>
      <c r="CG168" s="338"/>
      <c r="CH168" s="338"/>
      <c r="CI168" s="338"/>
      <c r="CJ168" s="338"/>
      <c r="CK168" s="338"/>
      <c r="CL168" s="338"/>
      <c r="CM168" s="338"/>
      <c r="CN168" s="338"/>
      <c r="CO168" s="338"/>
      <c r="CP168" s="338"/>
      <c r="CQ168" s="338"/>
      <c r="CR168" s="338"/>
      <c r="CS168" s="338"/>
      <c r="CT168" s="338"/>
      <c r="CU168" s="338"/>
      <c r="CV168" s="338"/>
      <c r="CW168" s="338"/>
      <c r="CX168" s="338"/>
      <c r="CY168" s="338"/>
      <c r="CZ168" s="338"/>
      <c r="DA168" s="338"/>
      <c r="DB168" s="338"/>
      <c r="DC168" s="338"/>
      <c r="DD168" s="338"/>
      <c r="DE168" s="338"/>
      <c r="DF168" s="338"/>
      <c r="DG168" s="338"/>
      <c r="DH168" s="338"/>
      <c r="DI168" s="338"/>
      <c r="DJ168" s="338"/>
      <c r="DK168" s="338"/>
      <c r="DL168" s="338"/>
      <c r="DM168" s="338"/>
      <c r="DN168" s="338"/>
      <c r="DO168" s="338"/>
      <c r="DP168" s="338"/>
      <c r="DQ168" s="338"/>
      <c r="DR168" s="338"/>
      <c r="DS168" s="338"/>
      <c r="DT168" s="338"/>
      <c r="DU168" s="338"/>
      <c r="DV168" s="338"/>
      <c r="DW168" s="338"/>
      <c r="DX168" s="338"/>
      <c r="DY168" s="338"/>
      <c r="DZ168" s="338"/>
      <c r="EA168" s="338"/>
      <c r="EB168" s="338"/>
      <c r="EC168" s="338"/>
      <c r="ED168" s="338"/>
      <c r="EE168" s="338"/>
      <c r="EF168" s="338"/>
      <c r="EG168" s="338"/>
      <c r="EH168" s="338"/>
      <c r="EI168" s="338"/>
      <c r="EJ168" s="338"/>
      <c r="EK168" s="338"/>
      <c r="EL168" s="338"/>
      <c r="EM168" s="338"/>
      <c r="EN168" s="338"/>
      <c r="EO168" s="338"/>
      <c r="EP168" s="338"/>
      <c r="EQ168" s="338"/>
      <c r="ER168" s="338"/>
      <c r="ES168" s="338"/>
      <c r="ET168" s="338"/>
      <c r="EU168" s="338"/>
      <c r="EV168" s="338"/>
      <c r="EW168" s="338"/>
      <c r="EX168" s="338"/>
      <c r="EY168" s="338"/>
      <c r="EZ168" s="338"/>
      <c r="FA168" s="338"/>
      <c r="FB168" s="338"/>
      <c r="FC168" s="338"/>
      <c r="FD168" s="338"/>
      <c r="FE168" s="338"/>
      <c r="FF168" s="338"/>
      <c r="FG168" s="338"/>
      <c r="FH168" s="338"/>
      <c r="FI168" s="338"/>
      <c r="FJ168" s="338"/>
      <c r="FK168" s="338"/>
      <c r="FL168" s="338"/>
      <c r="FM168" s="338"/>
      <c r="FN168" s="338"/>
      <c r="FO168" s="338"/>
      <c r="FP168" s="338"/>
      <c r="FQ168" s="338"/>
      <c r="FR168" s="338"/>
      <c r="FS168" s="338"/>
      <c r="FT168" s="338"/>
      <c r="FU168" s="338"/>
      <c r="FV168" s="338"/>
      <c r="FW168" s="338"/>
      <c r="FX168" s="338"/>
      <c r="FY168" s="338"/>
      <c r="FZ168" s="338"/>
      <c r="GA168" s="338"/>
      <c r="GB168" s="338"/>
      <c r="GC168" s="338"/>
      <c r="GD168" s="338"/>
      <c r="GE168" s="338"/>
      <c r="GF168" s="338"/>
      <c r="GG168" s="338"/>
      <c r="GH168" s="338"/>
      <c r="GI168" s="338"/>
      <c r="GJ168" s="338"/>
      <c r="GK168" s="338"/>
      <c r="GL168" s="338"/>
      <c r="GM168" s="338"/>
      <c r="GN168" s="338"/>
      <c r="GO168" s="338"/>
      <c r="GP168" s="338"/>
      <c r="GQ168" s="338"/>
      <c r="GR168" s="338"/>
      <c r="GS168" s="338"/>
      <c r="GT168" s="338"/>
      <c r="GU168" s="338"/>
      <c r="GV168" s="338"/>
      <c r="GW168" s="338"/>
      <c r="GX168" s="338"/>
      <c r="GY168" s="338"/>
      <c r="GZ168" s="338"/>
      <c r="HA168" s="338"/>
      <c r="HB168" s="338"/>
      <c r="HC168" s="338"/>
      <c r="HD168" s="338"/>
      <c r="HE168" s="338"/>
      <c r="HF168" s="338"/>
      <c r="HG168" s="338"/>
      <c r="HH168" s="338"/>
      <c r="HI168" s="338"/>
      <c r="HJ168" s="338"/>
      <c r="HK168" s="338"/>
      <c r="HL168" s="338"/>
      <c r="HM168" s="338"/>
      <c r="HN168" s="338"/>
      <c r="HO168" s="338"/>
      <c r="HP168" s="338"/>
      <c r="HQ168" s="338"/>
      <c r="HR168" s="338"/>
      <c r="HS168" s="338"/>
      <c r="HT168" s="338"/>
      <c r="HU168" s="338"/>
      <c r="HV168" s="338"/>
      <c r="HW168" s="338"/>
      <c r="HX168" s="338"/>
      <c r="HY168" s="338"/>
      <c r="HZ168" s="338"/>
      <c r="IA168" s="338"/>
      <c r="IB168" s="338"/>
      <c r="IC168" s="338"/>
      <c r="ID168" s="338"/>
      <c r="IE168" s="338"/>
      <c r="IF168" s="338"/>
      <c r="IG168" s="338"/>
      <c r="IH168" s="338"/>
      <c r="II168" s="338"/>
      <c r="IJ168" s="338"/>
      <c r="IK168" s="338"/>
      <c r="IL168" s="338"/>
      <c r="IM168" s="338"/>
      <c r="IN168" s="338"/>
      <c r="IO168" s="338"/>
      <c r="IP168" s="338"/>
    </row>
    <row r="169" spans="32:250" s="327" customFormat="1" ht="15.75" hidden="1" customHeight="1">
      <c r="AF169" s="340"/>
      <c r="AG169" s="338"/>
      <c r="AH169" s="338"/>
      <c r="AI169" s="338"/>
      <c r="AJ169" s="338"/>
      <c r="AK169" s="338"/>
      <c r="AL169" s="338"/>
      <c r="AM169" s="338"/>
      <c r="AN169" s="338"/>
      <c r="AO169" s="338"/>
      <c r="AP169" s="338"/>
      <c r="AQ169" s="338"/>
      <c r="AR169" s="338"/>
      <c r="AS169" s="338"/>
      <c r="AT169" s="338"/>
      <c r="AU169" s="338"/>
      <c r="AV169" s="338"/>
      <c r="AW169" s="338"/>
      <c r="AX169" s="338"/>
      <c r="AY169" s="338"/>
      <c r="AZ169" s="338"/>
      <c r="BA169" s="338"/>
      <c r="BB169" s="338"/>
      <c r="BC169" s="338"/>
      <c r="BD169" s="338"/>
      <c r="BE169" s="338"/>
      <c r="BF169" s="338"/>
      <c r="BG169" s="338"/>
      <c r="BH169" s="338"/>
      <c r="BI169" s="338"/>
      <c r="BJ169" s="338"/>
      <c r="BK169" s="338"/>
      <c r="BL169" s="338"/>
      <c r="BM169" s="338"/>
      <c r="BN169" s="338"/>
      <c r="BO169" s="338"/>
      <c r="BP169" s="338"/>
      <c r="BQ169" s="338"/>
      <c r="BR169" s="338"/>
      <c r="BS169" s="338"/>
      <c r="BT169" s="338"/>
      <c r="BU169" s="338"/>
      <c r="BV169" s="338"/>
      <c r="BW169" s="338"/>
      <c r="BX169" s="338"/>
      <c r="BY169" s="338"/>
      <c r="BZ169" s="338"/>
      <c r="CA169" s="338"/>
      <c r="CB169" s="338"/>
      <c r="CC169" s="338"/>
      <c r="CD169" s="338"/>
      <c r="CE169" s="338"/>
      <c r="CF169" s="338"/>
      <c r="CG169" s="338"/>
      <c r="CH169" s="338"/>
      <c r="CI169" s="338"/>
      <c r="CJ169" s="338"/>
      <c r="CK169" s="338"/>
      <c r="CL169" s="338"/>
      <c r="CM169" s="338"/>
      <c r="CN169" s="338"/>
      <c r="CO169" s="338"/>
      <c r="CP169" s="338"/>
      <c r="CQ169" s="338"/>
      <c r="CR169" s="338"/>
      <c r="CS169" s="338"/>
      <c r="CT169" s="338"/>
      <c r="CU169" s="338"/>
      <c r="CV169" s="338"/>
      <c r="CW169" s="338"/>
      <c r="CX169" s="338"/>
      <c r="CY169" s="338"/>
      <c r="CZ169" s="338"/>
      <c r="DA169" s="338"/>
      <c r="DB169" s="338"/>
      <c r="DC169" s="338"/>
      <c r="DD169" s="338"/>
      <c r="DE169" s="338"/>
      <c r="DF169" s="338"/>
      <c r="DG169" s="338"/>
      <c r="DH169" s="338"/>
      <c r="DI169" s="338"/>
      <c r="DJ169" s="338"/>
      <c r="DK169" s="338"/>
      <c r="DL169" s="338"/>
      <c r="DM169" s="338"/>
      <c r="DN169" s="338"/>
      <c r="DO169" s="338"/>
      <c r="DP169" s="338"/>
      <c r="DQ169" s="338"/>
      <c r="DR169" s="338"/>
      <c r="DS169" s="338"/>
      <c r="DT169" s="338"/>
      <c r="DU169" s="338"/>
      <c r="DV169" s="338"/>
      <c r="DW169" s="338"/>
      <c r="DX169" s="338"/>
      <c r="DY169" s="338"/>
      <c r="DZ169" s="338"/>
      <c r="EA169" s="338"/>
      <c r="EB169" s="338"/>
      <c r="EC169" s="338"/>
      <c r="ED169" s="338"/>
      <c r="EE169" s="338"/>
      <c r="EF169" s="338"/>
      <c r="EG169" s="338"/>
      <c r="EH169" s="338"/>
      <c r="EI169" s="338"/>
      <c r="EJ169" s="338"/>
      <c r="EK169" s="338"/>
      <c r="EL169" s="338"/>
      <c r="EM169" s="338"/>
      <c r="EN169" s="338"/>
      <c r="EO169" s="338"/>
      <c r="EP169" s="338"/>
      <c r="EQ169" s="338"/>
      <c r="ER169" s="338"/>
      <c r="ES169" s="338"/>
      <c r="ET169" s="338"/>
      <c r="EU169" s="338"/>
      <c r="EV169" s="338"/>
      <c r="EW169" s="338"/>
      <c r="EX169" s="338"/>
      <c r="EY169" s="338"/>
      <c r="EZ169" s="338"/>
      <c r="FA169" s="338"/>
      <c r="FB169" s="338"/>
      <c r="FC169" s="338"/>
      <c r="FD169" s="338"/>
      <c r="FE169" s="338"/>
      <c r="FF169" s="338"/>
      <c r="FG169" s="338"/>
      <c r="FH169" s="338"/>
      <c r="FI169" s="338"/>
      <c r="FJ169" s="338"/>
      <c r="FK169" s="338"/>
      <c r="FL169" s="338"/>
      <c r="FM169" s="338"/>
      <c r="FN169" s="338"/>
      <c r="FO169" s="338"/>
      <c r="FP169" s="338"/>
      <c r="FQ169" s="338"/>
      <c r="FR169" s="338"/>
      <c r="FS169" s="338"/>
      <c r="FT169" s="338"/>
      <c r="FU169" s="338"/>
      <c r="FV169" s="338"/>
      <c r="FW169" s="338"/>
      <c r="FX169" s="338"/>
      <c r="FY169" s="338"/>
      <c r="FZ169" s="338"/>
      <c r="GA169" s="338"/>
      <c r="GB169" s="338"/>
      <c r="GC169" s="338"/>
      <c r="GD169" s="338"/>
      <c r="GE169" s="338"/>
      <c r="GF169" s="338"/>
      <c r="GG169" s="338"/>
      <c r="GH169" s="338"/>
      <c r="GI169" s="338"/>
      <c r="GJ169" s="338"/>
      <c r="GK169" s="338"/>
      <c r="GL169" s="338"/>
      <c r="GM169" s="338"/>
      <c r="GN169" s="338"/>
      <c r="GO169" s="338"/>
      <c r="GP169" s="338"/>
      <c r="GQ169" s="338"/>
      <c r="GR169" s="338"/>
      <c r="GS169" s="338"/>
      <c r="GT169" s="338"/>
      <c r="GU169" s="338"/>
      <c r="GV169" s="338"/>
      <c r="GW169" s="338"/>
      <c r="GX169" s="338"/>
      <c r="GY169" s="338"/>
      <c r="GZ169" s="338"/>
      <c r="HA169" s="338"/>
      <c r="HB169" s="338"/>
      <c r="HC169" s="338"/>
      <c r="HD169" s="338"/>
      <c r="HE169" s="338"/>
      <c r="HF169" s="338"/>
      <c r="HG169" s="338"/>
      <c r="HH169" s="338"/>
      <c r="HI169" s="338"/>
      <c r="HJ169" s="338"/>
      <c r="HK169" s="338"/>
      <c r="HL169" s="338"/>
      <c r="HM169" s="338"/>
      <c r="HN169" s="338"/>
      <c r="HO169" s="338"/>
      <c r="HP169" s="338"/>
      <c r="HQ169" s="338"/>
      <c r="HR169" s="338"/>
      <c r="HS169" s="338"/>
      <c r="HT169" s="338"/>
      <c r="HU169" s="338"/>
      <c r="HV169" s="338"/>
      <c r="HW169" s="338"/>
      <c r="HX169" s="338"/>
      <c r="HY169" s="338"/>
      <c r="HZ169" s="338"/>
      <c r="IA169" s="338"/>
      <c r="IB169" s="338"/>
      <c r="IC169" s="338"/>
      <c r="ID169" s="338"/>
      <c r="IE169" s="338"/>
      <c r="IF169" s="338"/>
      <c r="IG169" s="338"/>
      <c r="IH169" s="338"/>
      <c r="II169" s="338"/>
      <c r="IJ169" s="338"/>
      <c r="IK169" s="338"/>
      <c r="IL169" s="338"/>
      <c r="IM169" s="338"/>
      <c r="IN169" s="338"/>
      <c r="IO169" s="338"/>
      <c r="IP169" s="338"/>
    </row>
    <row r="170" spans="32:250" s="327" customFormat="1" ht="15.75" hidden="1" customHeight="1">
      <c r="AF170" s="340"/>
      <c r="AG170" s="338"/>
      <c r="AH170" s="338"/>
      <c r="AI170" s="338"/>
      <c r="AJ170" s="338"/>
      <c r="AK170" s="338"/>
      <c r="AL170" s="338"/>
      <c r="AM170" s="338"/>
      <c r="AN170" s="338"/>
      <c r="AO170" s="338"/>
      <c r="AP170" s="338"/>
      <c r="AQ170" s="338"/>
      <c r="AR170" s="338"/>
      <c r="AS170" s="338"/>
      <c r="AT170" s="338"/>
      <c r="AU170" s="338"/>
      <c r="AV170" s="338"/>
      <c r="AW170" s="338"/>
      <c r="AX170" s="338"/>
      <c r="AY170" s="338"/>
      <c r="AZ170" s="338"/>
      <c r="BA170" s="338"/>
      <c r="BB170" s="338"/>
      <c r="BC170" s="338"/>
      <c r="BD170" s="338"/>
      <c r="BE170" s="338"/>
      <c r="BF170" s="338"/>
      <c r="BG170" s="338"/>
      <c r="BH170" s="338"/>
      <c r="BI170" s="338"/>
      <c r="BJ170" s="338"/>
      <c r="BK170" s="338"/>
      <c r="BL170" s="338"/>
      <c r="BM170" s="338"/>
      <c r="BN170" s="338"/>
      <c r="BO170" s="338"/>
      <c r="BP170" s="338"/>
      <c r="BQ170" s="338"/>
      <c r="BR170" s="338"/>
      <c r="BS170" s="338"/>
      <c r="BT170" s="338"/>
      <c r="BU170" s="338"/>
      <c r="BV170" s="338"/>
      <c r="BW170" s="338"/>
      <c r="BX170" s="338"/>
      <c r="BY170" s="338"/>
      <c r="BZ170" s="338"/>
      <c r="CA170" s="338"/>
      <c r="CB170" s="338"/>
      <c r="CC170" s="338"/>
      <c r="CD170" s="338"/>
      <c r="CE170" s="338"/>
      <c r="CF170" s="338"/>
      <c r="CG170" s="338"/>
      <c r="CH170" s="338"/>
      <c r="CI170" s="338"/>
      <c r="CJ170" s="338"/>
      <c r="CK170" s="338"/>
      <c r="CL170" s="338"/>
      <c r="CM170" s="338"/>
      <c r="CN170" s="338"/>
      <c r="CO170" s="338"/>
      <c r="CP170" s="338"/>
      <c r="CQ170" s="338"/>
      <c r="CR170" s="338"/>
      <c r="CS170" s="338"/>
      <c r="CT170" s="338"/>
      <c r="CU170" s="338"/>
      <c r="CV170" s="338"/>
      <c r="CW170" s="338"/>
      <c r="CX170" s="338"/>
      <c r="CY170" s="338"/>
      <c r="CZ170" s="338"/>
      <c r="DA170" s="338"/>
      <c r="DB170" s="338"/>
      <c r="DC170" s="338"/>
      <c r="DD170" s="338"/>
      <c r="DE170" s="338"/>
      <c r="DF170" s="338"/>
      <c r="DG170" s="338"/>
      <c r="DH170" s="338"/>
      <c r="DI170" s="338"/>
      <c r="DJ170" s="338"/>
      <c r="DK170" s="338"/>
      <c r="DL170" s="338"/>
      <c r="DM170" s="338"/>
      <c r="DN170" s="338"/>
      <c r="DO170" s="338"/>
      <c r="DP170" s="338"/>
      <c r="DQ170" s="338"/>
      <c r="DR170" s="338"/>
      <c r="DS170" s="338"/>
      <c r="DT170" s="338"/>
      <c r="DU170" s="338"/>
      <c r="DV170" s="338"/>
      <c r="DW170" s="338"/>
      <c r="DX170" s="338"/>
      <c r="DY170" s="338"/>
      <c r="DZ170" s="338"/>
      <c r="EA170" s="338"/>
      <c r="EB170" s="338"/>
      <c r="EC170" s="338"/>
      <c r="ED170" s="338"/>
      <c r="EE170" s="338"/>
      <c r="EF170" s="338"/>
      <c r="EG170" s="338"/>
      <c r="EH170" s="338"/>
      <c r="EI170" s="338"/>
      <c r="EJ170" s="338"/>
      <c r="EK170" s="338"/>
      <c r="EL170" s="338"/>
      <c r="EM170" s="338"/>
      <c r="EN170" s="338"/>
      <c r="EO170" s="338"/>
      <c r="EP170" s="338"/>
      <c r="EQ170" s="338"/>
      <c r="ER170" s="338"/>
      <c r="ES170" s="338"/>
      <c r="ET170" s="338"/>
      <c r="EU170" s="338"/>
      <c r="EV170" s="338"/>
      <c r="EW170" s="338"/>
      <c r="EX170" s="338"/>
      <c r="EY170" s="338"/>
      <c r="EZ170" s="338"/>
      <c r="FA170" s="338"/>
      <c r="FB170" s="338"/>
      <c r="FC170" s="338"/>
      <c r="FD170" s="338"/>
      <c r="FE170" s="338"/>
      <c r="FF170" s="338"/>
      <c r="FG170" s="338"/>
      <c r="FH170" s="338"/>
      <c r="FI170" s="338"/>
      <c r="FJ170" s="338"/>
      <c r="FK170" s="338"/>
      <c r="FL170" s="338"/>
      <c r="FM170" s="338"/>
      <c r="FN170" s="338"/>
      <c r="FO170" s="338"/>
      <c r="FP170" s="338"/>
      <c r="FQ170" s="338"/>
      <c r="FR170" s="338"/>
      <c r="FS170" s="338"/>
      <c r="FT170" s="338"/>
      <c r="FU170" s="338"/>
      <c r="FV170" s="338"/>
      <c r="FW170" s="338"/>
      <c r="FX170" s="338"/>
      <c r="FY170" s="338"/>
      <c r="FZ170" s="338"/>
      <c r="GA170" s="338"/>
      <c r="GB170" s="338"/>
      <c r="GC170" s="338"/>
      <c r="GD170" s="338"/>
      <c r="GE170" s="338"/>
      <c r="GF170" s="338"/>
      <c r="GG170" s="338"/>
      <c r="GH170" s="338"/>
      <c r="GI170" s="338"/>
      <c r="GJ170" s="338"/>
      <c r="GK170" s="338"/>
      <c r="GL170" s="338"/>
      <c r="GM170" s="338"/>
      <c r="GN170" s="338"/>
      <c r="GO170" s="338"/>
      <c r="GP170" s="338"/>
      <c r="GQ170" s="338"/>
      <c r="GR170" s="338"/>
      <c r="GS170" s="338"/>
      <c r="GT170" s="338"/>
      <c r="GU170" s="338"/>
      <c r="GV170" s="338"/>
      <c r="GW170" s="338"/>
      <c r="GX170" s="338"/>
      <c r="GY170" s="338"/>
      <c r="GZ170" s="338"/>
      <c r="HA170" s="338"/>
      <c r="HB170" s="338"/>
      <c r="HC170" s="338"/>
      <c r="HD170" s="338"/>
      <c r="HE170" s="338"/>
      <c r="HF170" s="338"/>
      <c r="HG170" s="338"/>
      <c r="HH170" s="338"/>
      <c r="HI170" s="338"/>
      <c r="HJ170" s="338"/>
      <c r="HK170" s="338"/>
      <c r="HL170" s="338"/>
      <c r="HM170" s="338"/>
      <c r="HN170" s="338"/>
      <c r="HO170" s="338"/>
      <c r="HP170" s="338"/>
      <c r="HQ170" s="338"/>
      <c r="HR170" s="338"/>
      <c r="HS170" s="338"/>
      <c r="HT170" s="338"/>
      <c r="HU170" s="338"/>
      <c r="HV170" s="338"/>
      <c r="HW170" s="338"/>
      <c r="HX170" s="338"/>
      <c r="HY170" s="338"/>
      <c r="HZ170" s="338"/>
      <c r="IA170" s="338"/>
      <c r="IB170" s="338"/>
      <c r="IC170" s="338"/>
      <c r="ID170" s="338"/>
      <c r="IE170" s="338"/>
      <c r="IF170" s="338"/>
      <c r="IG170" s="338"/>
      <c r="IH170" s="338"/>
      <c r="II170" s="338"/>
      <c r="IJ170" s="338"/>
      <c r="IK170" s="338"/>
      <c r="IL170" s="338"/>
      <c r="IM170" s="338"/>
      <c r="IN170" s="338"/>
      <c r="IO170" s="338"/>
      <c r="IP170" s="338"/>
    </row>
    <row r="171" spans="32:250" s="327" customFormat="1" ht="15.75" hidden="1" customHeight="1">
      <c r="AF171" s="340"/>
      <c r="AG171" s="338"/>
      <c r="AH171" s="338"/>
      <c r="AI171" s="338"/>
      <c r="AJ171" s="338"/>
      <c r="AK171" s="338"/>
      <c r="AL171" s="338"/>
      <c r="AM171" s="338"/>
      <c r="AN171" s="338"/>
      <c r="AO171" s="338"/>
      <c r="AP171" s="338"/>
      <c r="AQ171" s="338"/>
      <c r="AR171" s="338"/>
      <c r="AS171" s="338"/>
      <c r="AT171" s="338"/>
      <c r="AU171" s="338"/>
      <c r="AV171" s="338"/>
      <c r="AW171" s="338"/>
      <c r="AX171" s="338"/>
      <c r="AY171" s="338"/>
      <c r="AZ171" s="338"/>
      <c r="BA171" s="338"/>
      <c r="BB171" s="338"/>
      <c r="BC171" s="338"/>
      <c r="BD171" s="338"/>
      <c r="BE171" s="338"/>
      <c r="BF171" s="338"/>
      <c r="BG171" s="338"/>
      <c r="BH171" s="338"/>
      <c r="BI171" s="338"/>
      <c r="BJ171" s="338"/>
      <c r="BK171" s="338"/>
      <c r="BL171" s="338"/>
      <c r="BM171" s="338"/>
      <c r="BN171" s="338"/>
      <c r="BO171" s="338"/>
      <c r="BP171" s="338"/>
      <c r="BQ171" s="338"/>
      <c r="BR171" s="338"/>
      <c r="BS171" s="338"/>
      <c r="BT171" s="338"/>
      <c r="BU171" s="338"/>
      <c r="BV171" s="338"/>
      <c r="BW171" s="338"/>
      <c r="BX171" s="338"/>
      <c r="BY171" s="338"/>
      <c r="BZ171" s="338"/>
      <c r="CA171" s="338"/>
      <c r="CB171" s="338"/>
      <c r="CC171" s="338"/>
      <c r="CD171" s="338"/>
      <c r="CE171" s="338"/>
      <c r="CF171" s="338"/>
      <c r="CG171" s="338"/>
      <c r="CH171" s="338"/>
      <c r="CI171" s="338"/>
      <c r="CJ171" s="338"/>
      <c r="CK171" s="338"/>
      <c r="CL171" s="338"/>
      <c r="CM171" s="338"/>
      <c r="CN171" s="338"/>
      <c r="CO171" s="338"/>
      <c r="CP171" s="338"/>
      <c r="CQ171" s="338"/>
      <c r="CR171" s="338"/>
      <c r="CS171" s="338"/>
      <c r="CT171" s="338"/>
      <c r="CU171" s="338"/>
      <c r="CV171" s="338"/>
      <c r="CW171" s="338"/>
      <c r="CX171" s="338"/>
      <c r="CY171" s="338"/>
      <c r="CZ171" s="338"/>
      <c r="DA171" s="338"/>
      <c r="DB171" s="338"/>
      <c r="DC171" s="338"/>
      <c r="DD171" s="338"/>
      <c r="DE171" s="338"/>
      <c r="DF171" s="338"/>
      <c r="DG171" s="338"/>
      <c r="DH171" s="338"/>
      <c r="DI171" s="338"/>
      <c r="DJ171" s="338"/>
      <c r="DK171" s="338"/>
      <c r="DL171" s="338"/>
      <c r="DM171" s="338"/>
      <c r="DN171" s="338"/>
      <c r="DO171" s="338"/>
      <c r="DP171" s="338"/>
      <c r="DQ171" s="338"/>
      <c r="DR171" s="338"/>
      <c r="DS171" s="338"/>
      <c r="DT171" s="338"/>
      <c r="DU171" s="338"/>
      <c r="DV171" s="338"/>
      <c r="DW171" s="338"/>
      <c r="DX171" s="338"/>
      <c r="DY171" s="338"/>
      <c r="DZ171" s="338"/>
      <c r="EA171" s="338"/>
      <c r="EB171" s="338"/>
      <c r="EC171" s="338"/>
      <c r="ED171" s="338"/>
      <c r="EE171" s="338"/>
      <c r="EF171" s="338"/>
      <c r="EG171" s="338"/>
      <c r="EH171" s="338"/>
      <c r="EI171" s="338"/>
      <c r="EJ171" s="338"/>
      <c r="EK171" s="338"/>
      <c r="EL171" s="338"/>
      <c r="EM171" s="338"/>
      <c r="EN171" s="338"/>
      <c r="EO171" s="338"/>
      <c r="EP171" s="338"/>
      <c r="EQ171" s="338"/>
      <c r="ER171" s="338"/>
      <c r="ES171" s="338"/>
      <c r="ET171" s="338"/>
      <c r="EU171" s="338"/>
      <c r="EV171" s="338"/>
      <c r="EW171" s="338"/>
      <c r="EX171" s="338"/>
      <c r="EY171" s="338"/>
      <c r="EZ171" s="338"/>
      <c r="FA171" s="338"/>
      <c r="FB171" s="338"/>
      <c r="FC171" s="338"/>
      <c r="FD171" s="338"/>
      <c r="FE171" s="338"/>
      <c r="FF171" s="338"/>
      <c r="FG171" s="338"/>
      <c r="FH171" s="338"/>
      <c r="FI171" s="338"/>
      <c r="FJ171" s="338"/>
      <c r="FK171" s="338"/>
      <c r="FL171" s="338"/>
      <c r="FM171" s="338"/>
      <c r="FN171" s="338"/>
      <c r="FO171" s="338"/>
      <c r="FP171" s="338"/>
      <c r="FQ171" s="338"/>
      <c r="FR171" s="338"/>
      <c r="FS171" s="338"/>
      <c r="FT171" s="338"/>
      <c r="FU171" s="338"/>
      <c r="FV171" s="338"/>
      <c r="FW171" s="338"/>
      <c r="FX171" s="338"/>
      <c r="FY171" s="338"/>
      <c r="FZ171" s="338"/>
      <c r="GA171" s="338"/>
      <c r="GB171" s="338"/>
      <c r="GC171" s="338"/>
      <c r="GD171" s="338"/>
      <c r="GE171" s="338"/>
      <c r="GF171" s="338"/>
      <c r="GG171" s="338"/>
      <c r="GH171" s="338"/>
      <c r="GI171" s="338"/>
      <c r="GJ171" s="338"/>
      <c r="GK171" s="338"/>
      <c r="GL171" s="338"/>
      <c r="GM171" s="338"/>
      <c r="GN171" s="338"/>
      <c r="GO171" s="338"/>
      <c r="GP171" s="338"/>
      <c r="GQ171" s="338"/>
      <c r="GR171" s="338"/>
      <c r="GS171" s="338"/>
      <c r="GT171" s="338"/>
      <c r="GU171" s="338"/>
      <c r="GV171" s="338"/>
      <c r="GW171" s="338"/>
      <c r="GX171" s="338"/>
      <c r="GY171" s="338"/>
      <c r="GZ171" s="338"/>
      <c r="HA171" s="338"/>
      <c r="HB171" s="338"/>
      <c r="HC171" s="338"/>
      <c r="HD171" s="338"/>
      <c r="HE171" s="338"/>
      <c r="HF171" s="338"/>
      <c r="HG171" s="338"/>
      <c r="HH171" s="338"/>
      <c r="HI171" s="338"/>
      <c r="HJ171" s="338"/>
      <c r="HK171" s="338"/>
      <c r="HL171" s="338"/>
      <c r="HM171" s="338"/>
      <c r="HN171" s="338"/>
      <c r="HO171" s="338"/>
      <c r="HP171" s="338"/>
      <c r="HQ171" s="338"/>
      <c r="HR171" s="338"/>
      <c r="HS171" s="338"/>
      <c r="HT171" s="338"/>
      <c r="HU171" s="338"/>
      <c r="HV171" s="338"/>
      <c r="HW171" s="338"/>
      <c r="HX171" s="338"/>
      <c r="HY171" s="338"/>
      <c r="HZ171" s="338"/>
      <c r="IA171" s="338"/>
      <c r="IB171" s="338"/>
      <c r="IC171" s="338"/>
      <c r="ID171" s="338"/>
      <c r="IE171" s="338"/>
      <c r="IF171" s="338"/>
      <c r="IG171" s="338"/>
      <c r="IH171" s="338"/>
      <c r="II171" s="338"/>
      <c r="IJ171" s="338"/>
      <c r="IK171" s="338"/>
      <c r="IL171" s="338"/>
      <c r="IM171" s="338"/>
      <c r="IN171" s="338"/>
      <c r="IO171" s="338"/>
      <c r="IP171" s="338"/>
    </row>
    <row r="172" spans="32:250" s="327" customFormat="1" ht="15.75" hidden="1" customHeight="1">
      <c r="AF172" s="340"/>
      <c r="AG172" s="338"/>
      <c r="AH172" s="338"/>
      <c r="AI172" s="338"/>
      <c r="AJ172" s="338"/>
      <c r="AK172" s="338"/>
      <c r="AL172" s="338"/>
      <c r="AM172" s="338"/>
      <c r="AN172" s="338"/>
      <c r="AO172" s="338"/>
      <c r="AP172" s="338"/>
      <c r="AQ172" s="338"/>
      <c r="AR172" s="338"/>
      <c r="AS172" s="338"/>
      <c r="AT172" s="338"/>
      <c r="AU172" s="338"/>
      <c r="AV172" s="338"/>
      <c r="AW172" s="338"/>
      <c r="AX172" s="338"/>
      <c r="AY172" s="338"/>
      <c r="AZ172" s="338"/>
      <c r="BA172" s="338"/>
      <c r="BB172" s="338"/>
      <c r="BC172" s="338"/>
      <c r="BD172" s="338"/>
      <c r="BE172" s="338"/>
      <c r="BF172" s="338"/>
      <c r="BG172" s="338"/>
      <c r="BH172" s="338"/>
      <c r="BI172" s="338"/>
      <c r="BJ172" s="338"/>
      <c r="BK172" s="338"/>
      <c r="BL172" s="338"/>
      <c r="BM172" s="338"/>
      <c r="BN172" s="338"/>
      <c r="BO172" s="338"/>
      <c r="BP172" s="338"/>
      <c r="BQ172" s="338"/>
      <c r="BR172" s="338"/>
      <c r="BS172" s="338"/>
      <c r="BT172" s="338"/>
      <c r="BU172" s="338"/>
      <c r="BV172" s="338"/>
      <c r="BW172" s="338"/>
      <c r="BX172" s="338"/>
      <c r="BY172" s="338"/>
      <c r="BZ172" s="338"/>
      <c r="CA172" s="338"/>
      <c r="CB172" s="338"/>
      <c r="CC172" s="338"/>
      <c r="CD172" s="338"/>
      <c r="CE172" s="338"/>
      <c r="CF172" s="338"/>
      <c r="CG172" s="338"/>
      <c r="CH172" s="338"/>
      <c r="CI172" s="338"/>
      <c r="CJ172" s="338"/>
      <c r="CK172" s="338"/>
      <c r="CL172" s="338"/>
      <c r="CM172" s="338"/>
      <c r="CN172" s="338"/>
      <c r="CO172" s="338"/>
      <c r="CP172" s="338"/>
      <c r="CQ172" s="338"/>
      <c r="CR172" s="338"/>
      <c r="CS172" s="338"/>
      <c r="CT172" s="338"/>
      <c r="CU172" s="338"/>
      <c r="CV172" s="338"/>
      <c r="CW172" s="338"/>
      <c r="CX172" s="338"/>
      <c r="CY172" s="338"/>
      <c r="CZ172" s="338"/>
      <c r="DA172" s="338"/>
      <c r="DB172" s="338"/>
      <c r="DC172" s="338"/>
      <c r="DD172" s="338"/>
      <c r="DE172" s="338"/>
      <c r="DF172" s="338"/>
      <c r="DG172" s="338"/>
      <c r="DH172" s="338"/>
      <c r="DI172" s="338"/>
      <c r="DJ172" s="338"/>
      <c r="DK172" s="338"/>
      <c r="DL172" s="338"/>
      <c r="DM172" s="338"/>
      <c r="DN172" s="338"/>
      <c r="DO172" s="338"/>
      <c r="DP172" s="338"/>
      <c r="DQ172" s="338"/>
      <c r="DR172" s="338"/>
      <c r="DS172" s="338"/>
      <c r="DT172" s="338"/>
      <c r="DU172" s="338"/>
      <c r="DV172" s="338"/>
      <c r="DW172" s="338"/>
      <c r="DX172" s="338"/>
      <c r="DY172" s="338"/>
      <c r="DZ172" s="338"/>
      <c r="EA172" s="338"/>
      <c r="EB172" s="338"/>
      <c r="EC172" s="338"/>
      <c r="ED172" s="338"/>
      <c r="EE172" s="338"/>
      <c r="EF172" s="338"/>
      <c r="EG172" s="338"/>
      <c r="EH172" s="338"/>
      <c r="EI172" s="338"/>
      <c r="EJ172" s="338"/>
      <c r="EK172" s="338"/>
      <c r="EL172" s="338"/>
      <c r="EM172" s="338"/>
      <c r="EN172" s="338"/>
      <c r="EO172" s="338"/>
      <c r="EP172" s="338"/>
      <c r="EQ172" s="338"/>
      <c r="ER172" s="338"/>
      <c r="ES172" s="338"/>
      <c r="ET172" s="338"/>
      <c r="EU172" s="338"/>
      <c r="EV172" s="338"/>
      <c r="EW172" s="338"/>
      <c r="EX172" s="338"/>
      <c r="EY172" s="338"/>
      <c r="EZ172" s="338"/>
      <c r="FA172" s="338"/>
      <c r="FB172" s="338"/>
      <c r="FC172" s="338"/>
      <c r="FD172" s="338"/>
      <c r="FE172" s="338"/>
      <c r="FF172" s="338"/>
      <c r="FG172" s="338"/>
      <c r="FH172" s="338"/>
      <c r="FI172" s="338"/>
      <c r="FJ172" s="338"/>
      <c r="FK172" s="338"/>
      <c r="FL172" s="338"/>
      <c r="FM172" s="338"/>
      <c r="FN172" s="338"/>
      <c r="FO172" s="338"/>
      <c r="FP172" s="338"/>
      <c r="FQ172" s="338"/>
      <c r="FR172" s="338"/>
      <c r="FS172" s="338"/>
      <c r="FT172" s="338"/>
      <c r="FU172" s="338"/>
      <c r="FV172" s="338"/>
      <c r="FW172" s="338"/>
      <c r="FX172" s="338"/>
      <c r="FY172" s="338"/>
      <c r="FZ172" s="338"/>
      <c r="GA172" s="338"/>
      <c r="GB172" s="338"/>
      <c r="GC172" s="338"/>
      <c r="GD172" s="338"/>
      <c r="GE172" s="338"/>
      <c r="GF172" s="338"/>
      <c r="GG172" s="338"/>
      <c r="GH172" s="338"/>
      <c r="GI172" s="338"/>
      <c r="GJ172" s="338"/>
      <c r="GK172" s="338"/>
      <c r="GL172" s="338"/>
      <c r="GM172" s="338"/>
      <c r="GN172" s="338"/>
      <c r="GO172" s="338"/>
      <c r="GP172" s="338"/>
      <c r="GQ172" s="338"/>
      <c r="GR172" s="338"/>
      <c r="GS172" s="338"/>
      <c r="GT172" s="338"/>
      <c r="GU172" s="338"/>
      <c r="GV172" s="338"/>
      <c r="GW172" s="338"/>
      <c r="GX172" s="338"/>
      <c r="GY172" s="338"/>
      <c r="GZ172" s="338"/>
      <c r="HA172" s="338"/>
      <c r="HB172" s="338"/>
      <c r="HC172" s="338"/>
      <c r="HD172" s="338"/>
      <c r="HE172" s="338"/>
      <c r="HF172" s="338"/>
      <c r="HG172" s="338"/>
      <c r="HH172" s="338"/>
      <c r="HI172" s="338"/>
      <c r="HJ172" s="338"/>
      <c r="HK172" s="338"/>
      <c r="HL172" s="338"/>
      <c r="HM172" s="338"/>
      <c r="HN172" s="338"/>
      <c r="HO172" s="338"/>
      <c r="HP172" s="338"/>
      <c r="HQ172" s="338"/>
      <c r="HR172" s="338"/>
      <c r="HS172" s="338"/>
      <c r="HT172" s="338"/>
      <c r="HU172" s="338"/>
      <c r="HV172" s="338"/>
      <c r="HW172" s="338"/>
      <c r="HX172" s="338"/>
      <c r="HY172" s="338"/>
      <c r="HZ172" s="338"/>
      <c r="IA172" s="338"/>
      <c r="IB172" s="338"/>
      <c r="IC172" s="338"/>
      <c r="ID172" s="338"/>
      <c r="IE172" s="338"/>
      <c r="IF172" s="338"/>
      <c r="IG172" s="338"/>
      <c r="IH172" s="338"/>
      <c r="II172" s="338"/>
      <c r="IJ172" s="338"/>
      <c r="IK172" s="338"/>
      <c r="IL172" s="338"/>
      <c r="IM172" s="338"/>
      <c r="IN172" s="338"/>
      <c r="IO172" s="338"/>
      <c r="IP172" s="338"/>
    </row>
    <row r="173" spans="32:250" s="327" customFormat="1" ht="15.75" hidden="1" customHeight="1">
      <c r="AF173" s="340"/>
      <c r="AG173" s="338"/>
      <c r="AH173" s="338"/>
      <c r="AI173" s="338"/>
      <c r="AJ173" s="338"/>
      <c r="AK173" s="338"/>
      <c r="AL173" s="338"/>
      <c r="AM173" s="338"/>
      <c r="AN173" s="338"/>
      <c r="AO173" s="338"/>
      <c r="AP173" s="338"/>
      <c r="AQ173" s="338"/>
      <c r="AR173" s="338"/>
      <c r="AS173" s="338"/>
      <c r="AT173" s="338"/>
      <c r="AU173" s="338"/>
      <c r="AV173" s="338"/>
      <c r="AW173" s="338"/>
      <c r="AX173" s="338"/>
      <c r="AY173" s="338"/>
      <c r="AZ173" s="338"/>
      <c r="BA173" s="338"/>
      <c r="BB173" s="338"/>
      <c r="BC173" s="338"/>
      <c r="BD173" s="338"/>
      <c r="BE173" s="338"/>
      <c r="BF173" s="338"/>
      <c r="BG173" s="338"/>
      <c r="BH173" s="338"/>
      <c r="BI173" s="338"/>
      <c r="BJ173" s="338"/>
      <c r="BK173" s="338"/>
      <c r="BL173" s="338"/>
      <c r="BM173" s="338"/>
      <c r="BN173" s="338"/>
      <c r="BO173" s="338"/>
      <c r="BP173" s="338"/>
      <c r="BQ173" s="338"/>
      <c r="BR173" s="338"/>
      <c r="BS173" s="338"/>
      <c r="BT173" s="338"/>
      <c r="BU173" s="338"/>
      <c r="BV173" s="338"/>
      <c r="BW173" s="338"/>
      <c r="BX173" s="338"/>
      <c r="BY173" s="338"/>
      <c r="BZ173" s="338"/>
      <c r="CA173" s="338"/>
      <c r="CB173" s="338"/>
      <c r="CC173" s="338"/>
      <c r="CD173" s="338"/>
      <c r="CE173" s="338"/>
      <c r="CF173" s="338"/>
      <c r="CG173" s="338"/>
      <c r="CH173" s="338"/>
      <c r="CI173" s="338"/>
      <c r="CJ173" s="338"/>
      <c r="CK173" s="338"/>
      <c r="CL173" s="338"/>
      <c r="CM173" s="338"/>
      <c r="CN173" s="338"/>
      <c r="CO173" s="338"/>
      <c r="CP173" s="338"/>
      <c r="CQ173" s="338"/>
      <c r="CR173" s="338"/>
      <c r="CS173" s="338"/>
      <c r="CT173" s="338"/>
      <c r="CU173" s="338"/>
      <c r="CV173" s="338"/>
      <c r="CW173" s="338"/>
      <c r="CX173" s="338"/>
      <c r="CY173" s="338"/>
      <c r="CZ173" s="338"/>
      <c r="DA173" s="338"/>
      <c r="DB173" s="338"/>
      <c r="DC173" s="338"/>
      <c r="DD173" s="338"/>
      <c r="DE173" s="338"/>
      <c r="DF173" s="338"/>
      <c r="DG173" s="338"/>
      <c r="DH173" s="338"/>
      <c r="DI173" s="338"/>
      <c r="DJ173" s="338"/>
      <c r="DK173" s="338"/>
      <c r="DL173" s="338"/>
      <c r="DM173" s="338"/>
      <c r="DN173" s="338"/>
      <c r="DO173" s="338"/>
      <c r="DP173" s="338"/>
      <c r="DQ173" s="338"/>
      <c r="DR173" s="338"/>
      <c r="DS173" s="338"/>
      <c r="DT173" s="338"/>
      <c r="DU173" s="338"/>
      <c r="DV173" s="338"/>
      <c r="DW173" s="338"/>
      <c r="DX173" s="338"/>
      <c r="DY173" s="338"/>
      <c r="DZ173" s="338"/>
      <c r="EA173" s="338"/>
      <c r="EB173" s="338"/>
      <c r="EC173" s="338"/>
      <c r="ED173" s="338"/>
      <c r="EE173" s="338"/>
      <c r="EF173" s="338"/>
      <c r="EG173" s="338"/>
      <c r="EH173" s="338"/>
      <c r="EI173" s="338"/>
      <c r="EJ173" s="338"/>
      <c r="EK173" s="338"/>
      <c r="EL173" s="338"/>
      <c r="EM173" s="338"/>
      <c r="EN173" s="338"/>
      <c r="EO173" s="338"/>
      <c r="EP173" s="338"/>
      <c r="EQ173" s="338"/>
      <c r="ER173" s="338"/>
      <c r="ES173" s="338"/>
      <c r="ET173" s="338"/>
      <c r="EU173" s="338"/>
      <c r="EV173" s="338"/>
      <c r="EW173" s="338"/>
      <c r="EX173" s="338"/>
      <c r="EY173" s="338"/>
      <c r="EZ173" s="338"/>
      <c r="FA173" s="338"/>
      <c r="FB173" s="338"/>
      <c r="FC173" s="338"/>
      <c r="FD173" s="338"/>
      <c r="FE173" s="338"/>
      <c r="FF173" s="338"/>
      <c r="FG173" s="338"/>
      <c r="FH173" s="338"/>
      <c r="FI173" s="338"/>
      <c r="FJ173" s="338"/>
      <c r="FK173" s="338"/>
      <c r="FL173" s="338"/>
      <c r="FM173" s="338"/>
      <c r="FN173" s="338"/>
      <c r="FO173" s="338"/>
      <c r="FP173" s="338"/>
      <c r="FQ173" s="338"/>
      <c r="FR173" s="338"/>
      <c r="FS173" s="338"/>
      <c r="FT173" s="338"/>
      <c r="FU173" s="338"/>
      <c r="FV173" s="338"/>
      <c r="FW173" s="338"/>
      <c r="FX173" s="338"/>
      <c r="FY173" s="338"/>
      <c r="FZ173" s="338"/>
      <c r="GA173" s="338"/>
      <c r="GB173" s="338"/>
      <c r="GC173" s="338"/>
      <c r="GD173" s="338"/>
      <c r="GE173" s="338"/>
      <c r="GF173" s="338"/>
      <c r="GG173" s="338"/>
      <c r="GH173" s="338"/>
      <c r="GI173" s="338"/>
      <c r="GJ173" s="338"/>
      <c r="GK173" s="338"/>
      <c r="GL173" s="338"/>
      <c r="GM173" s="338"/>
      <c r="GN173" s="338"/>
      <c r="GO173" s="338"/>
      <c r="GP173" s="338"/>
      <c r="GQ173" s="338"/>
      <c r="GR173" s="338"/>
      <c r="GS173" s="338"/>
      <c r="GT173" s="338"/>
      <c r="GU173" s="338"/>
      <c r="GV173" s="338"/>
      <c r="GW173" s="338"/>
      <c r="GX173" s="338"/>
      <c r="GY173" s="338"/>
      <c r="GZ173" s="338"/>
      <c r="HA173" s="338"/>
      <c r="HB173" s="338"/>
      <c r="HC173" s="338"/>
      <c r="HD173" s="338"/>
      <c r="HE173" s="338"/>
      <c r="HF173" s="338"/>
      <c r="HG173" s="338"/>
      <c r="HH173" s="338"/>
      <c r="HI173" s="338"/>
      <c r="HJ173" s="338"/>
      <c r="HK173" s="338"/>
      <c r="HL173" s="338"/>
      <c r="HM173" s="338"/>
      <c r="HN173" s="338"/>
      <c r="HO173" s="338"/>
      <c r="HP173" s="338"/>
      <c r="HQ173" s="338"/>
      <c r="HR173" s="338"/>
      <c r="HS173" s="338"/>
      <c r="HT173" s="338"/>
      <c r="HU173" s="338"/>
      <c r="HV173" s="338"/>
      <c r="HW173" s="338"/>
      <c r="HX173" s="338"/>
      <c r="HY173" s="338"/>
      <c r="HZ173" s="338"/>
      <c r="IA173" s="338"/>
      <c r="IB173" s="338"/>
      <c r="IC173" s="338"/>
      <c r="ID173" s="338"/>
      <c r="IE173" s="338"/>
      <c r="IF173" s="338"/>
      <c r="IG173" s="338"/>
      <c r="IH173" s="338"/>
      <c r="II173" s="338"/>
      <c r="IJ173" s="338"/>
      <c r="IK173" s="338"/>
      <c r="IL173" s="338"/>
      <c r="IM173" s="338"/>
      <c r="IN173" s="338"/>
      <c r="IO173" s="338"/>
      <c r="IP173" s="338"/>
    </row>
    <row r="174" spans="32:250" s="327" customFormat="1" ht="15.75" hidden="1" customHeight="1">
      <c r="AF174" s="340"/>
      <c r="AG174" s="338"/>
      <c r="AH174" s="338"/>
      <c r="AI174" s="338"/>
      <c r="AJ174" s="338"/>
      <c r="AK174" s="338"/>
      <c r="AL174" s="338"/>
      <c r="AM174" s="338"/>
      <c r="AN174" s="338"/>
      <c r="AO174" s="338"/>
      <c r="AP174" s="338"/>
      <c r="AQ174" s="338"/>
      <c r="AR174" s="338"/>
      <c r="AS174" s="338"/>
      <c r="AT174" s="338"/>
      <c r="AU174" s="338"/>
      <c r="AV174" s="338"/>
      <c r="AW174" s="338"/>
      <c r="AX174" s="338"/>
      <c r="AY174" s="338"/>
      <c r="AZ174" s="338"/>
      <c r="BA174" s="338"/>
      <c r="BB174" s="338"/>
      <c r="BC174" s="338"/>
      <c r="BD174" s="338"/>
      <c r="BE174" s="338"/>
      <c r="BF174" s="338"/>
      <c r="BG174" s="338"/>
      <c r="BH174" s="338"/>
      <c r="BI174" s="338"/>
      <c r="BJ174" s="338"/>
      <c r="BK174" s="338"/>
      <c r="BL174" s="338"/>
      <c r="BM174" s="338"/>
      <c r="BN174" s="338"/>
      <c r="BO174" s="338"/>
      <c r="BP174" s="338"/>
      <c r="BQ174" s="338"/>
      <c r="BR174" s="338"/>
      <c r="BS174" s="338"/>
      <c r="BT174" s="338"/>
      <c r="BU174" s="338"/>
      <c r="BV174" s="338"/>
      <c r="BW174" s="338"/>
      <c r="BX174" s="338"/>
      <c r="BY174" s="338"/>
      <c r="BZ174" s="338"/>
      <c r="CA174" s="338"/>
      <c r="CB174" s="338"/>
      <c r="CC174" s="338"/>
      <c r="CD174" s="338"/>
      <c r="CE174" s="338"/>
      <c r="CF174" s="338"/>
      <c r="CG174" s="338"/>
      <c r="CH174" s="338"/>
      <c r="CI174" s="338"/>
      <c r="CJ174" s="338"/>
      <c r="CK174" s="338"/>
      <c r="CL174" s="338"/>
      <c r="CM174" s="338"/>
      <c r="CN174" s="338"/>
      <c r="CO174" s="338"/>
      <c r="CP174" s="338"/>
      <c r="CQ174" s="338"/>
      <c r="CR174" s="338"/>
      <c r="CS174" s="338"/>
      <c r="CT174" s="338"/>
      <c r="CU174" s="338"/>
      <c r="CV174" s="338"/>
      <c r="CW174" s="338"/>
      <c r="CX174" s="338"/>
      <c r="CY174" s="338"/>
      <c r="CZ174" s="338"/>
      <c r="DA174" s="338"/>
      <c r="DB174" s="338"/>
      <c r="DC174" s="338"/>
      <c r="DD174" s="338"/>
      <c r="DE174" s="338"/>
      <c r="DF174" s="338"/>
      <c r="DG174" s="338"/>
      <c r="DH174" s="338"/>
      <c r="DI174" s="338"/>
      <c r="DJ174" s="338"/>
      <c r="DK174" s="338"/>
      <c r="DL174" s="338"/>
      <c r="DM174" s="338"/>
      <c r="DN174" s="338"/>
      <c r="DO174" s="338"/>
      <c r="DP174" s="338"/>
      <c r="DQ174" s="338"/>
      <c r="DR174" s="338"/>
      <c r="DS174" s="338"/>
      <c r="DT174" s="338"/>
      <c r="DU174" s="338"/>
      <c r="DV174" s="338"/>
      <c r="DW174" s="338"/>
      <c r="DX174" s="338"/>
      <c r="DY174" s="338"/>
      <c r="DZ174" s="338"/>
      <c r="EA174" s="338"/>
      <c r="EB174" s="338"/>
      <c r="EC174" s="338"/>
      <c r="ED174" s="338"/>
      <c r="EE174" s="338"/>
      <c r="EF174" s="338"/>
      <c r="EG174" s="338"/>
      <c r="EH174" s="338"/>
      <c r="EI174" s="338"/>
      <c r="EJ174" s="338"/>
      <c r="EK174" s="338"/>
      <c r="EL174" s="338"/>
      <c r="EM174" s="338"/>
      <c r="EN174" s="338"/>
      <c r="EO174" s="338"/>
      <c r="EP174" s="338"/>
      <c r="EQ174" s="338"/>
      <c r="ER174" s="338"/>
      <c r="ES174" s="338"/>
      <c r="ET174" s="338"/>
      <c r="EU174" s="338"/>
      <c r="EV174" s="338"/>
      <c r="EW174" s="338"/>
      <c r="EX174" s="338"/>
      <c r="EY174" s="338"/>
      <c r="EZ174" s="338"/>
      <c r="FA174" s="338"/>
      <c r="FB174" s="338"/>
      <c r="FC174" s="338"/>
      <c r="FD174" s="338"/>
      <c r="FE174" s="338"/>
      <c r="FF174" s="338"/>
      <c r="FG174" s="338"/>
      <c r="FH174" s="338"/>
      <c r="FI174" s="338"/>
      <c r="FJ174" s="338"/>
      <c r="FK174" s="338"/>
      <c r="FL174" s="338"/>
      <c r="FM174" s="338"/>
      <c r="FN174" s="338"/>
      <c r="FO174" s="338"/>
      <c r="FP174" s="338"/>
      <c r="FQ174" s="338"/>
      <c r="FR174" s="338"/>
      <c r="FS174" s="338"/>
      <c r="FT174" s="338"/>
      <c r="FU174" s="338"/>
      <c r="FV174" s="338"/>
      <c r="FW174" s="338"/>
      <c r="FX174" s="338"/>
      <c r="FY174" s="338"/>
      <c r="FZ174" s="338"/>
      <c r="GA174" s="338"/>
      <c r="GB174" s="338"/>
      <c r="GC174" s="338"/>
      <c r="GD174" s="338"/>
      <c r="GE174" s="338"/>
      <c r="GF174" s="338"/>
      <c r="GG174" s="338"/>
      <c r="GH174" s="338"/>
      <c r="GI174" s="338"/>
      <c r="GJ174" s="338"/>
      <c r="GK174" s="338"/>
      <c r="GL174" s="338"/>
      <c r="GM174" s="338"/>
      <c r="GN174" s="338"/>
      <c r="GO174" s="338"/>
      <c r="GP174" s="338"/>
      <c r="GQ174" s="338"/>
      <c r="GR174" s="338"/>
      <c r="GS174" s="338"/>
      <c r="GT174" s="338"/>
      <c r="GU174" s="338"/>
      <c r="GV174" s="338"/>
      <c r="GW174" s="338"/>
      <c r="GX174" s="338"/>
      <c r="GY174" s="338"/>
      <c r="GZ174" s="338"/>
      <c r="HA174" s="338"/>
      <c r="HB174" s="338"/>
      <c r="HC174" s="338"/>
      <c r="HD174" s="338"/>
      <c r="HE174" s="338"/>
      <c r="HF174" s="338"/>
      <c r="HG174" s="338"/>
      <c r="HH174" s="338"/>
      <c r="HI174" s="338"/>
      <c r="HJ174" s="338"/>
      <c r="HK174" s="338"/>
      <c r="HL174" s="338"/>
      <c r="HM174" s="338"/>
      <c r="HN174" s="338"/>
      <c r="HO174" s="338"/>
      <c r="HP174" s="338"/>
      <c r="HQ174" s="338"/>
      <c r="HR174" s="338"/>
      <c r="HS174" s="338"/>
      <c r="HT174" s="338"/>
      <c r="HU174" s="338"/>
      <c r="HV174" s="338"/>
      <c r="HW174" s="338"/>
      <c r="HX174" s="338"/>
      <c r="HY174" s="338"/>
      <c r="HZ174" s="338"/>
      <c r="IA174" s="338"/>
      <c r="IB174" s="338"/>
      <c r="IC174" s="338"/>
      <c r="ID174" s="338"/>
      <c r="IE174" s="338"/>
      <c r="IF174" s="338"/>
      <c r="IG174" s="338"/>
      <c r="IH174" s="338"/>
      <c r="II174" s="338"/>
      <c r="IJ174" s="338"/>
      <c r="IK174" s="338"/>
      <c r="IL174" s="338"/>
      <c r="IM174" s="338"/>
      <c r="IN174" s="338"/>
      <c r="IO174" s="338"/>
      <c r="IP174" s="338"/>
    </row>
    <row r="175" spans="32:250" s="327" customFormat="1" ht="15.75" hidden="1" customHeight="1">
      <c r="AF175" s="340"/>
      <c r="AG175" s="338"/>
      <c r="AH175" s="338"/>
      <c r="AI175" s="338"/>
      <c r="AJ175" s="338"/>
      <c r="AK175" s="338"/>
      <c r="AL175" s="338"/>
      <c r="AM175" s="338"/>
      <c r="AN175" s="338"/>
      <c r="AO175" s="338"/>
      <c r="AP175" s="338"/>
      <c r="AQ175" s="338"/>
      <c r="AR175" s="338"/>
      <c r="AS175" s="338"/>
      <c r="AT175" s="338"/>
      <c r="AU175" s="338"/>
      <c r="AV175" s="338"/>
      <c r="AW175" s="338"/>
      <c r="AX175" s="338"/>
      <c r="AY175" s="338"/>
      <c r="AZ175" s="338"/>
      <c r="BA175" s="338"/>
      <c r="BB175" s="338"/>
      <c r="BC175" s="338"/>
      <c r="BD175" s="338"/>
      <c r="BE175" s="338"/>
      <c r="BF175" s="338"/>
      <c r="BG175" s="338"/>
      <c r="BH175" s="338"/>
      <c r="BI175" s="338"/>
      <c r="BJ175" s="338"/>
      <c r="BK175" s="338"/>
      <c r="BL175" s="338"/>
      <c r="BM175" s="338"/>
      <c r="BN175" s="338"/>
      <c r="BO175" s="338"/>
      <c r="BP175" s="338"/>
      <c r="BQ175" s="338"/>
      <c r="BR175" s="338"/>
      <c r="BS175" s="338"/>
      <c r="BT175" s="338"/>
      <c r="BU175" s="338"/>
      <c r="BV175" s="338"/>
      <c r="BW175" s="338"/>
      <c r="BX175" s="338"/>
      <c r="BY175" s="338"/>
      <c r="BZ175" s="338"/>
      <c r="CA175" s="338"/>
      <c r="CB175" s="338"/>
      <c r="CC175" s="338"/>
      <c r="CD175" s="338"/>
      <c r="CE175" s="338"/>
      <c r="CF175" s="338"/>
      <c r="CG175" s="338"/>
      <c r="CH175" s="338"/>
      <c r="CI175" s="338"/>
      <c r="CJ175" s="338"/>
      <c r="CK175" s="338"/>
      <c r="CL175" s="338"/>
      <c r="CM175" s="338"/>
      <c r="CN175" s="338"/>
      <c r="CO175" s="338"/>
      <c r="CP175" s="338"/>
      <c r="CQ175" s="338"/>
      <c r="CR175" s="338"/>
      <c r="CS175" s="338"/>
      <c r="CT175" s="338"/>
      <c r="CU175" s="338"/>
      <c r="CV175" s="338"/>
      <c r="CW175" s="338"/>
      <c r="CX175" s="338"/>
      <c r="CY175" s="338"/>
      <c r="CZ175" s="338"/>
      <c r="DA175" s="338"/>
      <c r="DB175" s="338"/>
      <c r="DC175" s="338"/>
      <c r="DD175" s="338"/>
      <c r="DE175" s="338"/>
      <c r="DF175" s="338"/>
      <c r="DG175" s="338"/>
      <c r="DH175" s="338"/>
      <c r="DI175" s="338"/>
      <c r="DJ175" s="338"/>
      <c r="DK175" s="338"/>
      <c r="DL175" s="338"/>
      <c r="DM175" s="338"/>
      <c r="DN175" s="338"/>
      <c r="DO175" s="338"/>
      <c r="DP175" s="338"/>
      <c r="DQ175" s="338"/>
      <c r="DR175" s="338"/>
      <c r="DS175" s="338"/>
      <c r="DT175" s="338"/>
      <c r="DU175" s="338"/>
      <c r="DV175" s="338"/>
      <c r="DW175" s="338"/>
      <c r="DX175" s="338"/>
      <c r="DY175" s="338"/>
      <c r="DZ175" s="338"/>
      <c r="EA175" s="338"/>
      <c r="EB175" s="338"/>
      <c r="EC175" s="338"/>
      <c r="ED175" s="338"/>
      <c r="EE175" s="338"/>
      <c r="EF175" s="338"/>
      <c r="EG175" s="338"/>
      <c r="EH175" s="338"/>
      <c r="EI175" s="338"/>
      <c r="EJ175" s="338"/>
      <c r="EK175" s="338"/>
      <c r="EL175" s="338"/>
      <c r="EM175" s="338"/>
      <c r="EN175" s="338"/>
      <c r="EO175" s="338"/>
      <c r="EP175" s="338"/>
      <c r="EQ175" s="338"/>
      <c r="ER175" s="338"/>
      <c r="ES175" s="338"/>
      <c r="ET175" s="338"/>
      <c r="EU175" s="338"/>
      <c r="EV175" s="338"/>
      <c r="EW175" s="338"/>
      <c r="EX175" s="338"/>
      <c r="EY175" s="338"/>
      <c r="EZ175" s="338"/>
      <c r="FA175" s="338"/>
      <c r="FB175" s="338"/>
      <c r="FC175" s="338"/>
      <c r="FD175" s="338"/>
      <c r="FE175" s="338"/>
      <c r="FF175" s="338"/>
      <c r="FG175" s="338"/>
      <c r="FH175" s="338"/>
      <c r="FI175" s="338"/>
      <c r="FJ175" s="338"/>
      <c r="FK175" s="338"/>
      <c r="FL175" s="338"/>
      <c r="FM175" s="338"/>
      <c r="FN175" s="338"/>
      <c r="FO175" s="338"/>
      <c r="FP175" s="338"/>
      <c r="FQ175" s="338"/>
      <c r="FR175" s="338"/>
      <c r="FS175" s="338"/>
      <c r="FT175" s="338"/>
      <c r="FU175" s="338"/>
      <c r="FV175" s="338"/>
      <c r="FW175" s="338"/>
      <c r="FX175" s="338"/>
      <c r="FY175" s="338"/>
      <c r="FZ175" s="338"/>
      <c r="GA175" s="338"/>
      <c r="GB175" s="338"/>
      <c r="GC175" s="338"/>
      <c r="GD175" s="338"/>
      <c r="GE175" s="338"/>
      <c r="GF175" s="338"/>
      <c r="GG175" s="338"/>
      <c r="GH175" s="338"/>
      <c r="GI175" s="338"/>
      <c r="GJ175" s="338"/>
      <c r="GK175" s="338"/>
      <c r="GL175" s="338"/>
      <c r="GM175" s="338"/>
      <c r="GN175" s="338"/>
      <c r="GO175" s="338"/>
      <c r="GP175" s="338"/>
      <c r="GQ175" s="338"/>
      <c r="GR175" s="338"/>
      <c r="GS175" s="338"/>
      <c r="GT175" s="338"/>
      <c r="GU175" s="338"/>
      <c r="GV175" s="338"/>
      <c r="GW175" s="338"/>
      <c r="GX175" s="338"/>
      <c r="GY175" s="338"/>
      <c r="GZ175" s="338"/>
      <c r="HA175" s="338"/>
      <c r="HB175" s="338"/>
      <c r="HC175" s="338"/>
      <c r="HD175" s="338"/>
      <c r="HE175" s="338"/>
      <c r="HF175" s="338"/>
      <c r="HG175" s="338"/>
      <c r="HH175" s="338"/>
      <c r="HI175" s="338"/>
      <c r="HJ175" s="338"/>
      <c r="HK175" s="338"/>
      <c r="HL175" s="338"/>
      <c r="HM175" s="338"/>
      <c r="HN175" s="338"/>
      <c r="HO175" s="338"/>
      <c r="HP175" s="338"/>
      <c r="HQ175" s="338"/>
      <c r="HR175" s="338"/>
      <c r="HS175" s="338"/>
      <c r="HT175" s="338"/>
      <c r="HU175" s="338"/>
      <c r="HV175" s="338"/>
      <c r="HW175" s="338"/>
      <c r="HX175" s="338"/>
      <c r="HY175" s="338"/>
      <c r="HZ175" s="338"/>
      <c r="IA175" s="338"/>
      <c r="IB175" s="338"/>
      <c r="IC175" s="338"/>
      <c r="ID175" s="338"/>
      <c r="IE175" s="338"/>
      <c r="IF175" s="338"/>
      <c r="IG175" s="338"/>
      <c r="IH175" s="338"/>
      <c r="II175" s="338"/>
      <c r="IJ175" s="338"/>
      <c r="IK175" s="338"/>
      <c r="IL175" s="338"/>
      <c r="IM175" s="338"/>
      <c r="IN175" s="338"/>
      <c r="IO175" s="338"/>
      <c r="IP175" s="338"/>
    </row>
    <row r="176" spans="32:250" s="327" customFormat="1" ht="15.75" hidden="1" customHeight="1">
      <c r="AF176" s="340"/>
      <c r="AG176" s="338"/>
      <c r="AH176" s="338"/>
      <c r="AI176" s="338"/>
      <c r="AJ176" s="338"/>
      <c r="AK176" s="338"/>
      <c r="AL176" s="338"/>
      <c r="AM176" s="338"/>
      <c r="AN176" s="338"/>
      <c r="AO176" s="338"/>
      <c r="AP176" s="338"/>
      <c r="AQ176" s="338"/>
      <c r="AR176" s="338"/>
      <c r="AS176" s="338"/>
      <c r="AT176" s="338"/>
      <c r="AU176" s="338"/>
      <c r="AV176" s="338"/>
      <c r="AW176" s="338"/>
      <c r="AX176" s="338"/>
      <c r="AY176" s="338"/>
      <c r="AZ176" s="338"/>
      <c r="BA176" s="338"/>
      <c r="BB176" s="338"/>
      <c r="BC176" s="338"/>
      <c r="BD176" s="338"/>
      <c r="BE176" s="338"/>
      <c r="BF176" s="338"/>
      <c r="BG176" s="338"/>
      <c r="BH176" s="338"/>
      <c r="BI176" s="338"/>
      <c r="BJ176" s="338"/>
      <c r="BK176" s="338"/>
      <c r="BL176" s="338"/>
      <c r="BM176" s="338"/>
      <c r="BN176" s="338"/>
      <c r="BO176" s="338"/>
      <c r="BP176" s="338"/>
      <c r="BQ176" s="338"/>
      <c r="BR176" s="338"/>
      <c r="BS176" s="338"/>
      <c r="BT176" s="338"/>
      <c r="BU176" s="338"/>
      <c r="BV176" s="338"/>
      <c r="BW176" s="338"/>
      <c r="BX176" s="338"/>
      <c r="BY176" s="338"/>
      <c r="BZ176" s="338"/>
      <c r="CA176" s="338"/>
      <c r="CB176" s="338"/>
      <c r="CC176" s="338"/>
      <c r="CD176" s="338"/>
      <c r="CE176" s="338"/>
      <c r="CF176" s="338"/>
      <c r="CG176" s="338"/>
      <c r="CH176" s="338"/>
      <c r="CI176" s="338"/>
      <c r="CJ176" s="338"/>
      <c r="CK176" s="338"/>
      <c r="CL176" s="338"/>
      <c r="CM176" s="338"/>
      <c r="CN176" s="338"/>
      <c r="CO176" s="338"/>
      <c r="CP176" s="338"/>
      <c r="CQ176" s="338"/>
      <c r="CR176" s="338"/>
      <c r="CS176" s="338"/>
      <c r="CT176" s="338"/>
      <c r="CU176" s="338"/>
      <c r="CV176" s="338"/>
      <c r="CW176" s="338"/>
      <c r="CX176" s="338"/>
      <c r="CY176" s="338"/>
      <c r="CZ176" s="338"/>
      <c r="DA176" s="338"/>
      <c r="DB176" s="338"/>
      <c r="DC176" s="338"/>
      <c r="DD176" s="338"/>
      <c r="DE176" s="338"/>
      <c r="DF176" s="338"/>
      <c r="DG176" s="338"/>
      <c r="DH176" s="338"/>
      <c r="DI176" s="338"/>
      <c r="DJ176" s="338"/>
      <c r="DK176" s="338"/>
      <c r="DL176" s="338"/>
      <c r="DM176" s="338"/>
      <c r="DN176" s="338"/>
      <c r="DO176" s="338"/>
      <c r="DP176" s="338"/>
      <c r="DQ176" s="338"/>
      <c r="DR176" s="338"/>
      <c r="DS176" s="338"/>
      <c r="DT176" s="338"/>
      <c r="DU176" s="338"/>
      <c r="DV176" s="338"/>
      <c r="DW176" s="338"/>
      <c r="DX176" s="338"/>
      <c r="DY176" s="338"/>
      <c r="DZ176" s="338"/>
      <c r="EA176" s="338"/>
      <c r="EB176" s="338"/>
      <c r="EC176" s="338"/>
      <c r="ED176" s="338"/>
      <c r="EE176" s="338"/>
      <c r="EF176" s="338"/>
      <c r="EG176" s="338"/>
      <c r="EH176" s="338"/>
      <c r="EI176" s="338"/>
      <c r="EJ176" s="338"/>
      <c r="EK176" s="338"/>
      <c r="EL176" s="338"/>
      <c r="EM176" s="338"/>
      <c r="EN176" s="338"/>
      <c r="EO176" s="338"/>
      <c r="EP176" s="338"/>
      <c r="EQ176" s="338"/>
      <c r="ER176" s="338"/>
      <c r="ES176" s="338"/>
      <c r="ET176" s="338"/>
      <c r="EU176" s="338"/>
      <c r="EV176" s="338"/>
      <c r="EW176" s="338"/>
      <c r="EX176" s="338"/>
      <c r="EY176" s="338"/>
      <c r="EZ176" s="338"/>
      <c r="FA176" s="338"/>
      <c r="FB176" s="338"/>
      <c r="FC176" s="338"/>
      <c r="FD176" s="338"/>
      <c r="FE176" s="338"/>
      <c r="FF176" s="338"/>
      <c r="FG176" s="338"/>
      <c r="FH176" s="338"/>
      <c r="FI176" s="338"/>
      <c r="FJ176" s="338"/>
      <c r="FK176" s="338"/>
      <c r="FL176" s="338"/>
      <c r="FM176" s="338"/>
      <c r="FN176" s="338"/>
      <c r="FO176" s="338"/>
      <c r="FP176" s="338"/>
      <c r="FQ176" s="338"/>
      <c r="FR176" s="338"/>
      <c r="FS176" s="338"/>
      <c r="FT176" s="338"/>
      <c r="FU176" s="338"/>
      <c r="FV176" s="338"/>
      <c r="FW176" s="338"/>
      <c r="FX176" s="338"/>
      <c r="FY176" s="338"/>
      <c r="FZ176" s="338"/>
      <c r="GA176" s="338"/>
      <c r="GB176" s="338"/>
      <c r="GC176" s="338"/>
      <c r="GD176" s="338"/>
      <c r="GE176" s="338"/>
      <c r="GF176" s="338"/>
      <c r="GG176" s="338"/>
      <c r="GH176" s="338"/>
      <c r="GI176" s="338"/>
      <c r="GJ176" s="338"/>
      <c r="GK176" s="338"/>
      <c r="GL176" s="338"/>
      <c r="GM176" s="338"/>
      <c r="GN176" s="338"/>
      <c r="GO176" s="338"/>
      <c r="GP176" s="338"/>
      <c r="GQ176" s="338"/>
      <c r="GR176" s="338"/>
      <c r="GS176" s="338"/>
      <c r="GT176" s="338"/>
      <c r="GU176" s="338"/>
      <c r="GV176" s="338"/>
      <c r="GW176" s="338"/>
      <c r="GX176" s="338"/>
      <c r="GY176" s="338"/>
      <c r="GZ176" s="338"/>
      <c r="HA176" s="338"/>
      <c r="HB176" s="338"/>
      <c r="HC176" s="338"/>
      <c r="HD176" s="338"/>
      <c r="HE176" s="338"/>
      <c r="HF176" s="338"/>
      <c r="HG176" s="338"/>
      <c r="HH176" s="338"/>
      <c r="HI176" s="338"/>
      <c r="HJ176" s="338"/>
      <c r="HK176" s="338"/>
      <c r="HL176" s="338"/>
      <c r="HM176" s="338"/>
      <c r="HN176" s="338"/>
      <c r="HO176" s="338"/>
      <c r="HP176" s="338"/>
      <c r="HQ176" s="338"/>
      <c r="HR176" s="338"/>
      <c r="HS176" s="338"/>
      <c r="HT176" s="338"/>
      <c r="HU176" s="338"/>
      <c r="HV176" s="338"/>
      <c r="HW176" s="338"/>
      <c r="HX176" s="338"/>
      <c r="HY176" s="338"/>
      <c r="HZ176" s="338"/>
      <c r="IA176" s="338"/>
      <c r="IB176" s="338"/>
      <c r="IC176" s="338"/>
      <c r="ID176" s="338"/>
      <c r="IE176" s="338"/>
      <c r="IF176" s="338"/>
      <c r="IG176" s="338"/>
      <c r="IH176" s="338"/>
      <c r="II176" s="338"/>
      <c r="IJ176" s="338"/>
      <c r="IK176" s="338"/>
      <c r="IL176" s="338"/>
      <c r="IM176" s="338"/>
      <c r="IN176" s="338"/>
      <c r="IO176" s="338"/>
      <c r="IP176" s="338"/>
    </row>
    <row r="177" spans="1:250" s="327" customFormat="1" ht="15.75" hidden="1" customHeight="1">
      <c r="AF177" s="340"/>
      <c r="AG177" s="338"/>
      <c r="AH177" s="338"/>
      <c r="AI177" s="338"/>
      <c r="AJ177" s="338"/>
      <c r="AK177" s="338"/>
      <c r="AL177" s="338"/>
      <c r="AM177" s="338"/>
      <c r="AN177" s="338"/>
      <c r="AO177" s="338"/>
      <c r="AP177" s="338"/>
      <c r="AQ177" s="338"/>
      <c r="AR177" s="338"/>
      <c r="AS177" s="338"/>
      <c r="AT177" s="338"/>
      <c r="AU177" s="338"/>
      <c r="AV177" s="338"/>
      <c r="AW177" s="338"/>
      <c r="AX177" s="338"/>
      <c r="AY177" s="338"/>
      <c r="AZ177" s="338"/>
      <c r="BA177" s="338"/>
      <c r="BB177" s="338"/>
      <c r="BC177" s="338"/>
      <c r="BD177" s="338"/>
      <c r="BE177" s="338"/>
      <c r="BF177" s="338"/>
      <c r="BG177" s="338"/>
      <c r="BH177" s="338"/>
      <c r="BI177" s="338"/>
      <c r="BJ177" s="338"/>
      <c r="BK177" s="338"/>
      <c r="BL177" s="338"/>
      <c r="BM177" s="338"/>
      <c r="BN177" s="338"/>
      <c r="BO177" s="338"/>
      <c r="BP177" s="338"/>
      <c r="BQ177" s="338"/>
      <c r="BR177" s="338"/>
      <c r="BS177" s="338"/>
      <c r="BT177" s="338"/>
      <c r="BU177" s="338"/>
      <c r="BV177" s="338"/>
      <c r="BW177" s="338"/>
      <c r="BX177" s="338"/>
      <c r="BY177" s="338"/>
      <c r="BZ177" s="338"/>
      <c r="CA177" s="338"/>
      <c r="CB177" s="338"/>
      <c r="CC177" s="338"/>
      <c r="CD177" s="338"/>
      <c r="CE177" s="338"/>
      <c r="CF177" s="338"/>
      <c r="CG177" s="338"/>
      <c r="CH177" s="338"/>
      <c r="CI177" s="338"/>
      <c r="CJ177" s="338"/>
      <c r="CK177" s="338"/>
      <c r="CL177" s="338"/>
      <c r="CM177" s="338"/>
      <c r="CN177" s="338"/>
      <c r="CO177" s="338"/>
      <c r="CP177" s="338"/>
      <c r="CQ177" s="338"/>
      <c r="CR177" s="338"/>
      <c r="CS177" s="338"/>
      <c r="CT177" s="338"/>
      <c r="CU177" s="338"/>
      <c r="CV177" s="338"/>
      <c r="CW177" s="338"/>
      <c r="CX177" s="338"/>
      <c r="CY177" s="338"/>
      <c r="CZ177" s="338"/>
      <c r="DA177" s="338"/>
      <c r="DB177" s="338"/>
      <c r="DC177" s="338"/>
      <c r="DD177" s="338"/>
      <c r="DE177" s="338"/>
      <c r="DF177" s="338"/>
      <c r="DG177" s="338"/>
      <c r="DH177" s="338"/>
      <c r="DI177" s="338"/>
      <c r="DJ177" s="338"/>
      <c r="DK177" s="338"/>
      <c r="DL177" s="338"/>
      <c r="DM177" s="338"/>
      <c r="DN177" s="338"/>
      <c r="DO177" s="338"/>
      <c r="DP177" s="338"/>
      <c r="DQ177" s="338"/>
      <c r="DR177" s="338"/>
      <c r="DS177" s="338"/>
      <c r="DT177" s="338"/>
      <c r="DU177" s="338"/>
      <c r="DV177" s="338"/>
      <c r="DW177" s="338"/>
      <c r="DX177" s="338"/>
      <c r="DY177" s="338"/>
      <c r="DZ177" s="338"/>
      <c r="EA177" s="338"/>
      <c r="EB177" s="338"/>
      <c r="EC177" s="338"/>
      <c r="ED177" s="338"/>
      <c r="EE177" s="338"/>
      <c r="EF177" s="338"/>
      <c r="EG177" s="338"/>
      <c r="EH177" s="338"/>
      <c r="EI177" s="338"/>
      <c r="EJ177" s="338"/>
      <c r="EK177" s="338"/>
      <c r="EL177" s="338"/>
      <c r="EM177" s="338"/>
      <c r="EN177" s="338"/>
      <c r="EO177" s="338"/>
      <c r="EP177" s="338"/>
      <c r="EQ177" s="338"/>
      <c r="ER177" s="338"/>
      <c r="ES177" s="338"/>
      <c r="ET177" s="338"/>
      <c r="EU177" s="338"/>
      <c r="EV177" s="338"/>
      <c r="EW177" s="338"/>
      <c r="EX177" s="338"/>
      <c r="EY177" s="338"/>
      <c r="EZ177" s="338"/>
      <c r="FA177" s="338"/>
      <c r="FB177" s="338"/>
      <c r="FC177" s="338"/>
      <c r="FD177" s="338"/>
      <c r="FE177" s="338"/>
      <c r="FF177" s="338"/>
      <c r="FG177" s="338"/>
      <c r="FH177" s="338"/>
      <c r="FI177" s="338"/>
      <c r="FJ177" s="338"/>
      <c r="FK177" s="338"/>
      <c r="FL177" s="338"/>
      <c r="FM177" s="338"/>
      <c r="FN177" s="338"/>
      <c r="FO177" s="338"/>
      <c r="FP177" s="338"/>
      <c r="FQ177" s="338"/>
      <c r="FR177" s="338"/>
      <c r="FS177" s="338"/>
      <c r="FT177" s="338"/>
      <c r="FU177" s="338"/>
      <c r="FV177" s="338"/>
      <c r="FW177" s="338"/>
      <c r="FX177" s="338"/>
      <c r="FY177" s="338"/>
      <c r="FZ177" s="338"/>
      <c r="GA177" s="338"/>
      <c r="GB177" s="338"/>
      <c r="GC177" s="338"/>
      <c r="GD177" s="338"/>
      <c r="GE177" s="338"/>
      <c r="GF177" s="338"/>
      <c r="GG177" s="338"/>
      <c r="GH177" s="338"/>
      <c r="GI177" s="338"/>
      <c r="GJ177" s="338"/>
      <c r="GK177" s="338"/>
      <c r="GL177" s="338"/>
      <c r="GM177" s="338"/>
      <c r="GN177" s="338"/>
      <c r="GO177" s="338"/>
      <c r="GP177" s="338"/>
      <c r="GQ177" s="338"/>
      <c r="GR177" s="338"/>
      <c r="GS177" s="338"/>
      <c r="GT177" s="338"/>
      <c r="GU177" s="338"/>
      <c r="GV177" s="338"/>
      <c r="GW177" s="338"/>
      <c r="GX177" s="338"/>
      <c r="GY177" s="338"/>
      <c r="GZ177" s="338"/>
      <c r="HA177" s="338"/>
      <c r="HB177" s="338"/>
      <c r="HC177" s="338"/>
      <c r="HD177" s="338"/>
      <c r="HE177" s="338"/>
      <c r="HF177" s="338"/>
      <c r="HG177" s="338"/>
      <c r="HH177" s="338"/>
      <c r="HI177" s="338"/>
      <c r="HJ177" s="338"/>
      <c r="HK177" s="338"/>
      <c r="HL177" s="338"/>
      <c r="HM177" s="338"/>
      <c r="HN177" s="338"/>
      <c r="HO177" s="338"/>
      <c r="HP177" s="338"/>
      <c r="HQ177" s="338"/>
      <c r="HR177" s="338"/>
      <c r="HS177" s="338"/>
      <c r="HT177" s="338"/>
      <c r="HU177" s="338"/>
      <c r="HV177" s="338"/>
      <c r="HW177" s="338"/>
      <c r="HX177" s="338"/>
      <c r="HY177" s="338"/>
      <c r="HZ177" s="338"/>
      <c r="IA177" s="338"/>
      <c r="IB177" s="338"/>
      <c r="IC177" s="338"/>
      <c r="ID177" s="338"/>
      <c r="IE177" s="338"/>
      <c r="IF177" s="338"/>
      <c r="IG177" s="338"/>
      <c r="IH177" s="338"/>
      <c r="II177" s="338"/>
      <c r="IJ177" s="338"/>
      <c r="IK177" s="338"/>
      <c r="IL177" s="338"/>
      <c r="IM177" s="338"/>
      <c r="IN177" s="338"/>
      <c r="IO177" s="338"/>
      <c r="IP177" s="338"/>
    </row>
    <row r="178" spans="1:250" s="327" customFormat="1" ht="15.75" hidden="1" customHeight="1">
      <c r="AF178" s="340"/>
      <c r="AG178" s="338"/>
      <c r="AH178" s="338"/>
      <c r="AI178" s="338"/>
      <c r="AJ178" s="338"/>
      <c r="AK178" s="338"/>
      <c r="AL178" s="338"/>
      <c r="AM178" s="338"/>
      <c r="AN178" s="338"/>
      <c r="AO178" s="338"/>
      <c r="AP178" s="338"/>
      <c r="AQ178" s="338"/>
      <c r="AR178" s="338"/>
      <c r="AS178" s="338"/>
      <c r="AT178" s="338"/>
      <c r="AU178" s="338"/>
      <c r="AV178" s="338"/>
      <c r="AW178" s="338"/>
      <c r="AX178" s="338"/>
      <c r="AY178" s="338"/>
      <c r="AZ178" s="338"/>
      <c r="BA178" s="338"/>
      <c r="BB178" s="338"/>
      <c r="BC178" s="338"/>
      <c r="BD178" s="338"/>
      <c r="BE178" s="338"/>
      <c r="BF178" s="338"/>
      <c r="BG178" s="338"/>
      <c r="BH178" s="338"/>
      <c r="BI178" s="338"/>
      <c r="BJ178" s="338"/>
      <c r="BK178" s="338"/>
      <c r="BL178" s="338"/>
      <c r="BM178" s="338"/>
      <c r="BN178" s="338"/>
      <c r="BO178" s="338"/>
      <c r="BP178" s="338"/>
      <c r="BQ178" s="338"/>
      <c r="BR178" s="338"/>
      <c r="BS178" s="338"/>
      <c r="BT178" s="338"/>
      <c r="BU178" s="338"/>
      <c r="BV178" s="338"/>
      <c r="BW178" s="338"/>
      <c r="BX178" s="338"/>
      <c r="BY178" s="338"/>
      <c r="BZ178" s="338"/>
      <c r="CA178" s="338"/>
      <c r="CB178" s="338"/>
      <c r="CC178" s="338"/>
      <c r="CD178" s="338"/>
      <c r="CE178" s="338"/>
      <c r="CF178" s="338"/>
      <c r="CG178" s="338"/>
      <c r="CH178" s="338"/>
      <c r="CI178" s="338"/>
      <c r="CJ178" s="338"/>
      <c r="CK178" s="338"/>
      <c r="CL178" s="338"/>
      <c r="CM178" s="338"/>
      <c r="CN178" s="338"/>
      <c r="CO178" s="338"/>
      <c r="CP178" s="338"/>
      <c r="CQ178" s="338"/>
      <c r="CR178" s="338"/>
      <c r="CS178" s="338"/>
      <c r="CT178" s="338"/>
      <c r="CU178" s="338"/>
      <c r="CV178" s="338"/>
      <c r="CW178" s="338"/>
      <c r="CX178" s="338"/>
      <c r="CY178" s="338"/>
      <c r="CZ178" s="338"/>
      <c r="DA178" s="338"/>
      <c r="DB178" s="338"/>
      <c r="DC178" s="338"/>
      <c r="DD178" s="338"/>
      <c r="DE178" s="338"/>
      <c r="DF178" s="338"/>
      <c r="DG178" s="338"/>
      <c r="DH178" s="338"/>
      <c r="DI178" s="338"/>
      <c r="DJ178" s="338"/>
      <c r="DK178" s="338"/>
      <c r="DL178" s="338"/>
      <c r="DM178" s="338"/>
      <c r="DN178" s="338"/>
      <c r="DO178" s="338"/>
      <c r="DP178" s="338"/>
      <c r="DQ178" s="338"/>
      <c r="DR178" s="338"/>
      <c r="DS178" s="338"/>
      <c r="DT178" s="338"/>
      <c r="DU178" s="338"/>
      <c r="DV178" s="338"/>
      <c r="DW178" s="338"/>
      <c r="DX178" s="338"/>
      <c r="DY178" s="338"/>
      <c r="DZ178" s="338"/>
      <c r="EA178" s="338"/>
      <c r="EB178" s="338"/>
      <c r="EC178" s="338"/>
      <c r="ED178" s="338"/>
      <c r="EE178" s="338"/>
      <c r="EF178" s="338"/>
      <c r="EG178" s="338"/>
      <c r="EH178" s="338"/>
      <c r="EI178" s="338"/>
      <c r="EJ178" s="338"/>
      <c r="EK178" s="338"/>
      <c r="EL178" s="338"/>
      <c r="EM178" s="338"/>
      <c r="EN178" s="338"/>
      <c r="EO178" s="338"/>
      <c r="EP178" s="338"/>
      <c r="EQ178" s="338"/>
      <c r="ER178" s="338"/>
      <c r="ES178" s="338"/>
      <c r="ET178" s="338"/>
      <c r="EU178" s="338"/>
      <c r="EV178" s="338"/>
      <c r="EW178" s="338"/>
      <c r="EX178" s="338"/>
      <c r="EY178" s="338"/>
      <c r="EZ178" s="338"/>
      <c r="FA178" s="338"/>
      <c r="FB178" s="338"/>
      <c r="FC178" s="338"/>
      <c r="FD178" s="338"/>
      <c r="FE178" s="338"/>
      <c r="FF178" s="338"/>
      <c r="FG178" s="338"/>
      <c r="FH178" s="338"/>
      <c r="FI178" s="338"/>
      <c r="FJ178" s="338"/>
      <c r="FK178" s="338"/>
      <c r="FL178" s="338"/>
      <c r="FM178" s="338"/>
      <c r="FN178" s="338"/>
      <c r="FO178" s="338"/>
      <c r="FP178" s="338"/>
      <c r="FQ178" s="338"/>
      <c r="FR178" s="338"/>
      <c r="FS178" s="338"/>
      <c r="FT178" s="338"/>
      <c r="FU178" s="338"/>
      <c r="FV178" s="338"/>
      <c r="FW178" s="338"/>
      <c r="FX178" s="338"/>
      <c r="FY178" s="338"/>
      <c r="FZ178" s="338"/>
      <c r="GA178" s="338"/>
      <c r="GB178" s="338"/>
      <c r="GC178" s="338"/>
      <c r="GD178" s="338"/>
      <c r="GE178" s="338"/>
      <c r="GF178" s="338"/>
      <c r="GG178" s="338"/>
      <c r="GH178" s="338"/>
      <c r="GI178" s="338"/>
      <c r="GJ178" s="338"/>
      <c r="GK178" s="338"/>
      <c r="GL178" s="338"/>
      <c r="GM178" s="338"/>
      <c r="GN178" s="338"/>
      <c r="GO178" s="338"/>
      <c r="GP178" s="338"/>
      <c r="GQ178" s="338"/>
      <c r="GR178" s="338"/>
      <c r="GS178" s="338"/>
      <c r="GT178" s="338"/>
      <c r="GU178" s="338"/>
      <c r="GV178" s="338"/>
      <c r="GW178" s="338"/>
      <c r="GX178" s="338"/>
      <c r="GY178" s="338"/>
      <c r="GZ178" s="338"/>
      <c r="HA178" s="338"/>
      <c r="HB178" s="338"/>
      <c r="HC178" s="338"/>
      <c r="HD178" s="338"/>
      <c r="HE178" s="338"/>
      <c r="HF178" s="338"/>
      <c r="HG178" s="338"/>
      <c r="HH178" s="338"/>
      <c r="HI178" s="338"/>
      <c r="HJ178" s="338"/>
      <c r="HK178" s="338"/>
      <c r="HL178" s="338"/>
      <c r="HM178" s="338"/>
      <c r="HN178" s="338"/>
      <c r="HO178" s="338"/>
      <c r="HP178" s="338"/>
      <c r="HQ178" s="338"/>
      <c r="HR178" s="338"/>
      <c r="HS178" s="338"/>
      <c r="HT178" s="338"/>
      <c r="HU178" s="338"/>
      <c r="HV178" s="338"/>
      <c r="HW178" s="338"/>
      <c r="HX178" s="338"/>
      <c r="HY178" s="338"/>
      <c r="HZ178" s="338"/>
      <c r="IA178" s="338"/>
      <c r="IB178" s="338"/>
      <c r="IC178" s="338"/>
      <c r="ID178" s="338"/>
      <c r="IE178" s="338"/>
      <c r="IF178" s="338"/>
      <c r="IG178" s="338"/>
      <c r="IH178" s="338"/>
      <c r="II178" s="338"/>
      <c r="IJ178" s="338"/>
      <c r="IK178" s="338"/>
      <c r="IL178" s="338"/>
      <c r="IM178" s="338"/>
      <c r="IN178" s="338"/>
      <c r="IO178" s="338"/>
      <c r="IP178" s="338"/>
    </row>
    <row r="179" spans="1:250" s="327" customFormat="1" ht="15.75" hidden="1" customHeight="1">
      <c r="AF179" s="340"/>
      <c r="AG179" s="338"/>
      <c r="AH179" s="338"/>
      <c r="AI179" s="338"/>
      <c r="AJ179" s="338"/>
      <c r="AK179" s="338"/>
      <c r="AL179" s="338"/>
      <c r="AM179" s="338"/>
      <c r="AN179" s="338"/>
      <c r="AO179" s="338"/>
      <c r="AP179" s="338"/>
      <c r="AQ179" s="338"/>
      <c r="AR179" s="338"/>
      <c r="AS179" s="338"/>
      <c r="AT179" s="338"/>
      <c r="AU179" s="338"/>
      <c r="AV179" s="338"/>
      <c r="AW179" s="338"/>
      <c r="AX179" s="338"/>
      <c r="AY179" s="338"/>
      <c r="AZ179" s="338"/>
      <c r="BA179" s="338"/>
      <c r="BB179" s="338"/>
      <c r="BC179" s="338"/>
      <c r="BD179" s="338"/>
      <c r="BE179" s="338"/>
      <c r="BF179" s="338"/>
      <c r="BG179" s="338"/>
      <c r="BH179" s="338"/>
      <c r="BI179" s="338"/>
      <c r="BJ179" s="338"/>
      <c r="BK179" s="338"/>
      <c r="BL179" s="338"/>
      <c r="BM179" s="338"/>
      <c r="BN179" s="338"/>
      <c r="BO179" s="338"/>
      <c r="BP179" s="338"/>
      <c r="BQ179" s="338"/>
      <c r="BR179" s="338"/>
      <c r="BS179" s="338"/>
      <c r="BT179" s="338"/>
      <c r="BU179" s="338"/>
      <c r="BV179" s="338"/>
      <c r="BW179" s="338"/>
      <c r="BX179" s="338"/>
      <c r="BY179" s="338"/>
      <c r="BZ179" s="338"/>
      <c r="CA179" s="338"/>
      <c r="CB179" s="338"/>
      <c r="CC179" s="338"/>
      <c r="CD179" s="338"/>
      <c r="CE179" s="338"/>
      <c r="CF179" s="338"/>
      <c r="CG179" s="338"/>
      <c r="CH179" s="338"/>
      <c r="CI179" s="338"/>
      <c r="CJ179" s="338"/>
      <c r="CK179" s="338"/>
      <c r="CL179" s="338"/>
      <c r="CM179" s="338"/>
      <c r="CN179" s="338"/>
      <c r="CO179" s="338"/>
      <c r="CP179" s="338"/>
      <c r="CQ179" s="338"/>
      <c r="CR179" s="338"/>
      <c r="CS179" s="338"/>
      <c r="CT179" s="338"/>
      <c r="CU179" s="338"/>
      <c r="CV179" s="338"/>
      <c r="CW179" s="338"/>
      <c r="CX179" s="338"/>
      <c r="CY179" s="338"/>
      <c r="CZ179" s="338"/>
      <c r="DA179" s="338"/>
      <c r="DB179" s="338"/>
      <c r="DC179" s="338"/>
      <c r="DD179" s="338"/>
      <c r="DE179" s="338"/>
      <c r="DF179" s="338"/>
      <c r="DG179" s="338"/>
      <c r="DH179" s="338"/>
      <c r="DI179" s="338"/>
      <c r="DJ179" s="338"/>
      <c r="DK179" s="338"/>
      <c r="DL179" s="338"/>
      <c r="DM179" s="338"/>
      <c r="DN179" s="338"/>
      <c r="DO179" s="338"/>
      <c r="DP179" s="338"/>
      <c r="DQ179" s="338"/>
      <c r="DR179" s="338"/>
      <c r="DS179" s="338"/>
      <c r="DT179" s="338"/>
      <c r="DU179" s="338"/>
      <c r="DV179" s="338"/>
      <c r="DW179" s="338"/>
      <c r="DX179" s="338"/>
      <c r="DY179" s="338"/>
      <c r="DZ179" s="338"/>
      <c r="EA179" s="338"/>
      <c r="EB179" s="338"/>
      <c r="EC179" s="338"/>
      <c r="ED179" s="338"/>
      <c r="EE179" s="338"/>
      <c r="EF179" s="338"/>
      <c r="EG179" s="338"/>
      <c r="EH179" s="338"/>
      <c r="EI179" s="338"/>
      <c r="EJ179" s="338"/>
      <c r="EK179" s="338"/>
      <c r="EL179" s="338"/>
      <c r="EM179" s="338"/>
      <c r="EN179" s="338"/>
      <c r="EO179" s="338"/>
      <c r="EP179" s="338"/>
      <c r="EQ179" s="338"/>
      <c r="ER179" s="338"/>
      <c r="ES179" s="338"/>
      <c r="ET179" s="338"/>
      <c r="EU179" s="338"/>
      <c r="EV179" s="338"/>
      <c r="EW179" s="338"/>
      <c r="EX179" s="338"/>
      <c r="EY179" s="338"/>
      <c r="EZ179" s="338"/>
      <c r="FA179" s="338"/>
      <c r="FB179" s="338"/>
      <c r="FC179" s="338"/>
      <c r="FD179" s="338"/>
      <c r="FE179" s="338"/>
      <c r="FF179" s="338"/>
      <c r="FG179" s="338"/>
      <c r="FH179" s="338"/>
      <c r="FI179" s="338"/>
      <c r="FJ179" s="338"/>
      <c r="FK179" s="338"/>
      <c r="FL179" s="338"/>
      <c r="FM179" s="338"/>
      <c r="FN179" s="338"/>
      <c r="FO179" s="338"/>
      <c r="FP179" s="338"/>
      <c r="FQ179" s="338"/>
      <c r="FR179" s="338"/>
      <c r="FS179" s="338"/>
      <c r="FT179" s="338"/>
      <c r="FU179" s="338"/>
      <c r="FV179" s="338"/>
      <c r="FW179" s="338"/>
      <c r="FX179" s="338"/>
      <c r="FY179" s="338"/>
      <c r="FZ179" s="338"/>
      <c r="GA179" s="338"/>
      <c r="GB179" s="338"/>
      <c r="GC179" s="338"/>
      <c r="GD179" s="338"/>
      <c r="GE179" s="338"/>
      <c r="GF179" s="338"/>
      <c r="GG179" s="338"/>
      <c r="GH179" s="338"/>
      <c r="GI179" s="338"/>
      <c r="GJ179" s="338"/>
      <c r="GK179" s="338"/>
      <c r="GL179" s="338"/>
      <c r="GM179" s="338"/>
      <c r="GN179" s="338"/>
      <c r="GO179" s="338"/>
      <c r="GP179" s="338"/>
      <c r="GQ179" s="338"/>
      <c r="GR179" s="338"/>
      <c r="GS179" s="338"/>
      <c r="GT179" s="338"/>
      <c r="GU179" s="338"/>
      <c r="GV179" s="338"/>
      <c r="GW179" s="338"/>
      <c r="GX179" s="338"/>
      <c r="GY179" s="338"/>
      <c r="GZ179" s="338"/>
      <c r="HA179" s="338"/>
      <c r="HB179" s="338"/>
      <c r="HC179" s="338"/>
      <c r="HD179" s="338"/>
      <c r="HE179" s="338"/>
      <c r="HF179" s="338"/>
      <c r="HG179" s="338"/>
      <c r="HH179" s="338"/>
      <c r="HI179" s="338"/>
      <c r="HJ179" s="338"/>
      <c r="HK179" s="338"/>
      <c r="HL179" s="338"/>
      <c r="HM179" s="338"/>
      <c r="HN179" s="338"/>
      <c r="HO179" s="338"/>
      <c r="HP179" s="338"/>
      <c r="HQ179" s="338"/>
      <c r="HR179" s="338"/>
      <c r="HS179" s="338"/>
      <c r="HT179" s="338"/>
      <c r="HU179" s="338"/>
      <c r="HV179" s="338"/>
      <c r="HW179" s="338"/>
      <c r="HX179" s="338"/>
      <c r="HY179" s="338"/>
      <c r="HZ179" s="338"/>
      <c r="IA179" s="338"/>
      <c r="IB179" s="338"/>
      <c r="IC179" s="338"/>
      <c r="ID179" s="338"/>
      <c r="IE179" s="338"/>
      <c r="IF179" s="338"/>
      <c r="IG179" s="338"/>
      <c r="IH179" s="338"/>
      <c r="II179" s="338"/>
      <c r="IJ179" s="338"/>
      <c r="IK179" s="338"/>
      <c r="IL179" s="338"/>
      <c r="IM179" s="338"/>
      <c r="IN179" s="338"/>
      <c r="IO179" s="338"/>
      <c r="IP179" s="338"/>
    </row>
    <row r="180" spans="1:250" s="327" customFormat="1" ht="15.75" hidden="1" customHeight="1">
      <c r="AF180" s="340"/>
      <c r="AG180" s="338"/>
      <c r="AH180" s="338"/>
      <c r="AI180" s="338"/>
      <c r="AJ180" s="338"/>
      <c r="AK180" s="338"/>
      <c r="AL180" s="338"/>
      <c r="AM180" s="338"/>
      <c r="AN180" s="338"/>
      <c r="AO180" s="338"/>
      <c r="AP180" s="338"/>
      <c r="AQ180" s="338"/>
      <c r="AR180" s="338"/>
      <c r="AS180" s="338"/>
      <c r="AT180" s="338"/>
      <c r="AU180" s="338"/>
      <c r="AV180" s="338"/>
      <c r="AW180" s="338"/>
      <c r="AX180" s="338"/>
      <c r="AY180" s="338"/>
      <c r="AZ180" s="338"/>
      <c r="BA180" s="338"/>
      <c r="BB180" s="338"/>
      <c r="BC180" s="338"/>
      <c r="BD180" s="338"/>
      <c r="BE180" s="338"/>
      <c r="BF180" s="338"/>
      <c r="BG180" s="338"/>
      <c r="BH180" s="338"/>
      <c r="BI180" s="338"/>
      <c r="BJ180" s="338"/>
      <c r="BK180" s="338"/>
      <c r="BL180" s="338"/>
      <c r="BM180" s="338"/>
      <c r="BN180" s="338"/>
      <c r="BO180" s="338"/>
      <c r="BP180" s="338"/>
      <c r="BQ180" s="338"/>
      <c r="BR180" s="338"/>
      <c r="BS180" s="338"/>
      <c r="BT180" s="338"/>
      <c r="BU180" s="338"/>
      <c r="BV180" s="338"/>
      <c r="BW180" s="338"/>
      <c r="BX180" s="338"/>
      <c r="BY180" s="338"/>
      <c r="BZ180" s="338"/>
      <c r="CA180" s="338"/>
      <c r="CB180" s="338"/>
      <c r="CC180" s="338"/>
      <c r="CD180" s="338"/>
      <c r="CE180" s="338"/>
      <c r="CF180" s="338"/>
      <c r="CG180" s="338"/>
      <c r="CH180" s="338"/>
      <c r="CI180" s="338"/>
      <c r="CJ180" s="338"/>
      <c r="CK180" s="338"/>
      <c r="CL180" s="338"/>
      <c r="CM180" s="338"/>
      <c r="CN180" s="338"/>
      <c r="CO180" s="338"/>
      <c r="CP180" s="338"/>
      <c r="CQ180" s="338"/>
      <c r="CR180" s="338"/>
      <c r="CS180" s="338"/>
      <c r="CT180" s="338"/>
      <c r="CU180" s="338"/>
      <c r="CV180" s="338"/>
      <c r="CW180" s="338"/>
      <c r="CX180" s="338"/>
      <c r="CY180" s="338"/>
      <c r="CZ180" s="338"/>
      <c r="DA180" s="338"/>
      <c r="DB180" s="338"/>
      <c r="DC180" s="338"/>
      <c r="DD180" s="338"/>
      <c r="DE180" s="338"/>
      <c r="DF180" s="338"/>
      <c r="DG180" s="338"/>
      <c r="DH180" s="338"/>
      <c r="DI180" s="338"/>
      <c r="DJ180" s="338"/>
      <c r="DK180" s="338"/>
      <c r="DL180" s="338"/>
      <c r="DM180" s="338"/>
      <c r="DN180" s="338"/>
      <c r="DO180" s="338"/>
      <c r="DP180" s="338"/>
      <c r="DQ180" s="338"/>
      <c r="DR180" s="338"/>
      <c r="DS180" s="338"/>
      <c r="DT180" s="338"/>
      <c r="DU180" s="338"/>
      <c r="DV180" s="338"/>
      <c r="DW180" s="338"/>
      <c r="DX180" s="338"/>
      <c r="DY180" s="338"/>
      <c r="DZ180" s="338"/>
      <c r="EA180" s="338"/>
      <c r="EB180" s="338"/>
      <c r="EC180" s="338"/>
      <c r="ED180" s="338"/>
      <c r="EE180" s="338"/>
      <c r="EF180" s="338"/>
      <c r="EG180" s="338"/>
      <c r="EH180" s="338"/>
      <c r="EI180" s="338"/>
      <c r="EJ180" s="338"/>
      <c r="EK180" s="338"/>
      <c r="EL180" s="338"/>
      <c r="EM180" s="338"/>
      <c r="EN180" s="338"/>
      <c r="EO180" s="338"/>
      <c r="EP180" s="338"/>
      <c r="EQ180" s="338"/>
      <c r="ER180" s="338"/>
      <c r="ES180" s="338"/>
      <c r="ET180" s="338"/>
      <c r="EU180" s="338"/>
      <c r="EV180" s="338"/>
      <c r="EW180" s="338"/>
      <c r="EX180" s="338"/>
      <c r="EY180" s="338"/>
      <c r="EZ180" s="338"/>
      <c r="FA180" s="338"/>
      <c r="FB180" s="338"/>
      <c r="FC180" s="338"/>
      <c r="FD180" s="338"/>
      <c r="FE180" s="338"/>
      <c r="FF180" s="338"/>
      <c r="FG180" s="338"/>
      <c r="FH180" s="338"/>
      <c r="FI180" s="338"/>
      <c r="FJ180" s="338"/>
      <c r="FK180" s="338"/>
      <c r="FL180" s="338"/>
      <c r="FM180" s="338"/>
      <c r="FN180" s="338"/>
      <c r="FO180" s="338"/>
      <c r="FP180" s="338"/>
      <c r="FQ180" s="338"/>
      <c r="FR180" s="338"/>
      <c r="FS180" s="338"/>
      <c r="FT180" s="338"/>
      <c r="FU180" s="338"/>
      <c r="FV180" s="338"/>
      <c r="FW180" s="338"/>
      <c r="FX180" s="338"/>
      <c r="FY180" s="338"/>
      <c r="FZ180" s="338"/>
      <c r="GA180" s="338"/>
      <c r="GB180" s="338"/>
      <c r="GC180" s="338"/>
      <c r="GD180" s="338"/>
      <c r="GE180" s="338"/>
      <c r="GF180" s="338"/>
      <c r="GG180" s="338"/>
      <c r="GH180" s="338"/>
      <c r="GI180" s="338"/>
      <c r="GJ180" s="338"/>
      <c r="GK180" s="338"/>
      <c r="GL180" s="338"/>
      <c r="GM180" s="338"/>
      <c r="GN180" s="338"/>
      <c r="GO180" s="338"/>
      <c r="GP180" s="338"/>
      <c r="GQ180" s="338"/>
      <c r="GR180" s="338"/>
      <c r="GS180" s="338"/>
      <c r="GT180" s="338"/>
      <c r="GU180" s="338"/>
      <c r="GV180" s="338"/>
      <c r="GW180" s="338"/>
      <c r="GX180" s="338"/>
      <c r="GY180" s="338"/>
      <c r="GZ180" s="338"/>
      <c r="HA180" s="338"/>
      <c r="HB180" s="338"/>
      <c r="HC180" s="338"/>
      <c r="HD180" s="338"/>
      <c r="HE180" s="338"/>
      <c r="HF180" s="338"/>
      <c r="HG180" s="338"/>
      <c r="HH180" s="338"/>
      <c r="HI180" s="338"/>
      <c r="HJ180" s="338"/>
      <c r="HK180" s="338"/>
      <c r="HL180" s="338"/>
      <c r="HM180" s="338"/>
      <c r="HN180" s="338"/>
      <c r="HO180" s="338"/>
      <c r="HP180" s="338"/>
      <c r="HQ180" s="338"/>
      <c r="HR180" s="338"/>
      <c r="HS180" s="338"/>
      <c r="HT180" s="338"/>
      <c r="HU180" s="338"/>
      <c r="HV180" s="338"/>
      <c r="HW180" s="338"/>
      <c r="HX180" s="338"/>
      <c r="HY180" s="338"/>
      <c r="HZ180" s="338"/>
      <c r="IA180" s="338"/>
      <c r="IB180" s="338"/>
      <c r="IC180" s="338"/>
      <c r="ID180" s="338"/>
      <c r="IE180" s="338"/>
      <c r="IF180" s="338"/>
      <c r="IG180" s="338"/>
      <c r="IH180" s="338"/>
      <c r="II180" s="338"/>
      <c r="IJ180" s="338"/>
      <c r="IK180" s="338"/>
      <c r="IL180" s="338"/>
      <c r="IM180" s="338"/>
      <c r="IN180" s="338"/>
      <c r="IO180" s="338"/>
      <c r="IP180" s="338"/>
    </row>
    <row r="181" spans="1:250" s="327" customFormat="1" ht="15.75" hidden="1" customHeight="1">
      <c r="AF181" s="340"/>
      <c r="AG181" s="338"/>
      <c r="AH181" s="338"/>
      <c r="AI181" s="338"/>
      <c r="AJ181" s="338"/>
      <c r="AK181" s="338"/>
      <c r="AL181" s="338"/>
      <c r="AM181" s="338"/>
      <c r="AN181" s="338"/>
      <c r="AO181" s="338"/>
      <c r="AP181" s="338"/>
      <c r="AQ181" s="338"/>
      <c r="AR181" s="338"/>
      <c r="AS181" s="338"/>
      <c r="AT181" s="338"/>
      <c r="AU181" s="338"/>
      <c r="AV181" s="338"/>
      <c r="AW181" s="338"/>
      <c r="AX181" s="338"/>
      <c r="AY181" s="338"/>
      <c r="AZ181" s="338"/>
      <c r="BA181" s="338"/>
      <c r="BB181" s="338"/>
      <c r="BC181" s="338"/>
      <c r="BD181" s="338"/>
      <c r="BE181" s="338"/>
      <c r="BF181" s="338"/>
      <c r="BG181" s="338"/>
      <c r="BH181" s="338"/>
      <c r="BI181" s="338"/>
      <c r="BJ181" s="338"/>
      <c r="BK181" s="338"/>
      <c r="BL181" s="338"/>
      <c r="BM181" s="338"/>
      <c r="BN181" s="338"/>
      <c r="BO181" s="338"/>
      <c r="BP181" s="338"/>
      <c r="BQ181" s="338"/>
      <c r="BR181" s="338"/>
      <c r="BS181" s="338"/>
      <c r="BT181" s="338"/>
      <c r="BU181" s="338"/>
      <c r="BV181" s="338"/>
      <c r="BW181" s="338"/>
      <c r="BX181" s="338"/>
      <c r="BY181" s="338"/>
      <c r="BZ181" s="338"/>
      <c r="CA181" s="338"/>
      <c r="CB181" s="338"/>
      <c r="CC181" s="338"/>
      <c r="CD181" s="338"/>
      <c r="CE181" s="338"/>
      <c r="CF181" s="338"/>
      <c r="CG181" s="338"/>
      <c r="CH181" s="338"/>
      <c r="CI181" s="338"/>
      <c r="CJ181" s="338"/>
      <c r="CK181" s="338"/>
      <c r="CL181" s="338"/>
      <c r="CM181" s="338"/>
      <c r="CN181" s="338"/>
      <c r="CO181" s="338"/>
      <c r="CP181" s="338"/>
      <c r="CQ181" s="338"/>
      <c r="CR181" s="338"/>
      <c r="CS181" s="338"/>
      <c r="CT181" s="338"/>
      <c r="CU181" s="338"/>
      <c r="CV181" s="338"/>
      <c r="CW181" s="338"/>
      <c r="CX181" s="338"/>
      <c r="CY181" s="338"/>
      <c r="CZ181" s="338"/>
      <c r="DA181" s="338"/>
      <c r="DB181" s="338"/>
      <c r="DC181" s="338"/>
      <c r="DD181" s="338"/>
      <c r="DE181" s="338"/>
      <c r="DF181" s="338"/>
      <c r="DG181" s="338"/>
      <c r="DH181" s="338"/>
      <c r="DI181" s="338"/>
      <c r="DJ181" s="338"/>
      <c r="DK181" s="338"/>
      <c r="DL181" s="338"/>
      <c r="DM181" s="338"/>
      <c r="DN181" s="338"/>
      <c r="DO181" s="338"/>
      <c r="DP181" s="338"/>
      <c r="DQ181" s="338"/>
      <c r="DR181" s="338"/>
      <c r="DS181" s="338"/>
      <c r="DT181" s="338"/>
      <c r="DU181" s="338"/>
      <c r="DV181" s="338"/>
      <c r="DW181" s="338"/>
      <c r="DX181" s="338"/>
      <c r="DY181" s="338"/>
      <c r="DZ181" s="338"/>
      <c r="EA181" s="338"/>
      <c r="EB181" s="338"/>
      <c r="EC181" s="338"/>
      <c r="ED181" s="338"/>
      <c r="EE181" s="338"/>
      <c r="EF181" s="338"/>
      <c r="EG181" s="338"/>
      <c r="EH181" s="338"/>
      <c r="EI181" s="338"/>
      <c r="EJ181" s="338"/>
      <c r="EK181" s="338"/>
      <c r="EL181" s="338"/>
      <c r="EM181" s="338"/>
      <c r="EN181" s="338"/>
      <c r="EO181" s="338"/>
      <c r="EP181" s="338"/>
      <c r="EQ181" s="338"/>
      <c r="ER181" s="338"/>
      <c r="ES181" s="338"/>
      <c r="ET181" s="338"/>
      <c r="EU181" s="338"/>
      <c r="EV181" s="338"/>
      <c r="EW181" s="338"/>
      <c r="EX181" s="338"/>
      <c r="EY181" s="338"/>
      <c r="EZ181" s="338"/>
      <c r="FA181" s="338"/>
      <c r="FB181" s="338"/>
      <c r="FC181" s="338"/>
      <c r="FD181" s="338"/>
      <c r="FE181" s="338"/>
      <c r="FF181" s="338"/>
      <c r="FG181" s="338"/>
      <c r="FH181" s="338"/>
      <c r="FI181" s="338"/>
      <c r="FJ181" s="338"/>
      <c r="FK181" s="338"/>
      <c r="FL181" s="338"/>
      <c r="FM181" s="338"/>
      <c r="FN181" s="338"/>
      <c r="FO181" s="338"/>
      <c r="FP181" s="338"/>
      <c r="FQ181" s="338"/>
      <c r="FR181" s="338"/>
      <c r="FS181" s="338"/>
      <c r="FT181" s="338"/>
      <c r="FU181" s="338"/>
      <c r="FV181" s="338"/>
      <c r="FW181" s="338"/>
      <c r="FX181" s="338"/>
      <c r="FY181" s="338"/>
      <c r="FZ181" s="338"/>
      <c r="GA181" s="338"/>
      <c r="GB181" s="338"/>
      <c r="GC181" s="338"/>
      <c r="GD181" s="338"/>
      <c r="GE181" s="338"/>
      <c r="GF181" s="338"/>
      <c r="GG181" s="338"/>
      <c r="GH181" s="338"/>
      <c r="GI181" s="338"/>
      <c r="GJ181" s="338"/>
      <c r="GK181" s="338"/>
      <c r="GL181" s="338"/>
      <c r="GM181" s="338"/>
      <c r="GN181" s="338"/>
      <c r="GO181" s="338"/>
      <c r="GP181" s="338"/>
      <c r="GQ181" s="338"/>
      <c r="GR181" s="338"/>
      <c r="GS181" s="338"/>
      <c r="GT181" s="338"/>
      <c r="GU181" s="338"/>
      <c r="GV181" s="338"/>
      <c r="GW181" s="338"/>
      <c r="GX181" s="338"/>
      <c r="GY181" s="338"/>
      <c r="GZ181" s="338"/>
      <c r="HA181" s="338"/>
      <c r="HB181" s="338"/>
      <c r="HC181" s="338"/>
      <c r="HD181" s="338"/>
      <c r="HE181" s="338"/>
      <c r="HF181" s="338"/>
      <c r="HG181" s="338"/>
      <c r="HH181" s="338"/>
      <c r="HI181" s="338"/>
      <c r="HJ181" s="338"/>
      <c r="HK181" s="338"/>
      <c r="HL181" s="338"/>
      <c r="HM181" s="338"/>
      <c r="HN181" s="338"/>
      <c r="HO181" s="338"/>
      <c r="HP181" s="338"/>
      <c r="HQ181" s="338"/>
      <c r="HR181" s="338"/>
      <c r="HS181" s="338"/>
      <c r="HT181" s="338"/>
      <c r="HU181" s="338"/>
      <c r="HV181" s="338"/>
      <c r="HW181" s="338"/>
      <c r="HX181" s="338"/>
      <c r="HY181" s="338"/>
      <c r="HZ181" s="338"/>
      <c r="IA181" s="338"/>
      <c r="IB181" s="338"/>
      <c r="IC181" s="338"/>
      <c r="ID181" s="338"/>
      <c r="IE181" s="338"/>
      <c r="IF181" s="338"/>
      <c r="IG181" s="338"/>
      <c r="IH181" s="338"/>
      <c r="II181" s="338"/>
      <c r="IJ181" s="338"/>
      <c r="IK181" s="338"/>
      <c r="IL181" s="338"/>
      <c r="IM181" s="338"/>
      <c r="IN181" s="338"/>
      <c r="IO181" s="338"/>
      <c r="IP181" s="338"/>
    </row>
    <row r="182" spans="1:250" s="327" customFormat="1" ht="15.75" hidden="1" customHeight="1">
      <c r="AF182" s="340"/>
      <c r="AG182" s="338"/>
      <c r="AH182" s="338"/>
      <c r="AI182" s="338"/>
      <c r="AJ182" s="338"/>
      <c r="AK182" s="338"/>
      <c r="AL182" s="338"/>
      <c r="AM182" s="338"/>
      <c r="AN182" s="338"/>
      <c r="AO182" s="338"/>
      <c r="AP182" s="338"/>
      <c r="AQ182" s="338"/>
      <c r="AR182" s="338"/>
      <c r="AS182" s="338"/>
      <c r="AT182" s="338"/>
      <c r="AU182" s="338"/>
      <c r="AV182" s="338"/>
      <c r="AW182" s="338"/>
      <c r="AX182" s="338"/>
      <c r="AY182" s="338"/>
      <c r="AZ182" s="338"/>
      <c r="BA182" s="338"/>
      <c r="BB182" s="338"/>
      <c r="BC182" s="338"/>
      <c r="BD182" s="338"/>
      <c r="BE182" s="338"/>
      <c r="BF182" s="338"/>
      <c r="BG182" s="338"/>
      <c r="BH182" s="338"/>
      <c r="BI182" s="338"/>
      <c r="BJ182" s="338"/>
      <c r="BK182" s="338"/>
      <c r="BL182" s="338"/>
      <c r="BM182" s="338"/>
      <c r="BN182" s="338"/>
      <c r="BO182" s="338"/>
      <c r="BP182" s="338"/>
      <c r="BQ182" s="338"/>
      <c r="BR182" s="338"/>
      <c r="BS182" s="338"/>
      <c r="BT182" s="338"/>
      <c r="BU182" s="338"/>
      <c r="BV182" s="338"/>
      <c r="BW182" s="338"/>
      <c r="BX182" s="338"/>
      <c r="BY182" s="338"/>
      <c r="BZ182" s="338"/>
      <c r="CA182" s="338"/>
      <c r="CB182" s="338"/>
      <c r="CC182" s="338"/>
      <c r="CD182" s="338"/>
      <c r="CE182" s="338"/>
      <c r="CF182" s="338"/>
      <c r="CG182" s="338"/>
      <c r="CH182" s="338"/>
      <c r="CI182" s="338"/>
      <c r="CJ182" s="338"/>
      <c r="CK182" s="338"/>
      <c r="CL182" s="338"/>
      <c r="CM182" s="338"/>
      <c r="CN182" s="338"/>
      <c r="CO182" s="338"/>
      <c r="CP182" s="338"/>
      <c r="CQ182" s="338"/>
      <c r="CR182" s="338"/>
      <c r="CS182" s="338"/>
      <c r="CT182" s="338"/>
      <c r="CU182" s="338"/>
      <c r="CV182" s="338"/>
      <c r="CW182" s="338"/>
      <c r="CX182" s="338"/>
      <c r="CY182" s="338"/>
      <c r="CZ182" s="338"/>
      <c r="DA182" s="338"/>
      <c r="DB182" s="338"/>
      <c r="DC182" s="338"/>
      <c r="DD182" s="338"/>
      <c r="DE182" s="338"/>
      <c r="DF182" s="338"/>
      <c r="DG182" s="338"/>
      <c r="DH182" s="338"/>
      <c r="DI182" s="338"/>
      <c r="DJ182" s="338"/>
      <c r="DK182" s="338"/>
      <c r="DL182" s="338"/>
      <c r="DM182" s="338"/>
      <c r="DN182" s="338"/>
      <c r="DO182" s="338"/>
      <c r="DP182" s="338"/>
      <c r="DQ182" s="338"/>
      <c r="DR182" s="338"/>
      <c r="DS182" s="338"/>
      <c r="DT182" s="338"/>
      <c r="DU182" s="338"/>
      <c r="DV182" s="338"/>
      <c r="DW182" s="338"/>
      <c r="DX182" s="338"/>
      <c r="DY182" s="338"/>
      <c r="DZ182" s="338"/>
      <c r="EA182" s="338"/>
      <c r="EB182" s="338"/>
      <c r="EC182" s="338"/>
      <c r="ED182" s="338"/>
      <c r="EE182" s="338"/>
      <c r="EF182" s="338"/>
      <c r="EG182" s="338"/>
      <c r="EH182" s="338"/>
      <c r="EI182" s="338"/>
      <c r="EJ182" s="338"/>
      <c r="EK182" s="338"/>
      <c r="EL182" s="338"/>
      <c r="EM182" s="338"/>
      <c r="EN182" s="338"/>
      <c r="EO182" s="338"/>
      <c r="EP182" s="338"/>
      <c r="EQ182" s="338"/>
      <c r="ER182" s="338"/>
      <c r="ES182" s="338"/>
      <c r="ET182" s="338"/>
      <c r="EU182" s="338"/>
      <c r="EV182" s="338"/>
      <c r="EW182" s="338"/>
      <c r="EX182" s="338"/>
      <c r="EY182" s="338"/>
      <c r="EZ182" s="338"/>
      <c r="FA182" s="338"/>
      <c r="FB182" s="338"/>
      <c r="FC182" s="338"/>
      <c r="FD182" s="338"/>
      <c r="FE182" s="338"/>
      <c r="FF182" s="338"/>
      <c r="FG182" s="338"/>
      <c r="FH182" s="338"/>
      <c r="FI182" s="338"/>
      <c r="FJ182" s="338"/>
      <c r="FK182" s="338"/>
      <c r="FL182" s="338"/>
      <c r="FM182" s="338"/>
      <c r="FN182" s="338"/>
      <c r="FO182" s="338"/>
      <c r="FP182" s="338"/>
      <c r="FQ182" s="338"/>
      <c r="FR182" s="338"/>
      <c r="FS182" s="338"/>
      <c r="FT182" s="338"/>
      <c r="FU182" s="338"/>
      <c r="FV182" s="338"/>
      <c r="FW182" s="338"/>
      <c r="FX182" s="338"/>
      <c r="FY182" s="338"/>
      <c r="FZ182" s="338"/>
      <c r="GA182" s="338"/>
      <c r="GB182" s="338"/>
      <c r="GC182" s="338"/>
      <c r="GD182" s="338"/>
      <c r="GE182" s="338"/>
      <c r="GF182" s="338"/>
      <c r="GG182" s="338"/>
      <c r="GH182" s="338"/>
      <c r="GI182" s="338"/>
      <c r="GJ182" s="338"/>
      <c r="GK182" s="338"/>
      <c r="GL182" s="338"/>
      <c r="GM182" s="338"/>
      <c r="GN182" s="338"/>
      <c r="GO182" s="338"/>
      <c r="GP182" s="338"/>
      <c r="GQ182" s="338"/>
      <c r="GR182" s="338"/>
      <c r="GS182" s="338"/>
      <c r="GT182" s="338"/>
      <c r="GU182" s="338"/>
      <c r="GV182" s="338"/>
      <c r="GW182" s="338"/>
      <c r="GX182" s="338"/>
      <c r="GY182" s="338"/>
      <c r="GZ182" s="338"/>
      <c r="HA182" s="338"/>
      <c r="HB182" s="338"/>
      <c r="HC182" s="338"/>
      <c r="HD182" s="338"/>
      <c r="HE182" s="338"/>
      <c r="HF182" s="338"/>
      <c r="HG182" s="338"/>
      <c r="HH182" s="338"/>
      <c r="HI182" s="338"/>
      <c r="HJ182" s="338"/>
      <c r="HK182" s="338"/>
      <c r="HL182" s="338"/>
      <c r="HM182" s="338"/>
      <c r="HN182" s="338"/>
      <c r="HO182" s="338"/>
      <c r="HP182" s="338"/>
      <c r="HQ182" s="338"/>
      <c r="HR182" s="338"/>
      <c r="HS182" s="338"/>
      <c r="HT182" s="338"/>
      <c r="HU182" s="338"/>
      <c r="HV182" s="338"/>
      <c r="HW182" s="338"/>
      <c r="HX182" s="338"/>
      <c r="HY182" s="338"/>
      <c r="HZ182" s="338"/>
      <c r="IA182" s="338"/>
      <c r="IB182" s="338"/>
      <c r="IC182" s="338"/>
      <c r="ID182" s="338"/>
      <c r="IE182" s="338"/>
      <c r="IF182" s="338"/>
      <c r="IG182" s="338"/>
      <c r="IH182" s="338"/>
      <c r="II182" s="338"/>
      <c r="IJ182" s="338"/>
      <c r="IK182" s="338"/>
      <c r="IL182" s="338"/>
      <c r="IM182" s="338"/>
      <c r="IN182" s="338"/>
      <c r="IO182" s="338"/>
      <c r="IP182" s="338"/>
    </row>
    <row r="183" spans="1:250" s="327" customFormat="1" ht="15.75" hidden="1" customHeight="1">
      <c r="AF183" s="340"/>
      <c r="AG183" s="338"/>
      <c r="AH183" s="338"/>
      <c r="AI183" s="338"/>
      <c r="AJ183" s="338"/>
      <c r="AK183" s="338"/>
      <c r="AL183" s="338"/>
      <c r="AM183" s="338"/>
      <c r="AN183" s="338"/>
      <c r="AO183" s="338"/>
      <c r="AP183" s="338"/>
      <c r="AQ183" s="338"/>
      <c r="AR183" s="338"/>
      <c r="AS183" s="338"/>
      <c r="AT183" s="338"/>
      <c r="AU183" s="338"/>
      <c r="AV183" s="338"/>
      <c r="AW183" s="338"/>
      <c r="AX183" s="338"/>
      <c r="AY183" s="338"/>
      <c r="AZ183" s="338"/>
      <c r="BA183" s="338"/>
      <c r="BB183" s="338"/>
      <c r="BC183" s="338"/>
      <c r="BD183" s="338"/>
      <c r="BE183" s="338"/>
      <c r="BF183" s="338"/>
      <c r="BG183" s="338"/>
      <c r="BH183" s="338"/>
      <c r="BI183" s="338"/>
      <c r="BJ183" s="338"/>
      <c r="BK183" s="338"/>
      <c r="BL183" s="338"/>
      <c r="BM183" s="338"/>
      <c r="BN183" s="338"/>
      <c r="BO183" s="338"/>
      <c r="BP183" s="338"/>
      <c r="BQ183" s="338"/>
      <c r="BR183" s="338"/>
      <c r="BS183" s="338"/>
      <c r="BT183" s="338"/>
      <c r="BU183" s="338"/>
      <c r="BV183" s="338"/>
      <c r="BW183" s="338"/>
      <c r="BX183" s="338"/>
      <c r="BY183" s="338"/>
      <c r="BZ183" s="338"/>
      <c r="CA183" s="338"/>
      <c r="CB183" s="338"/>
      <c r="CC183" s="338"/>
      <c r="CD183" s="338"/>
      <c r="CE183" s="338"/>
      <c r="CF183" s="338"/>
      <c r="CG183" s="338"/>
      <c r="CH183" s="338"/>
      <c r="CI183" s="338"/>
      <c r="CJ183" s="338"/>
      <c r="CK183" s="338"/>
      <c r="CL183" s="338"/>
      <c r="CM183" s="338"/>
      <c r="CN183" s="338"/>
      <c r="CO183" s="338"/>
      <c r="CP183" s="338"/>
      <c r="CQ183" s="338"/>
      <c r="CR183" s="338"/>
      <c r="CS183" s="338"/>
      <c r="CT183" s="338"/>
      <c r="CU183" s="338"/>
      <c r="CV183" s="338"/>
      <c r="CW183" s="338"/>
      <c r="CX183" s="338"/>
      <c r="CY183" s="338"/>
      <c r="CZ183" s="338"/>
      <c r="DA183" s="338"/>
      <c r="DB183" s="338"/>
      <c r="DC183" s="338"/>
      <c r="DD183" s="338"/>
      <c r="DE183" s="338"/>
      <c r="DF183" s="338"/>
      <c r="DG183" s="338"/>
      <c r="DH183" s="338"/>
      <c r="DI183" s="338"/>
      <c r="DJ183" s="338"/>
      <c r="DK183" s="338"/>
      <c r="DL183" s="338"/>
      <c r="DM183" s="338"/>
      <c r="DN183" s="338"/>
      <c r="DO183" s="338"/>
      <c r="DP183" s="338"/>
      <c r="DQ183" s="338"/>
      <c r="DR183" s="338"/>
      <c r="DS183" s="338"/>
      <c r="DT183" s="338"/>
      <c r="DU183" s="338"/>
      <c r="DV183" s="338"/>
      <c r="DW183" s="338"/>
      <c r="DX183" s="338"/>
      <c r="DY183" s="338"/>
      <c r="DZ183" s="338"/>
      <c r="EA183" s="338"/>
      <c r="EB183" s="338"/>
      <c r="EC183" s="338"/>
      <c r="ED183" s="338"/>
      <c r="EE183" s="338"/>
      <c r="EF183" s="338"/>
      <c r="EG183" s="338"/>
      <c r="EH183" s="338"/>
      <c r="EI183" s="338"/>
      <c r="EJ183" s="338"/>
      <c r="EK183" s="338"/>
      <c r="EL183" s="338"/>
      <c r="EM183" s="338"/>
      <c r="EN183" s="338"/>
      <c r="EO183" s="338"/>
      <c r="EP183" s="338"/>
      <c r="EQ183" s="338"/>
      <c r="ER183" s="338"/>
      <c r="ES183" s="338"/>
      <c r="ET183" s="338"/>
      <c r="EU183" s="338"/>
      <c r="EV183" s="338"/>
      <c r="EW183" s="338"/>
      <c r="EX183" s="338"/>
      <c r="EY183" s="338"/>
      <c r="EZ183" s="338"/>
      <c r="FA183" s="338"/>
      <c r="FB183" s="338"/>
      <c r="FC183" s="338"/>
      <c r="FD183" s="338"/>
      <c r="FE183" s="338"/>
      <c r="FF183" s="338"/>
      <c r="FG183" s="338"/>
      <c r="FH183" s="338"/>
      <c r="FI183" s="338"/>
      <c r="FJ183" s="338"/>
      <c r="FK183" s="338"/>
      <c r="FL183" s="338"/>
      <c r="FM183" s="338"/>
      <c r="FN183" s="338"/>
      <c r="FO183" s="338"/>
      <c r="FP183" s="338"/>
      <c r="FQ183" s="338"/>
      <c r="FR183" s="338"/>
      <c r="FS183" s="338"/>
      <c r="FT183" s="338"/>
      <c r="FU183" s="338"/>
      <c r="FV183" s="338"/>
      <c r="FW183" s="338"/>
      <c r="FX183" s="338"/>
      <c r="FY183" s="338"/>
      <c r="FZ183" s="338"/>
      <c r="GA183" s="338"/>
      <c r="GB183" s="338"/>
      <c r="GC183" s="338"/>
      <c r="GD183" s="338"/>
      <c r="GE183" s="338"/>
      <c r="GF183" s="338"/>
      <c r="GG183" s="338"/>
      <c r="GH183" s="338"/>
      <c r="GI183" s="338"/>
      <c r="GJ183" s="338"/>
      <c r="GK183" s="338"/>
      <c r="GL183" s="338"/>
      <c r="GM183" s="338"/>
      <c r="GN183" s="338"/>
      <c r="GO183" s="338"/>
      <c r="GP183" s="338"/>
      <c r="GQ183" s="338"/>
      <c r="GR183" s="338"/>
      <c r="GS183" s="338"/>
      <c r="GT183" s="338"/>
      <c r="GU183" s="338"/>
      <c r="GV183" s="338"/>
      <c r="GW183" s="338"/>
      <c r="GX183" s="338"/>
      <c r="GY183" s="338"/>
      <c r="GZ183" s="338"/>
      <c r="HA183" s="338"/>
      <c r="HB183" s="338"/>
      <c r="HC183" s="338"/>
      <c r="HD183" s="338"/>
      <c r="HE183" s="338"/>
      <c r="HF183" s="338"/>
      <c r="HG183" s="338"/>
      <c r="HH183" s="338"/>
      <c r="HI183" s="338"/>
      <c r="HJ183" s="338"/>
      <c r="HK183" s="338"/>
      <c r="HL183" s="338"/>
      <c r="HM183" s="338"/>
      <c r="HN183" s="338"/>
      <c r="HO183" s="338"/>
      <c r="HP183" s="338"/>
      <c r="HQ183" s="338"/>
      <c r="HR183" s="338"/>
      <c r="HS183" s="338"/>
      <c r="HT183" s="338"/>
      <c r="HU183" s="338"/>
      <c r="HV183" s="338"/>
      <c r="HW183" s="338"/>
      <c r="HX183" s="338"/>
      <c r="HY183" s="338"/>
      <c r="HZ183" s="338"/>
      <c r="IA183" s="338"/>
      <c r="IB183" s="338"/>
      <c r="IC183" s="338"/>
      <c r="ID183" s="338"/>
      <c r="IE183" s="338"/>
      <c r="IF183" s="338"/>
      <c r="IG183" s="338"/>
      <c r="IH183" s="338"/>
      <c r="II183" s="338"/>
      <c r="IJ183" s="338"/>
      <c r="IK183" s="338"/>
      <c r="IL183" s="338"/>
      <c r="IM183" s="338"/>
      <c r="IN183" s="338"/>
      <c r="IO183" s="338"/>
      <c r="IP183" s="338"/>
    </row>
    <row r="184" spans="1:250" s="327" customFormat="1" ht="15.75" hidden="1" customHeight="1">
      <c r="AF184" s="340"/>
      <c r="AG184" s="338"/>
      <c r="AH184" s="338"/>
      <c r="AI184" s="338"/>
      <c r="AJ184" s="338"/>
      <c r="AK184" s="338"/>
      <c r="AL184" s="338"/>
      <c r="AM184" s="338"/>
      <c r="AN184" s="338"/>
      <c r="AO184" s="338"/>
      <c r="AP184" s="338"/>
      <c r="AQ184" s="338"/>
      <c r="AR184" s="338"/>
      <c r="AS184" s="338"/>
      <c r="AT184" s="338"/>
      <c r="AU184" s="338"/>
      <c r="AV184" s="338"/>
      <c r="AW184" s="338"/>
      <c r="AX184" s="338"/>
      <c r="AY184" s="338"/>
      <c r="AZ184" s="338"/>
      <c r="BA184" s="338"/>
      <c r="BB184" s="338"/>
      <c r="BC184" s="338"/>
      <c r="BD184" s="338"/>
      <c r="BE184" s="338"/>
      <c r="BF184" s="338"/>
      <c r="BG184" s="338"/>
      <c r="BH184" s="338"/>
      <c r="BI184" s="338"/>
      <c r="BJ184" s="338"/>
      <c r="BK184" s="338"/>
      <c r="BL184" s="338"/>
      <c r="BM184" s="338"/>
      <c r="BN184" s="338"/>
      <c r="BO184" s="338"/>
      <c r="BP184" s="338"/>
      <c r="BQ184" s="338"/>
      <c r="BR184" s="338"/>
      <c r="BS184" s="338"/>
      <c r="BT184" s="338"/>
      <c r="BU184" s="338"/>
      <c r="BV184" s="338"/>
      <c r="BW184" s="338"/>
      <c r="BX184" s="338"/>
      <c r="BY184" s="338"/>
      <c r="BZ184" s="338"/>
      <c r="CA184" s="338"/>
      <c r="CB184" s="338"/>
      <c r="CC184" s="338"/>
      <c r="CD184" s="338"/>
      <c r="CE184" s="338"/>
      <c r="CF184" s="338"/>
      <c r="CG184" s="338"/>
      <c r="CH184" s="338"/>
      <c r="CI184" s="338"/>
      <c r="CJ184" s="338"/>
      <c r="CK184" s="338"/>
      <c r="CL184" s="338"/>
      <c r="CM184" s="338"/>
      <c r="CN184" s="338"/>
      <c r="CO184" s="338"/>
      <c r="CP184" s="338"/>
      <c r="CQ184" s="338"/>
      <c r="CR184" s="338"/>
      <c r="CS184" s="338"/>
      <c r="CT184" s="338"/>
      <c r="CU184" s="338"/>
      <c r="CV184" s="338"/>
      <c r="CW184" s="338"/>
      <c r="CX184" s="338"/>
      <c r="CY184" s="338"/>
      <c r="CZ184" s="338"/>
      <c r="DA184" s="338"/>
      <c r="DB184" s="338"/>
      <c r="DC184" s="338"/>
      <c r="DD184" s="338"/>
      <c r="DE184" s="338"/>
      <c r="DF184" s="338"/>
      <c r="DG184" s="338"/>
      <c r="DH184" s="338"/>
      <c r="DI184" s="338"/>
      <c r="DJ184" s="338"/>
      <c r="DK184" s="338"/>
      <c r="DL184" s="338"/>
      <c r="DM184" s="338"/>
      <c r="DN184" s="338"/>
      <c r="DO184" s="338"/>
      <c r="DP184" s="338"/>
      <c r="DQ184" s="338"/>
      <c r="DR184" s="338"/>
      <c r="DS184" s="338"/>
      <c r="DT184" s="338"/>
      <c r="DU184" s="338"/>
      <c r="DV184" s="338"/>
      <c r="DW184" s="338"/>
      <c r="DX184" s="338"/>
      <c r="DY184" s="338"/>
      <c r="DZ184" s="338"/>
      <c r="EA184" s="338"/>
      <c r="EB184" s="338"/>
      <c r="EC184" s="338"/>
      <c r="ED184" s="338"/>
      <c r="EE184" s="338"/>
      <c r="EF184" s="338"/>
      <c r="EG184" s="338"/>
      <c r="EH184" s="338"/>
      <c r="EI184" s="338"/>
      <c r="EJ184" s="338"/>
      <c r="EK184" s="338"/>
      <c r="EL184" s="338"/>
      <c r="EM184" s="338"/>
      <c r="EN184" s="338"/>
      <c r="EO184" s="338"/>
      <c r="EP184" s="338"/>
      <c r="EQ184" s="338"/>
      <c r="ER184" s="338"/>
      <c r="ES184" s="338"/>
      <c r="ET184" s="338"/>
      <c r="EU184" s="338"/>
      <c r="EV184" s="338"/>
      <c r="EW184" s="338"/>
      <c r="EX184" s="338"/>
      <c r="EY184" s="338"/>
      <c r="EZ184" s="338"/>
      <c r="FA184" s="338"/>
      <c r="FB184" s="338"/>
      <c r="FC184" s="338"/>
      <c r="FD184" s="338"/>
      <c r="FE184" s="338"/>
      <c r="FF184" s="338"/>
      <c r="FG184" s="338"/>
      <c r="FH184" s="338"/>
      <c r="FI184" s="338"/>
      <c r="FJ184" s="338"/>
      <c r="FK184" s="338"/>
      <c r="FL184" s="338"/>
      <c r="FM184" s="338"/>
      <c r="FN184" s="338"/>
      <c r="FO184" s="338"/>
      <c r="FP184" s="338"/>
      <c r="FQ184" s="338"/>
      <c r="FR184" s="338"/>
      <c r="FS184" s="338"/>
      <c r="FT184" s="338"/>
      <c r="FU184" s="338"/>
      <c r="FV184" s="338"/>
      <c r="FW184" s="338"/>
      <c r="FX184" s="338"/>
      <c r="FY184" s="338"/>
      <c r="FZ184" s="338"/>
      <c r="GA184" s="338"/>
      <c r="GB184" s="338"/>
      <c r="GC184" s="338"/>
      <c r="GD184" s="338"/>
      <c r="GE184" s="338"/>
      <c r="GF184" s="338"/>
      <c r="GG184" s="338"/>
      <c r="GH184" s="338"/>
      <c r="GI184" s="338"/>
      <c r="GJ184" s="338"/>
      <c r="GK184" s="338"/>
      <c r="GL184" s="338"/>
      <c r="GM184" s="338"/>
      <c r="GN184" s="338"/>
      <c r="GO184" s="338"/>
      <c r="GP184" s="338"/>
      <c r="GQ184" s="338"/>
      <c r="GR184" s="338"/>
      <c r="GS184" s="338"/>
      <c r="GT184" s="338"/>
      <c r="GU184" s="338"/>
      <c r="GV184" s="338"/>
      <c r="GW184" s="338"/>
      <c r="GX184" s="338"/>
      <c r="GY184" s="338"/>
      <c r="GZ184" s="338"/>
      <c r="HA184" s="338"/>
      <c r="HB184" s="338"/>
      <c r="HC184" s="338"/>
      <c r="HD184" s="338"/>
      <c r="HE184" s="338"/>
      <c r="HF184" s="338"/>
      <c r="HG184" s="338"/>
      <c r="HH184" s="338"/>
      <c r="HI184" s="338"/>
      <c r="HJ184" s="338"/>
      <c r="HK184" s="338"/>
      <c r="HL184" s="338"/>
      <c r="HM184" s="338"/>
      <c r="HN184" s="338"/>
      <c r="HO184" s="338"/>
      <c r="HP184" s="338"/>
      <c r="HQ184" s="338"/>
      <c r="HR184" s="338"/>
      <c r="HS184" s="338"/>
      <c r="HT184" s="338"/>
      <c r="HU184" s="338"/>
      <c r="HV184" s="338"/>
      <c r="HW184" s="338"/>
      <c r="HX184" s="338"/>
      <c r="HY184" s="338"/>
      <c r="HZ184" s="338"/>
      <c r="IA184" s="338"/>
      <c r="IB184" s="338"/>
      <c r="IC184" s="338"/>
      <c r="ID184" s="338"/>
      <c r="IE184" s="338"/>
      <c r="IF184" s="338"/>
      <c r="IG184" s="338"/>
      <c r="IH184" s="338"/>
      <c r="II184" s="338"/>
      <c r="IJ184" s="338"/>
      <c r="IK184" s="338"/>
      <c r="IL184" s="338"/>
      <c r="IM184" s="338"/>
      <c r="IN184" s="338"/>
      <c r="IO184" s="338"/>
      <c r="IP184" s="338"/>
    </row>
    <row r="185" spans="1:250" s="327" customFormat="1" ht="15.75" hidden="1" customHeight="1">
      <c r="AF185" s="340"/>
      <c r="AG185" s="338"/>
      <c r="AH185" s="338"/>
      <c r="AI185" s="338"/>
      <c r="AJ185" s="338"/>
      <c r="AK185" s="338"/>
      <c r="AL185" s="338"/>
      <c r="AM185" s="338"/>
      <c r="AN185" s="338"/>
      <c r="AO185" s="338"/>
      <c r="AP185" s="338"/>
      <c r="AQ185" s="338"/>
      <c r="AR185" s="338"/>
      <c r="AS185" s="338"/>
      <c r="AT185" s="338"/>
      <c r="AU185" s="338"/>
      <c r="AV185" s="338"/>
      <c r="AW185" s="338"/>
      <c r="AX185" s="338"/>
      <c r="AY185" s="338"/>
      <c r="AZ185" s="338"/>
      <c r="BA185" s="338"/>
      <c r="BB185" s="338"/>
      <c r="BC185" s="338"/>
      <c r="BD185" s="338"/>
      <c r="BE185" s="338"/>
      <c r="BF185" s="338"/>
      <c r="BG185" s="338"/>
      <c r="BH185" s="338"/>
      <c r="BI185" s="338"/>
      <c r="BJ185" s="338"/>
      <c r="BK185" s="338"/>
      <c r="BL185" s="338"/>
      <c r="BM185" s="338"/>
      <c r="BN185" s="338"/>
      <c r="BO185" s="338"/>
      <c r="BP185" s="338"/>
      <c r="BQ185" s="338"/>
      <c r="BR185" s="338"/>
      <c r="BS185" s="338"/>
      <c r="BT185" s="338"/>
      <c r="BU185" s="338"/>
      <c r="BV185" s="338"/>
      <c r="BW185" s="338"/>
      <c r="BX185" s="338"/>
      <c r="BY185" s="338"/>
      <c r="BZ185" s="338"/>
      <c r="CA185" s="338"/>
      <c r="CB185" s="338"/>
      <c r="CC185" s="338"/>
      <c r="CD185" s="338"/>
      <c r="CE185" s="338"/>
      <c r="CF185" s="338"/>
      <c r="CG185" s="338"/>
      <c r="CH185" s="338"/>
      <c r="CI185" s="338"/>
      <c r="CJ185" s="338"/>
      <c r="CK185" s="338"/>
      <c r="CL185" s="338"/>
      <c r="CM185" s="338"/>
      <c r="CN185" s="338"/>
      <c r="CO185" s="338"/>
      <c r="CP185" s="338"/>
      <c r="CQ185" s="338"/>
      <c r="CR185" s="338"/>
      <c r="CS185" s="338"/>
      <c r="CT185" s="338"/>
      <c r="CU185" s="338"/>
      <c r="CV185" s="338"/>
      <c r="CW185" s="338"/>
      <c r="CX185" s="338"/>
      <c r="CY185" s="338"/>
      <c r="CZ185" s="338"/>
      <c r="DA185" s="338"/>
      <c r="DB185" s="338"/>
      <c r="DC185" s="338"/>
      <c r="DD185" s="338"/>
      <c r="DE185" s="338"/>
      <c r="DF185" s="338"/>
      <c r="DG185" s="338"/>
      <c r="DH185" s="338"/>
      <c r="DI185" s="338"/>
      <c r="DJ185" s="338"/>
      <c r="DK185" s="338"/>
      <c r="DL185" s="338"/>
      <c r="DM185" s="338"/>
      <c r="DN185" s="338"/>
      <c r="DO185" s="338"/>
      <c r="DP185" s="338"/>
      <c r="DQ185" s="338"/>
      <c r="DR185" s="338"/>
      <c r="DS185" s="338"/>
      <c r="DT185" s="338"/>
      <c r="DU185" s="338"/>
      <c r="DV185" s="338"/>
      <c r="DW185" s="338"/>
      <c r="DX185" s="338"/>
      <c r="DY185" s="338"/>
      <c r="DZ185" s="338"/>
      <c r="EA185" s="338"/>
      <c r="EB185" s="338"/>
      <c r="EC185" s="338"/>
      <c r="ED185" s="338"/>
      <c r="EE185" s="338"/>
      <c r="EF185" s="338"/>
      <c r="EG185" s="338"/>
      <c r="EH185" s="338"/>
      <c r="EI185" s="338"/>
      <c r="EJ185" s="338"/>
      <c r="EK185" s="338"/>
      <c r="EL185" s="338"/>
      <c r="EM185" s="338"/>
      <c r="EN185" s="338"/>
      <c r="EO185" s="338"/>
      <c r="EP185" s="338"/>
      <c r="EQ185" s="338"/>
      <c r="ER185" s="338"/>
      <c r="ES185" s="338"/>
      <c r="ET185" s="338"/>
      <c r="EU185" s="338"/>
      <c r="EV185" s="338"/>
      <c r="EW185" s="338"/>
      <c r="EX185" s="338"/>
      <c r="EY185" s="338"/>
      <c r="EZ185" s="338"/>
      <c r="FA185" s="338"/>
      <c r="FB185" s="338"/>
      <c r="FC185" s="338"/>
      <c r="FD185" s="338"/>
      <c r="FE185" s="338"/>
      <c r="FF185" s="338"/>
      <c r="FG185" s="338"/>
      <c r="FH185" s="338"/>
      <c r="FI185" s="338"/>
      <c r="FJ185" s="338"/>
      <c r="FK185" s="338"/>
      <c r="FL185" s="338"/>
      <c r="FM185" s="338"/>
      <c r="FN185" s="338"/>
      <c r="FO185" s="338"/>
      <c r="FP185" s="338"/>
      <c r="FQ185" s="338"/>
      <c r="FR185" s="338"/>
      <c r="FS185" s="338"/>
      <c r="FT185" s="338"/>
      <c r="FU185" s="338"/>
      <c r="FV185" s="338"/>
      <c r="FW185" s="338"/>
      <c r="FX185" s="338"/>
      <c r="FY185" s="338"/>
      <c r="FZ185" s="338"/>
      <c r="GA185" s="338"/>
      <c r="GB185" s="338"/>
      <c r="GC185" s="338"/>
      <c r="GD185" s="338"/>
      <c r="GE185" s="338"/>
      <c r="GF185" s="338"/>
      <c r="GG185" s="338"/>
      <c r="GH185" s="338"/>
      <c r="GI185" s="338"/>
      <c r="GJ185" s="338"/>
      <c r="GK185" s="338"/>
      <c r="GL185" s="338"/>
      <c r="GM185" s="338"/>
      <c r="GN185" s="338"/>
      <c r="GO185" s="338"/>
      <c r="GP185" s="338"/>
      <c r="GQ185" s="338"/>
      <c r="GR185" s="338"/>
      <c r="GS185" s="338"/>
      <c r="GT185" s="338"/>
      <c r="GU185" s="338"/>
      <c r="GV185" s="338"/>
      <c r="GW185" s="338"/>
      <c r="GX185" s="338"/>
      <c r="GY185" s="338"/>
      <c r="GZ185" s="338"/>
      <c r="HA185" s="338"/>
      <c r="HB185" s="338"/>
      <c r="HC185" s="338"/>
      <c r="HD185" s="338"/>
      <c r="HE185" s="338"/>
      <c r="HF185" s="338"/>
      <c r="HG185" s="338"/>
      <c r="HH185" s="338"/>
      <c r="HI185" s="338"/>
      <c r="HJ185" s="338"/>
      <c r="HK185" s="338"/>
      <c r="HL185" s="338"/>
      <c r="HM185" s="338"/>
      <c r="HN185" s="338"/>
      <c r="HO185" s="338"/>
      <c r="HP185" s="338"/>
      <c r="HQ185" s="338"/>
      <c r="HR185" s="338"/>
      <c r="HS185" s="338"/>
      <c r="HT185" s="338"/>
      <c r="HU185" s="338"/>
      <c r="HV185" s="338"/>
      <c r="HW185" s="338"/>
      <c r="HX185" s="338"/>
      <c r="HY185" s="338"/>
      <c r="HZ185" s="338"/>
      <c r="IA185" s="338"/>
      <c r="IB185" s="338"/>
      <c r="IC185" s="338"/>
      <c r="ID185" s="338"/>
      <c r="IE185" s="338"/>
      <c r="IF185" s="338"/>
      <c r="IG185" s="338"/>
      <c r="IH185" s="338"/>
      <c r="II185" s="338"/>
      <c r="IJ185" s="338"/>
      <c r="IK185" s="338"/>
      <c r="IL185" s="338"/>
      <c r="IM185" s="338"/>
      <c r="IN185" s="338"/>
      <c r="IO185" s="338"/>
      <c r="IP185" s="338"/>
    </row>
    <row r="186" spans="1:250" s="327" customFormat="1" ht="15.75" hidden="1" customHeight="1">
      <c r="AF186" s="340"/>
      <c r="AG186" s="338"/>
      <c r="AH186" s="338"/>
      <c r="AI186" s="338"/>
      <c r="AJ186" s="338"/>
      <c r="AK186" s="338"/>
      <c r="AL186" s="338"/>
      <c r="AM186" s="338"/>
      <c r="AN186" s="338"/>
      <c r="AO186" s="338"/>
      <c r="AP186" s="338"/>
      <c r="AQ186" s="338"/>
      <c r="AR186" s="338"/>
      <c r="AS186" s="338"/>
      <c r="AT186" s="338"/>
      <c r="AU186" s="338"/>
      <c r="AV186" s="338"/>
      <c r="AW186" s="338"/>
      <c r="AX186" s="338"/>
      <c r="AY186" s="338"/>
      <c r="AZ186" s="338"/>
      <c r="BA186" s="338"/>
      <c r="BB186" s="338"/>
      <c r="BC186" s="338"/>
      <c r="BD186" s="338"/>
      <c r="BE186" s="338"/>
      <c r="BF186" s="338"/>
      <c r="BG186" s="338"/>
      <c r="BH186" s="338"/>
      <c r="BI186" s="338"/>
      <c r="BJ186" s="338"/>
      <c r="BK186" s="338"/>
      <c r="BL186" s="338"/>
      <c r="BM186" s="338"/>
      <c r="BN186" s="338"/>
      <c r="BO186" s="338"/>
      <c r="BP186" s="338"/>
      <c r="BQ186" s="338"/>
      <c r="BR186" s="338"/>
      <c r="BS186" s="338"/>
      <c r="BT186" s="338"/>
      <c r="BU186" s="338"/>
      <c r="BV186" s="338"/>
      <c r="BW186" s="338"/>
      <c r="BX186" s="338"/>
      <c r="BY186" s="338"/>
      <c r="BZ186" s="338"/>
      <c r="CA186" s="338"/>
      <c r="CB186" s="338"/>
      <c r="CC186" s="338"/>
      <c r="CD186" s="338"/>
      <c r="CE186" s="338"/>
      <c r="CF186" s="338"/>
      <c r="CG186" s="338"/>
      <c r="CH186" s="338"/>
      <c r="CI186" s="338"/>
      <c r="CJ186" s="338"/>
      <c r="CK186" s="338"/>
      <c r="CL186" s="338"/>
      <c r="CM186" s="338"/>
      <c r="CN186" s="338"/>
      <c r="CO186" s="338"/>
      <c r="CP186" s="338"/>
      <c r="CQ186" s="338"/>
      <c r="CR186" s="338"/>
      <c r="CS186" s="338"/>
      <c r="CT186" s="338"/>
      <c r="CU186" s="338"/>
      <c r="CV186" s="338"/>
      <c r="CW186" s="338"/>
      <c r="CX186" s="338"/>
      <c r="CY186" s="338"/>
      <c r="CZ186" s="338"/>
      <c r="DA186" s="338"/>
      <c r="DB186" s="338"/>
      <c r="DC186" s="338"/>
      <c r="DD186" s="338"/>
      <c r="DE186" s="338"/>
      <c r="DF186" s="338"/>
      <c r="DG186" s="338"/>
      <c r="DH186" s="338"/>
      <c r="DI186" s="338"/>
      <c r="DJ186" s="338"/>
      <c r="DK186" s="338"/>
      <c r="DL186" s="338"/>
      <c r="DM186" s="338"/>
      <c r="DN186" s="338"/>
      <c r="DO186" s="338"/>
      <c r="DP186" s="338"/>
      <c r="DQ186" s="338"/>
      <c r="DR186" s="338"/>
      <c r="DS186" s="338"/>
      <c r="DT186" s="338"/>
      <c r="DU186" s="338"/>
      <c r="DV186" s="338"/>
      <c r="DW186" s="338"/>
      <c r="DX186" s="338"/>
      <c r="DY186" s="338"/>
      <c r="DZ186" s="338"/>
      <c r="EA186" s="338"/>
      <c r="EB186" s="338"/>
      <c r="EC186" s="338"/>
      <c r="ED186" s="338"/>
      <c r="EE186" s="338"/>
      <c r="EF186" s="338"/>
      <c r="EG186" s="338"/>
      <c r="EH186" s="338"/>
      <c r="EI186" s="338"/>
      <c r="EJ186" s="338"/>
      <c r="EK186" s="338"/>
      <c r="EL186" s="338"/>
      <c r="EM186" s="338"/>
      <c r="EN186" s="338"/>
      <c r="EO186" s="338"/>
      <c r="EP186" s="338"/>
      <c r="EQ186" s="338"/>
      <c r="ER186" s="338"/>
      <c r="ES186" s="338"/>
      <c r="ET186" s="338"/>
      <c r="EU186" s="338"/>
      <c r="EV186" s="338"/>
      <c r="EW186" s="338"/>
      <c r="EX186" s="338"/>
      <c r="EY186" s="338"/>
      <c r="EZ186" s="338"/>
      <c r="FA186" s="338"/>
      <c r="FB186" s="338"/>
      <c r="FC186" s="338"/>
      <c r="FD186" s="338"/>
      <c r="FE186" s="338"/>
      <c r="FF186" s="338"/>
      <c r="FG186" s="338"/>
      <c r="FH186" s="338"/>
      <c r="FI186" s="338"/>
      <c r="FJ186" s="338"/>
      <c r="FK186" s="338"/>
      <c r="FL186" s="338"/>
      <c r="FM186" s="338"/>
      <c r="FN186" s="338"/>
      <c r="FO186" s="338"/>
      <c r="FP186" s="338"/>
      <c r="FQ186" s="338"/>
      <c r="FR186" s="338"/>
      <c r="FS186" s="338"/>
      <c r="FT186" s="338"/>
      <c r="FU186" s="338"/>
      <c r="FV186" s="338"/>
      <c r="FW186" s="338"/>
      <c r="FX186" s="338"/>
      <c r="FY186" s="338"/>
      <c r="FZ186" s="338"/>
      <c r="GA186" s="338"/>
      <c r="GB186" s="338"/>
      <c r="GC186" s="338"/>
      <c r="GD186" s="338"/>
      <c r="GE186" s="338"/>
      <c r="GF186" s="338"/>
      <c r="GG186" s="338"/>
      <c r="GH186" s="338"/>
      <c r="GI186" s="338"/>
      <c r="GJ186" s="338"/>
      <c r="GK186" s="338"/>
      <c r="GL186" s="338"/>
      <c r="GM186" s="338"/>
      <c r="GN186" s="338"/>
      <c r="GO186" s="338"/>
      <c r="GP186" s="338"/>
      <c r="GQ186" s="338"/>
      <c r="GR186" s="338"/>
      <c r="GS186" s="338"/>
      <c r="GT186" s="338"/>
      <c r="GU186" s="338"/>
      <c r="GV186" s="338"/>
      <c r="GW186" s="338"/>
      <c r="GX186" s="338"/>
      <c r="GY186" s="338"/>
      <c r="GZ186" s="338"/>
      <c r="HA186" s="338"/>
      <c r="HB186" s="338"/>
      <c r="HC186" s="338"/>
      <c r="HD186" s="338"/>
      <c r="HE186" s="338"/>
      <c r="HF186" s="338"/>
      <c r="HG186" s="338"/>
      <c r="HH186" s="338"/>
      <c r="HI186" s="338"/>
      <c r="HJ186" s="338"/>
      <c r="HK186" s="338"/>
      <c r="HL186" s="338"/>
      <c r="HM186" s="338"/>
      <c r="HN186" s="338"/>
      <c r="HO186" s="338"/>
      <c r="HP186" s="338"/>
      <c r="HQ186" s="338"/>
      <c r="HR186" s="338"/>
      <c r="HS186" s="338"/>
      <c r="HT186" s="338"/>
      <c r="HU186" s="338"/>
      <c r="HV186" s="338"/>
      <c r="HW186" s="338"/>
      <c r="HX186" s="338"/>
      <c r="HY186" s="338"/>
      <c r="HZ186" s="338"/>
      <c r="IA186" s="338"/>
      <c r="IB186" s="338"/>
      <c r="IC186" s="338"/>
      <c r="ID186" s="338"/>
      <c r="IE186" s="338"/>
      <c r="IF186" s="338"/>
      <c r="IG186" s="338"/>
      <c r="IH186" s="338"/>
      <c r="II186" s="338"/>
      <c r="IJ186" s="338"/>
      <c r="IK186" s="338"/>
      <c r="IL186" s="338"/>
      <c r="IM186" s="338"/>
      <c r="IN186" s="338"/>
      <c r="IO186" s="338"/>
      <c r="IP186" s="338"/>
    </row>
    <row r="187" spans="1:250" s="327" customFormat="1" ht="15.75" hidden="1" customHeight="1">
      <c r="AF187" s="340"/>
      <c r="AG187" s="338"/>
      <c r="AH187" s="338"/>
      <c r="AI187" s="338"/>
      <c r="AJ187" s="338"/>
      <c r="AK187" s="338"/>
      <c r="AL187" s="338"/>
      <c r="AM187" s="338"/>
      <c r="AN187" s="338"/>
      <c r="AO187" s="338"/>
      <c r="AP187" s="338"/>
      <c r="AQ187" s="338"/>
      <c r="AR187" s="338"/>
      <c r="AS187" s="338"/>
      <c r="AT187" s="338"/>
      <c r="AU187" s="338"/>
      <c r="AV187" s="338"/>
      <c r="AW187" s="338"/>
      <c r="AX187" s="338"/>
      <c r="AY187" s="338"/>
      <c r="AZ187" s="338"/>
      <c r="BA187" s="338"/>
      <c r="BB187" s="338"/>
      <c r="BC187" s="338"/>
      <c r="BD187" s="338"/>
      <c r="BE187" s="338"/>
      <c r="BF187" s="338"/>
      <c r="BG187" s="338"/>
      <c r="BH187" s="338"/>
      <c r="BI187" s="338"/>
      <c r="BJ187" s="338"/>
      <c r="BK187" s="338"/>
      <c r="BL187" s="338"/>
      <c r="BM187" s="338"/>
      <c r="BN187" s="338"/>
      <c r="BO187" s="338"/>
      <c r="BP187" s="338"/>
      <c r="BQ187" s="338"/>
      <c r="BR187" s="338"/>
      <c r="BS187" s="338"/>
      <c r="BT187" s="338"/>
      <c r="BU187" s="338"/>
      <c r="BV187" s="338"/>
      <c r="BW187" s="338"/>
      <c r="BX187" s="338"/>
      <c r="BY187" s="338"/>
      <c r="BZ187" s="338"/>
      <c r="CA187" s="338"/>
      <c r="CB187" s="338"/>
      <c r="CC187" s="338"/>
      <c r="CD187" s="338"/>
      <c r="CE187" s="338"/>
      <c r="CF187" s="338"/>
      <c r="CG187" s="338"/>
      <c r="CH187" s="338"/>
      <c r="CI187" s="338"/>
      <c r="CJ187" s="338"/>
      <c r="CK187" s="338"/>
      <c r="CL187" s="338"/>
      <c r="CM187" s="338"/>
      <c r="CN187" s="338"/>
      <c r="CO187" s="338"/>
      <c r="CP187" s="338"/>
      <c r="CQ187" s="338"/>
      <c r="CR187" s="338"/>
      <c r="CS187" s="338"/>
      <c r="CT187" s="338"/>
      <c r="CU187" s="338"/>
      <c r="CV187" s="338"/>
      <c r="CW187" s="338"/>
      <c r="CX187" s="338"/>
      <c r="CY187" s="338"/>
      <c r="CZ187" s="338"/>
      <c r="DA187" s="338"/>
      <c r="DB187" s="338"/>
      <c r="DC187" s="338"/>
      <c r="DD187" s="338"/>
      <c r="DE187" s="338"/>
      <c r="DF187" s="338"/>
      <c r="DG187" s="338"/>
      <c r="DH187" s="338"/>
      <c r="DI187" s="338"/>
      <c r="DJ187" s="338"/>
      <c r="DK187" s="338"/>
      <c r="DL187" s="338"/>
      <c r="DM187" s="338"/>
      <c r="DN187" s="338"/>
      <c r="DO187" s="338"/>
      <c r="DP187" s="338"/>
      <c r="DQ187" s="338"/>
      <c r="DR187" s="338"/>
      <c r="DS187" s="338"/>
      <c r="DT187" s="338"/>
      <c r="DU187" s="338"/>
      <c r="DV187" s="338"/>
      <c r="DW187" s="338"/>
      <c r="DX187" s="338"/>
      <c r="DY187" s="338"/>
      <c r="DZ187" s="338"/>
      <c r="EA187" s="338"/>
      <c r="EB187" s="338"/>
      <c r="EC187" s="338"/>
      <c r="ED187" s="338"/>
      <c r="EE187" s="338"/>
      <c r="EF187" s="338"/>
      <c r="EG187" s="338"/>
      <c r="EH187" s="338"/>
      <c r="EI187" s="338"/>
      <c r="EJ187" s="338"/>
      <c r="EK187" s="338"/>
      <c r="EL187" s="338"/>
      <c r="EM187" s="338"/>
      <c r="EN187" s="338"/>
      <c r="EO187" s="338"/>
      <c r="EP187" s="338"/>
      <c r="EQ187" s="338"/>
      <c r="ER187" s="338"/>
      <c r="ES187" s="338"/>
      <c r="ET187" s="338"/>
      <c r="EU187" s="338"/>
      <c r="EV187" s="338"/>
      <c r="EW187" s="338"/>
      <c r="EX187" s="338"/>
      <c r="EY187" s="338"/>
      <c r="EZ187" s="338"/>
      <c r="FA187" s="338"/>
      <c r="FB187" s="338"/>
      <c r="FC187" s="338"/>
      <c r="FD187" s="338"/>
      <c r="FE187" s="338"/>
      <c r="FF187" s="338"/>
      <c r="FG187" s="338"/>
      <c r="FH187" s="338"/>
      <c r="FI187" s="338"/>
      <c r="FJ187" s="338"/>
      <c r="FK187" s="338"/>
      <c r="FL187" s="338"/>
      <c r="FM187" s="338"/>
      <c r="FN187" s="338"/>
      <c r="FO187" s="338"/>
      <c r="FP187" s="338"/>
      <c r="FQ187" s="338"/>
      <c r="FR187" s="338"/>
      <c r="FS187" s="338"/>
      <c r="FT187" s="338"/>
      <c r="FU187" s="338"/>
      <c r="FV187" s="338"/>
      <c r="FW187" s="338"/>
      <c r="FX187" s="338"/>
      <c r="FY187" s="338"/>
      <c r="FZ187" s="338"/>
      <c r="GA187" s="338"/>
      <c r="GB187" s="338"/>
      <c r="GC187" s="338"/>
      <c r="GD187" s="338"/>
      <c r="GE187" s="338"/>
      <c r="GF187" s="338"/>
      <c r="GG187" s="338"/>
      <c r="GH187" s="338"/>
      <c r="GI187" s="338"/>
      <c r="GJ187" s="338"/>
      <c r="GK187" s="338"/>
      <c r="GL187" s="338"/>
      <c r="GM187" s="338"/>
      <c r="GN187" s="338"/>
      <c r="GO187" s="338"/>
      <c r="GP187" s="338"/>
      <c r="GQ187" s="338"/>
      <c r="GR187" s="338"/>
      <c r="GS187" s="338"/>
      <c r="GT187" s="338"/>
      <c r="GU187" s="338"/>
      <c r="GV187" s="338"/>
      <c r="GW187" s="338"/>
      <c r="GX187" s="338"/>
      <c r="GY187" s="338"/>
      <c r="GZ187" s="338"/>
      <c r="HA187" s="338"/>
      <c r="HB187" s="338"/>
      <c r="HC187" s="338"/>
      <c r="HD187" s="338"/>
      <c r="HE187" s="338"/>
      <c r="HF187" s="338"/>
      <c r="HG187" s="338"/>
      <c r="HH187" s="338"/>
      <c r="HI187" s="338"/>
      <c r="HJ187" s="338"/>
      <c r="HK187" s="338"/>
      <c r="HL187" s="338"/>
      <c r="HM187" s="338"/>
      <c r="HN187" s="338"/>
      <c r="HO187" s="338"/>
      <c r="HP187" s="338"/>
      <c r="HQ187" s="338"/>
      <c r="HR187" s="338"/>
      <c r="HS187" s="338"/>
      <c r="HT187" s="338"/>
      <c r="HU187" s="338"/>
      <c r="HV187" s="338"/>
      <c r="HW187" s="338"/>
      <c r="HX187" s="338"/>
      <c r="HY187" s="338"/>
      <c r="HZ187" s="338"/>
      <c r="IA187" s="338"/>
      <c r="IB187" s="338"/>
      <c r="IC187" s="338"/>
      <c r="ID187" s="338"/>
      <c r="IE187" s="338"/>
      <c r="IF187" s="338"/>
      <c r="IG187" s="338"/>
      <c r="IH187" s="338"/>
      <c r="II187" s="338"/>
      <c r="IJ187" s="338"/>
      <c r="IK187" s="338"/>
      <c r="IL187" s="338"/>
      <c r="IM187" s="338"/>
      <c r="IN187" s="338"/>
      <c r="IO187" s="338"/>
      <c r="IP187" s="338"/>
    </row>
    <row r="188" spans="1:250" s="327" customFormat="1" ht="15.75" hidden="1" customHeight="1">
      <c r="AF188" s="340"/>
      <c r="AG188" s="338"/>
      <c r="AH188" s="338"/>
      <c r="AI188" s="338"/>
      <c r="AJ188" s="338"/>
      <c r="AK188" s="338"/>
      <c r="AL188" s="338"/>
      <c r="AM188" s="338"/>
      <c r="AN188" s="338"/>
      <c r="AO188" s="338"/>
      <c r="AP188" s="338"/>
      <c r="AQ188" s="338"/>
      <c r="AR188" s="338"/>
      <c r="AS188" s="338"/>
      <c r="AT188" s="338"/>
      <c r="AU188" s="338"/>
      <c r="AV188" s="338"/>
      <c r="AW188" s="338"/>
      <c r="AX188" s="338"/>
      <c r="AY188" s="338"/>
      <c r="AZ188" s="338"/>
      <c r="BA188" s="338"/>
      <c r="BB188" s="338"/>
      <c r="BC188" s="338"/>
      <c r="BD188" s="338"/>
      <c r="BE188" s="338"/>
      <c r="BF188" s="338"/>
      <c r="BG188" s="338"/>
      <c r="BH188" s="338"/>
      <c r="BI188" s="338"/>
      <c r="BJ188" s="338"/>
      <c r="BK188" s="338"/>
      <c r="BL188" s="338"/>
      <c r="BM188" s="338"/>
      <c r="BN188" s="338"/>
      <c r="BO188" s="338"/>
      <c r="BP188" s="338"/>
      <c r="BQ188" s="338"/>
      <c r="BR188" s="338"/>
      <c r="BS188" s="338"/>
      <c r="BT188" s="338"/>
      <c r="BU188" s="338"/>
      <c r="BV188" s="338"/>
      <c r="BW188" s="338"/>
      <c r="BX188" s="338"/>
      <c r="BY188" s="338"/>
      <c r="BZ188" s="338"/>
      <c r="CA188" s="338"/>
      <c r="CB188" s="338"/>
      <c r="CC188" s="338"/>
      <c r="CD188" s="338"/>
      <c r="CE188" s="338"/>
      <c r="CF188" s="338"/>
      <c r="CG188" s="338"/>
      <c r="CH188" s="338"/>
      <c r="CI188" s="338"/>
      <c r="CJ188" s="338"/>
      <c r="CK188" s="338"/>
      <c r="CL188" s="338"/>
      <c r="CM188" s="338"/>
      <c r="CN188" s="338"/>
      <c r="CO188" s="338"/>
      <c r="CP188" s="338"/>
      <c r="CQ188" s="338"/>
      <c r="CR188" s="338"/>
      <c r="CS188" s="338"/>
      <c r="CT188" s="338"/>
      <c r="CU188" s="338"/>
      <c r="CV188" s="338"/>
      <c r="CW188" s="338"/>
      <c r="CX188" s="338"/>
      <c r="CY188" s="338"/>
      <c r="CZ188" s="338"/>
      <c r="DA188" s="338"/>
      <c r="DB188" s="338"/>
      <c r="DC188" s="338"/>
      <c r="DD188" s="338"/>
      <c r="DE188" s="338"/>
      <c r="DF188" s="338"/>
      <c r="DG188" s="338"/>
      <c r="DH188" s="338"/>
      <c r="DI188" s="338"/>
      <c r="DJ188" s="338"/>
      <c r="DK188" s="338"/>
      <c r="DL188" s="338"/>
      <c r="DM188" s="338"/>
      <c r="DN188" s="338"/>
      <c r="DO188" s="338"/>
      <c r="DP188" s="338"/>
      <c r="DQ188" s="338"/>
      <c r="DR188" s="338"/>
      <c r="DS188" s="338"/>
      <c r="DT188" s="338"/>
      <c r="DU188" s="338"/>
      <c r="DV188" s="338"/>
      <c r="DW188" s="338"/>
      <c r="DX188" s="338"/>
      <c r="DY188" s="338"/>
      <c r="DZ188" s="338"/>
      <c r="EA188" s="338"/>
      <c r="EB188" s="338"/>
      <c r="EC188" s="338"/>
      <c r="ED188" s="338"/>
      <c r="EE188" s="338"/>
      <c r="EF188" s="338"/>
      <c r="EG188" s="338"/>
      <c r="EH188" s="338"/>
      <c r="EI188" s="338"/>
      <c r="EJ188" s="338"/>
      <c r="EK188" s="338"/>
      <c r="EL188" s="338"/>
      <c r="EM188" s="338"/>
      <c r="EN188" s="338"/>
      <c r="EO188" s="338"/>
      <c r="EP188" s="338"/>
      <c r="EQ188" s="338"/>
      <c r="ER188" s="338"/>
      <c r="ES188" s="338"/>
      <c r="ET188" s="338"/>
      <c r="EU188" s="338"/>
      <c r="EV188" s="338"/>
      <c r="EW188" s="338"/>
      <c r="EX188" s="338"/>
      <c r="EY188" s="338"/>
      <c r="EZ188" s="338"/>
      <c r="FA188" s="338"/>
      <c r="FB188" s="338"/>
      <c r="FC188" s="338"/>
      <c r="FD188" s="338"/>
      <c r="FE188" s="338"/>
      <c r="FF188" s="338"/>
      <c r="FG188" s="338"/>
      <c r="FH188" s="338"/>
      <c r="FI188" s="338"/>
      <c r="FJ188" s="338"/>
      <c r="FK188" s="338"/>
      <c r="FL188" s="338"/>
      <c r="FM188" s="338"/>
      <c r="FN188" s="338"/>
      <c r="FO188" s="338"/>
      <c r="FP188" s="338"/>
      <c r="FQ188" s="338"/>
      <c r="FR188" s="338"/>
      <c r="FS188" s="338"/>
      <c r="FT188" s="338"/>
      <c r="FU188" s="338"/>
      <c r="FV188" s="338"/>
      <c r="FW188" s="338"/>
      <c r="FX188" s="338"/>
      <c r="FY188" s="338"/>
      <c r="FZ188" s="338"/>
      <c r="GA188" s="338"/>
      <c r="GB188" s="338"/>
      <c r="GC188" s="338"/>
      <c r="GD188" s="338"/>
      <c r="GE188" s="338"/>
      <c r="GF188" s="338"/>
      <c r="GG188" s="338"/>
      <c r="GH188" s="338"/>
      <c r="GI188" s="338"/>
      <c r="GJ188" s="338"/>
      <c r="GK188" s="338"/>
      <c r="GL188" s="338"/>
      <c r="GM188" s="338"/>
      <c r="GN188" s="338"/>
      <c r="GO188" s="338"/>
      <c r="GP188" s="338"/>
      <c r="GQ188" s="338"/>
      <c r="GR188" s="338"/>
      <c r="GS188" s="338"/>
      <c r="GT188" s="338"/>
      <c r="GU188" s="338"/>
      <c r="GV188" s="338"/>
      <c r="GW188" s="338"/>
      <c r="GX188" s="338"/>
      <c r="GY188" s="338"/>
      <c r="GZ188" s="338"/>
      <c r="HA188" s="338"/>
      <c r="HB188" s="338"/>
      <c r="HC188" s="338"/>
      <c r="HD188" s="338"/>
      <c r="HE188" s="338"/>
      <c r="HF188" s="338"/>
      <c r="HG188" s="338"/>
      <c r="HH188" s="338"/>
      <c r="HI188" s="338"/>
      <c r="HJ188" s="338"/>
      <c r="HK188" s="338"/>
      <c r="HL188" s="338"/>
      <c r="HM188" s="338"/>
      <c r="HN188" s="338"/>
      <c r="HO188" s="338"/>
      <c r="HP188" s="338"/>
      <c r="HQ188" s="338"/>
      <c r="HR188" s="338"/>
      <c r="HS188" s="338"/>
      <c r="HT188" s="338"/>
      <c r="HU188" s="338"/>
      <c r="HV188" s="338"/>
      <c r="HW188" s="338"/>
      <c r="HX188" s="338"/>
      <c r="HY188" s="338"/>
      <c r="HZ188" s="338"/>
      <c r="IA188" s="338"/>
      <c r="IB188" s="338"/>
      <c r="IC188" s="338"/>
      <c r="ID188" s="338"/>
      <c r="IE188" s="338"/>
      <c r="IF188" s="338"/>
      <c r="IG188" s="338"/>
      <c r="IH188" s="338"/>
      <c r="II188" s="338"/>
      <c r="IJ188" s="338"/>
      <c r="IK188" s="338"/>
      <c r="IL188" s="338"/>
      <c r="IM188" s="338"/>
      <c r="IN188" s="338"/>
      <c r="IO188" s="338"/>
      <c r="IP188" s="338"/>
    </row>
    <row r="189" spans="1:250" s="327" customFormat="1" ht="15.75" hidden="1" customHeight="1">
      <c r="AF189" s="340"/>
      <c r="AG189" s="338"/>
      <c r="AH189" s="338"/>
      <c r="AI189" s="338"/>
      <c r="AJ189" s="338"/>
      <c r="AK189" s="338"/>
      <c r="AL189" s="338"/>
      <c r="AM189" s="338"/>
      <c r="AN189" s="338"/>
      <c r="AO189" s="338"/>
      <c r="AP189" s="338"/>
      <c r="AQ189" s="338"/>
      <c r="AR189" s="338"/>
      <c r="AS189" s="338"/>
      <c r="AT189" s="338"/>
      <c r="AU189" s="338"/>
      <c r="AV189" s="338"/>
      <c r="AW189" s="338"/>
      <c r="AX189" s="338"/>
      <c r="AY189" s="338"/>
      <c r="AZ189" s="338"/>
      <c r="BA189" s="338"/>
      <c r="BB189" s="338"/>
      <c r="BC189" s="338"/>
      <c r="BD189" s="338"/>
      <c r="BE189" s="338"/>
      <c r="BF189" s="338"/>
      <c r="BG189" s="338"/>
      <c r="BH189" s="338"/>
      <c r="BI189" s="338"/>
      <c r="BJ189" s="338"/>
      <c r="BK189" s="338"/>
      <c r="BL189" s="338"/>
      <c r="BM189" s="338"/>
      <c r="BN189" s="338"/>
      <c r="BO189" s="338"/>
      <c r="BP189" s="338"/>
      <c r="BQ189" s="338"/>
      <c r="BR189" s="338"/>
      <c r="BS189" s="338"/>
      <c r="BT189" s="338"/>
      <c r="BU189" s="338"/>
      <c r="BV189" s="338"/>
      <c r="BW189" s="338"/>
      <c r="BX189" s="338"/>
      <c r="BY189" s="338"/>
      <c r="BZ189" s="338"/>
      <c r="CA189" s="338"/>
      <c r="CB189" s="338"/>
      <c r="CC189" s="338"/>
      <c r="CD189" s="338"/>
      <c r="CE189" s="338"/>
      <c r="CF189" s="338"/>
      <c r="CG189" s="338"/>
      <c r="CH189" s="338"/>
      <c r="CI189" s="338"/>
      <c r="CJ189" s="338"/>
      <c r="CK189" s="338"/>
      <c r="CL189" s="338"/>
      <c r="CM189" s="338"/>
      <c r="CN189" s="338"/>
      <c r="CO189" s="338"/>
      <c r="CP189" s="338"/>
      <c r="CQ189" s="338"/>
      <c r="CR189" s="338"/>
      <c r="CS189" s="338"/>
      <c r="CT189" s="338"/>
      <c r="CU189" s="338"/>
      <c r="CV189" s="338"/>
      <c r="CW189" s="338"/>
      <c r="CX189" s="338"/>
      <c r="CY189" s="338"/>
      <c r="CZ189" s="338"/>
      <c r="DA189" s="338"/>
      <c r="DB189" s="338"/>
      <c r="DC189" s="338"/>
      <c r="DD189" s="338"/>
      <c r="DE189" s="338"/>
      <c r="DF189" s="338"/>
      <c r="DG189" s="338"/>
      <c r="DH189" s="338"/>
      <c r="DI189" s="338"/>
      <c r="DJ189" s="338"/>
      <c r="DK189" s="338"/>
      <c r="DL189" s="338"/>
      <c r="DM189" s="338"/>
      <c r="DN189" s="338"/>
      <c r="DO189" s="338"/>
      <c r="DP189" s="338"/>
      <c r="DQ189" s="338"/>
      <c r="DR189" s="338"/>
      <c r="DS189" s="338"/>
      <c r="DT189" s="338"/>
      <c r="DU189" s="338"/>
      <c r="DV189" s="338"/>
      <c r="DW189" s="338"/>
      <c r="DX189" s="338"/>
      <c r="DY189" s="338"/>
      <c r="DZ189" s="338"/>
      <c r="EA189" s="338"/>
      <c r="EB189" s="338"/>
      <c r="EC189" s="338"/>
      <c r="ED189" s="338"/>
      <c r="EE189" s="338"/>
      <c r="EF189" s="338"/>
      <c r="EG189" s="338"/>
      <c r="EH189" s="338"/>
      <c r="EI189" s="338"/>
      <c r="EJ189" s="338"/>
      <c r="EK189" s="338"/>
      <c r="EL189" s="338"/>
      <c r="EM189" s="338"/>
      <c r="EN189" s="338"/>
      <c r="EO189" s="338"/>
      <c r="EP189" s="338"/>
      <c r="EQ189" s="338"/>
      <c r="ER189" s="338"/>
      <c r="ES189" s="338"/>
      <c r="ET189" s="338"/>
      <c r="EU189" s="338"/>
      <c r="EV189" s="338"/>
      <c r="EW189" s="338"/>
      <c r="EX189" s="338"/>
      <c r="EY189" s="338"/>
      <c r="EZ189" s="338"/>
      <c r="FA189" s="338"/>
      <c r="FB189" s="338"/>
      <c r="FC189" s="338"/>
      <c r="FD189" s="338"/>
      <c r="FE189" s="338"/>
      <c r="FF189" s="338"/>
      <c r="FG189" s="338"/>
      <c r="FH189" s="338"/>
      <c r="FI189" s="338"/>
      <c r="FJ189" s="338"/>
      <c r="FK189" s="338"/>
      <c r="FL189" s="338"/>
      <c r="FM189" s="338"/>
      <c r="FN189" s="338"/>
      <c r="FO189" s="338"/>
      <c r="FP189" s="338"/>
      <c r="FQ189" s="338"/>
      <c r="FR189" s="338"/>
      <c r="FS189" s="338"/>
      <c r="FT189" s="338"/>
      <c r="FU189" s="338"/>
      <c r="FV189" s="338"/>
      <c r="FW189" s="338"/>
      <c r="FX189" s="338"/>
      <c r="FY189" s="338"/>
      <c r="FZ189" s="338"/>
      <c r="GA189" s="338"/>
      <c r="GB189" s="338"/>
      <c r="GC189" s="338"/>
      <c r="GD189" s="338"/>
      <c r="GE189" s="338"/>
      <c r="GF189" s="338"/>
      <c r="GG189" s="338"/>
      <c r="GH189" s="338"/>
      <c r="GI189" s="338"/>
      <c r="GJ189" s="338"/>
      <c r="GK189" s="338"/>
      <c r="GL189" s="338"/>
      <c r="GM189" s="338"/>
      <c r="GN189" s="338"/>
      <c r="GO189" s="338"/>
      <c r="GP189" s="338"/>
      <c r="GQ189" s="338"/>
      <c r="GR189" s="338"/>
      <c r="GS189" s="338"/>
      <c r="GT189" s="338"/>
      <c r="GU189" s="338"/>
      <c r="GV189" s="338"/>
      <c r="GW189" s="338"/>
      <c r="GX189" s="338"/>
      <c r="GY189" s="338"/>
      <c r="GZ189" s="338"/>
      <c r="HA189" s="338"/>
      <c r="HB189" s="338"/>
      <c r="HC189" s="338"/>
      <c r="HD189" s="338"/>
      <c r="HE189" s="338"/>
      <c r="HF189" s="338"/>
      <c r="HG189" s="338"/>
      <c r="HH189" s="338"/>
      <c r="HI189" s="338"/>
      <c r="HJ189" s="338"/>
      <c r="HK189" s="338"/>
      <c r="HL189" s="338"/>
      <c r="HM189" s="338"/>
      <c r="HN189" s="338"/>
      <c r="HO189" s="338"/>
      <c r="HP189" s="338"/>
      <c r="HQ189" s="338"/>
      <c r="HR189" s="338"/>
      <c r="HS189" s="338"/>
      <c r="HT189" s="338"/>
      <c r="HU189" s="338"/>
      <c r="HV189" s="338"/>
      <c r="HW189" s="338"/>
      <c r="HX189" s="338"/>
      <c r="HY189" s="338"/>
      <c r="HZ189" s="338"/>
      <c r="IA189" s="338"/>
      <c r="IB189" s="338"/>
      <c r="IC189" s="338"/>
      <c r="ID189" s="338"/>
      <c r="IE189" s="338"/>
      <c r="IF189" s="338"/>
      <c r="IG189" s="338"/>
      <c r="IH189" s="338"/>
      <c r="II189" s="338"/>
      <c r="IJ189" s="338"/>
      <c r="IK189" s="338"/>
      <c r="IL189" s="338"/>
      <c r="IM189" s="338"/>
      <c r="IN189" s="338"/>
      <c r="IO189" s="338"/>
      <c r="IP189" s="338"/>
    </row>
    <row r="190" spans="1:250" s="327" customFormat="1" ht="15.75" hidden="1" customHeight="1">
      <c r="AF190" s="340"/>
      <c r="AG190" s="338"/>
      <c r="AH190" s="338"/>
      <c r="AI190" s="338"/>
      <c r="AJ190" s="338"/>
      <c r="AK190" s="338"/>
      <c r="AL190" s="338"/>
      <c r="AM190" s="338"/>
      <c r="AN190" s="338"/>
      <c r="AO190" s="338"/>
      <c r="AP190" s="338"/>
      <c r="AQ190" s="338"/>
      <c r="AR190" s="338"/>
      <c r="AS190" s="338"/>
      <c r="AT190" s="338"/>
      <c r="AU190" s="338"/>
      <c r="AV190" s="338"/>
      <c r="AW190" s="338"/>
      <c r="AX190" s="338"/>
      <c r="AY190" s="338"/>
      <c r="AZ190" s="338"/>
      <c r="BA190" s="338"/>
      <c r="BB190" s="338"/>
      <c r="BC190" s="338"/>
      <c r="BD190" s="338"/>
      <c r="BE190" s="338"/>
      <c r="BF190" s="338"/>
      <c r="BG190" s="338"/>
      <c r="BH190" s="338"/>
      <c r="BI190" s="338"/>
      <c r="BJ190" s="338"/>
      <c r="BK190" s="338"/>
      <c r="BL190" s="338"/>
      <c r="BM190" s="338"/>
      <c r="BN190" s="338"/>
      <c r="BO190" s="338"/>
      <c r="BP190" s="338"/>
      <c r="BQ190" s="338"/>
      <c r="BR190" s="338"/>
      <c r="BS190" s="338"/>
      <c r="BT190" s="338"/>
      <c r="BU190" s="338"/>
      <c r="BV190" s="338"/>
      <c r="BW190" s="338"/>
      <c r="BX190" s="338"/>
      <c r="BY190" s="338"/>
      <c r="BZ190" s="338"/>
      <c r="CA190" s="338"/>
      <c r="CB190" s="338"/>
      <c r="CC190" s="338"/>
      <c r="CD190" s="338"/>
      <c r="CE190" s="338"/>
      <c r="CF190" s="338"/>
      <c r="CG190" s="338"/>
      <c r="CH190" s="338"/>
      <c r="CI190" s="338"/>
      <c r="CJ190" s="338"/>
      <c r="CK190" s="338"/>
      <c r="CL190" s="338"/>
      <c r="CM190" s="338"/>
      <c r="CN190" s="338"/>
      <c r="CO190" s="338"/>
      <c r="CP190" s="338"/>
      <c r="CQ190" s="338"/>
      <c r="CR190" s="338"/>
      <c r="CS190" s="338"/>
      <c r="CT190" s="338"/>
      <c r="CU190" s="338"/>
      <c r="CV190" s="338"/>
      <c r="CW190" s="338"/>
      <c r="CX190" s="338"/>
      <c r="CY190" s="338"/>
      <c r="CZ190" s="338"/>
      <c r="DA190" s="338"/>
      <c r="DB190" s="338"/>
      <c r="DC190" s="338"/>
      <c r="DD190" s="338"/>
      <c r="DE190" s="338"/>
      <c r="DF190" s="338"/>
      <c r="DG190" s="338"/>
      <c r="DH190" s="338"/>
      <c r="DI190" s="338"/>
      <c r="DJ190" s="338"/>
      <c r="DK190" s="338"/>
      <c r="DL190" s="338"/>
      <c r="DM190" s="338"/>
      <c r="DN190" s="338"/>
      <c r="DO190" s="338"/>
      <c r="DP190" s="338"/>
      <c r="DQ190" s="338"/>
      <c r="DR190" s="338"/>
      <c r="DS190" s="338"/>
      <c r="DT190" s="338"/>
      <c r="DU190" s="338"/>
      <c r="DV190" s="338"/>
      <c r="DW190" s="338"/>
      <c r="DX190" s="338"/>
      <c r="DY190" s="338"/>
      <c r="DZ190" s="338"/>
      <c r="EA190" s="338"/>
      <c r="EB190" s="338"/>
      <c r="EC190" s="338"/>
      <c r="ED190" s="338"/>
      <c r="EE190" s="338"/>
      <c r="EF190" s="338"/>
      <c r="EG190" s="338"/>
      <c r="EH190" s="338"/>
      <c r="EI190" s="338"/>
      <c r="EJ190" s="338"/>
      <c r="EK190" s="338"/>
      <c r="EL190" s="338"/>
      <c r="EM190" s="338"/>
      <c r="EN190" s="338"/>
      <c r="EO190" s="338"/>
      <c r="EP190" s="338"/>
      <c r="EQ190" s="338"/>
      <c r="ER190" s="338"/>
      <c r="ES190" s="338"/>
      <c r="ET190" s="338"/>
      <c r="EU190" s="338"/>
      <c r="EV190" s="338"/>
      <c r="EW190" s="338"/>
      <c r="EX190" s="338"/>
      <c r="EY190" s="338"/>
      <c r="EZ190" s="338"/>
      <c r="FA190" s="338"/>
      <c r="FB190" s="338"/>
      <c r="FC190" s="338"/>
      <c r="FD190" s="338"/>
      <c r="FE190" s="338"/>
      <c r="FF190" s="338"/>
      <c r="FG190" s="338"/>
      <c r="FH190" s="338"/>
      <c r="FI190" s="338"/>
      <c r="FJ190" s="338"/>
      <c r="FK190" s="338"/>
      <c r="FL190" s="338"/>
      <c r="FM190" s="338"/>
      <c r="FN190" s="338"/>
      <c r="FO190" s="338"/>
      <c r="FP190" s="338"/>
      <c r="FQ190" s="338"/>
      <c r="FR190" s="338"/>
      <c r="FS190" s="338"/>
      <c r="FT190" s="338"/>
      <c r="FU190" s="338"/>
      <c r="FV190" s="338"/>
      <c r="FW190" s="338"/>
      <c r="FX190" s="338"/>
      <c r="FY190" s="338"/>
      <c r="FZ190" s="338"/>
      <c r="GA190" s="338"/>
      <c r="GB190" s="338"/>
      <c r="GC190" s="338"/>
      <c r="GD190" s="338"/>
      <c r="GE190" s="338"/>
      <c r="GF190" s="338"/>
      <c r="GG190" s="338"/>
      <c r="GH190" s="338"/>
      <c r="GI190" s="338"/>
      <c r="GJ190" s="338"/>
      <c r="GK190" s="338"/>
      <c r="GL190" s="338"/>
      <c r="GM190" s="338"/>
      <c r="GN190" s="338"/>
      <c r="GO190" s="338"/>
      <c r="GP190" s="338"/>
      <c r="GQ190" s="338"/>
      <c r="GR190" s="338"/>
      <c r="GS190" s="338"/>
      <c r="GT190" s="338"/>
      <c r="GU190" s="338"/>
      <c r="GV190" s="338"/>
      <c r="GW190" s="338"/>
      <c r="GX190" s="338"/>
      <c r="GY190" s="338"/>
      <c r="GZ190" s="338"/>
      <c r="HA190" s="338"/>
      <c r="HB190" s="338"/>
      <c r="HC190" s="338"/>
      <c r="HD190" s="338"/>
      <c r="HE190" s="338"/>
      <c r="HF190" s="338"/>
      <c r="HG190" s="338"/>
      <c r="HH190" s="338"/>
      <c r="HI190" s="338"/>
      <c r="HJ190" s="338"/>
      <c r="HK190" s="338"/>
      <c r="HL190" s="338"/>
      <c r="HM190" s="338"/>
      <c r="HN190" s="338"/>
      <c r="HO190" s="338"/>
      <c r="HP190" s="338"/>
      <c r="HQ190" s="338"/>
      <c r="HR190" s="338"/>
      <c r="HS190" s="338"/>
      <c r="HT190" s="338"/>
      <c r="HU190" s="338"/>
      <c r="HV190" s="338"/>
      <c r="HW190" s="338"/>
      <c r="HX190" s="338"/>
      <c r="HY190" s="338"/>
      <c r="HZ190" s="338"/>
      <c r="IA190" s="338"/>
      <c r="IB190" s="338"/>
      <c r="IC190" s="338"/>
      <c r="ID190" s="338"/>
      <c r="IE190" s="338"/>
      <c r="IF190" s="338"/>
      <c r="IG190" s="338"/>
      <c r="IH190" s="338"/>
      <c r="II190" s="338"/>
      <c r="IJ190" s="338"/>
      <c r="IK190" s="338"/>
      <c r="IL190" s="338"/>
      <c r="IM190" s="338"/>
      <c r="IN190" s="338"/>
      <c r="IO190" s="338"/>
      <c r="IP190" s="338"/>
    </row>
    <row r="191" spans="1:250" s="327" customFormat="1" ht="15.75" hidden="1" customHeight="1">
      <c r="AF191" s="340"/>
      <c r="AG191" s="338"/>
      <c r="AH191" s="338"/>
      <c r="AI191" s="338"/>
      <c r="AJ191" s="338"/>
      <c r="AK191" s="338"/>
      <c r="AL191" s="338"/>
      <c r="AM191" s="338"/>
      <c r="AN191" s="338"/>
      <c r="AO191" s="338"/>
      <c r="AP191" s="338"/>
      <c r="AQ191" s="338"/>
      <c r="AR191" s="338"/>
      <c r="AS191" s="338"/>
      <c r="AT191" s="338"/>
      <c r="AU191" s="338"/>
      <c r="AV191" s="338"/>
      <c r="AW191" s="338"/>
      <c r="AX191" s="338"/>
      <c r="AY191" s="338"/>
      <c r="AZ191" s="338"/>
      <c r="BA191" s="338"/>
      <c r="BB191" s="338"/>
      <c r="BC191" s="338"/>
      <c r="BD191" s="338"/>
      <c r="BE191" s="338"/>
      <c r="BF191" s="338"/>
      <c r="BG191" s="338"/>
      <c r="BH191" s="338"/>
      <c r="BI191" s="338"/>
      <c r="BJ191" s="338"/>
      <c r="BK191" s="338"/>
      <c r="BL191" s="338"/>
      <c r="BM191" s="338"/>
      <c r="BN191" s="338"/>
      <c r="BO191" s="338"/>
      <c r="BP191" s="338"/>
      <c r="BQ191" s="338"/>
      <c r="BR191" s="338"/>
      <c r="BS191" s="338"/>
      <c r="BT191" s="338"/>
      <c r="BU191" s="338"/>
      <c r="BV191" s="338"/>
      <c r="BW191" s="338"/>
      <c r="BX191" s="338"/>
      <c r="BY191" s="338"/>
      <c r="BZ191" s="338"/>
      <c r="CA191" s="338"/>
      <c r="CB191" s="338"/>
      <c r="CC191" s="338"/>
      <c r="CD191" s="338"/>
      <c r="CE191" s="338"/>
      <c r="CF191" s="338"/>
      <c r="CG191" s="338"/>
      <c r="CH191" s="338"/>
      <c r="CI191" s="338"/>
      <c r="CJ191" s="338"/>
      <c r="CK191" s="338"/>
      <c r="CL191" s="338"/>
      <c r="CM191" s="338"/>
      <c r="CN191" s="338"/>
      <c r="CO191" s="338"/>
      <c r="CP191" s="338"/>
      <c r="CQ191" s="338"/>
      <c r="CR191" s="338"/>
      <c r="CS191" s="338"/>
      <c r="CT191" s="338"/>
      <c r="CU191" s="338"/>
      <c r="CV191" s="338"/>
      <c r="CW191" s="338"/>
      <c r="CX191" s="338"/>
      <c r="CY191" s="338"/>
      <c r="CZ191" s="338"/>
      <c r="DA191" s="338"/>
      <c r="DB191" s="338"/>
      <c r="DC191" s="338"/>
      <c r="DD191" s="338"/>
      <c r="DE191" s="338"/>
      <c r="DF191" s="338"/>
      <c r="DG191" s="338"/>
      <c r="DH191" s="338"/>
      <c r="DI191" s="338"/>
      <c r="DJ191" s="338"/>
      <c r="DK191" s="338"/>
      <c r="DL191" s="338"/>
      <c r="DM191" s="338"/>
      <c r="DN191" s="338"/>
      <c r="DO191" s="338"/>
      <c r="DP191" s="338"/>
      <c r="DQ191" s="338"/>
      <c r="DR191" s="338"/>
      <c r="DS191" s="338"/>
      <c r="DT191" s="338"/>
      <c r="DU191" s="338"/>
      <c r="DV191" s="338"/>
      <c r="DW191" s="338"/>
      <c r="DX191" s="338"/>
      <c r="DY191" s="338"/>
      <c r="DZ191" s="338"/>
      <c r="EA191" s="338"/>
      <c r="EB191" s="338"/>
      <c r="EC191" s="338"/>
      <c r="ED191" s="338"/>
      <c r="EE191" s="338"/>
      <c r="EF191" s="338"/>
      <c r="EG191" s="338"/>
      <c r="EH191" s="338"/>
      <c r="EI191" s="338"/>
      <c r="EJ191" s="338"/>
      <c r="EK191" s="338"/>
      <c r="EL191" s="338"/>
      <c r="EM191" s="338"/>
      <c r="EN191" s="338"/>
      <c r="EO191" s="338"/>
      <c r="EP191" s="338"/>
      <c r="EQ191" s="338"/>
      <c r="ER191" s="338"/>
      <c r="ES191" s="338"/>
      <c r="ET191" s="338"/>
      <c r="EU191" s="338"/>
      <c r="EV191" s="338"/>
      <c r="EW191" s="338"/>
      <c r="EX191" s="338"/>
      <c r="EY191" s="338"/>
      <c r="EZ191" s="338"/>
      <c r="FA191" s="338"/>
      <c r="FB191" s="338"/>
      <c r="FC191" s="338"/>
      <c r="FD191" s="338"/>
      <c r="FE191" s="338"/>
      <c r="FF191" s="338"/>
      <c r="FG191" s="338"/>
      <c r="FH191" s="338"/>
      <c r="FI191" s="338"/>
      <c r="FJ191" s="338"/>
      <c r="FK191" s="338"/>
      <c r="FL191" s="338"/>
      <c r="FM191" s="338"/>
      <c r="FN191" s="338"/>
      <c r="FO191" s="338"/>
      <c r="FP191" s="338"/>
      <c r="FQ191" s="338"/>
      <c r="FR191" s="338"/>
      <c r="FS191" s="338"/>
      <c r="FT191" s="338"/>
      <c r="FU191" s="338"/>
      <c r="FV191" s="338"/>
      <c r="FW191" s="338"/>
      <c r="FX191" s="338"/>
      <c r="FY191" s="338"/>
      <c r="FZ191" s="338"/>
      <c r="GA191" s="338"/>
      <c r="GB191" s="338"/>
      <c r="GC191" s="338"/>
      <c r="GD191" s="338"/>
      <c r="GE191" s="338"/>
      <c r="GF191" s="338"/>
      <c r="GG191" s="338"/>
      <c r="GH191" s="338"/>
      <c r="GI191" s="338"/>
      <c r="GJ191" s="338"/>
      <c r="GK191" s="338"/>
      <c r="GL191" s="338"/>
      <c r="GM191" s="338"/>
      <c r="GN191" s="338"/>
      <c r="GO191" s="338"/>
      <c r="GP191" s="338"/>
      <c r="GQ191" s="338"/>
      <c r="GR191" s="338"/>
      <c r="GS191" s="338"/>
      <c r="GT191" s="338"/>
      <c r="GU191" s="338"/>
      <c r="GV191" s="338"/>
      <c r="GW191" s="338"/>
      <c r="GX191" s="338"/>
      <c r="GY191" s="338"/>
      <c r="GZ191" s="338"/>
      <c r="HA191" s="338"/>
      <c r="HB191" s="338"/>
      <c r="HC191" s="338"/>
      <c r="HD191" s="338"/>
      <c r="HE191" s="338"/>
      <c r="HF191" s="338"/>
      <c r="HG191" s="338"/>
      <c r="HH191" s="338"/>
      <c r="HI191" s="338"/>
      <c r="HJ191" s="338"/>
      <c r="HK191" s="338"/>
      <c r="HL191" s="338"/>
      <c r="HM191" s="338"/>
      <c r="HN191" s="338"/>
      <c r="HO191" s="338"/>
      <c r="HP191" s="338"/>
      <c r="HQ191" s="338"/>
      <c r="HR191" s="338"/>
      <c r="HS191" s="338"/>
      <c r="HT191" s="338"/>
      <c r="HU191" s="338"/>
      <c r="HV191" s="338"/>
      <c r="HW191" s="338"/>
      <c r="HX191" s="338"/>
      <c r="HY191" s="338"/>
      <c r="HZ191" s="338"/>
      <c r="IA191" s="338"/>
      <c r="IB191" s="338"/>
      <c r="IC191" s="338"/>
      <c r="ID191" s="338"/>
      <c r="IE191" s="338"/>
      <c r="IF191" s="338"/>
      <c r="IG191" s="338"/>
      <c r="IH191" s="338"/>
      <c r="II191" s="338"/>
      <c r="IJ191" s="338"/>
      <c r="IK191" s="338"/>
      <c r="IL191" s="338"/>
      <c r="IM191" s="338"/>
      <c r="IN191" s="338"/>
      <c r="IO191" s="338"/>
      <c r="IP191" s="338"/>
    </row>
    <row r="192" spans="1:250" s="15" customFormat="1" ht="15.75" customHeight="1">
      <c r="A192" s="151"/>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row>
    <row r="193" spans="1:31" s="15" customFormat="1" ht="15.75" hidden="1" customHeight="1">
      <c r="A193" s="151"/>
      <c r="B193" s="151"/>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row>
    <row r="194" spans="1:31" ht="15.75" hidden="1" customHeight="1"/>
    <row r="195" spans="1:31" ht="15.75" hidden="1" customHeight="1"/>
  </sheetData>
  <sheetProtection algorithmName="SHA-512" hashValue="w5PsC740VJ5tU8X6ZPi8HTu2Da3aCz2t65nPfD0Hoqbl5+zA5OHjHxZ0Z9ivizC6HezgBT1RRZqTVBMPoBNOxA==" saltValue="vHtdmp8gppEubZy59qwZyQ==" spinCount="100000" sheet="1" objects="1" scenarios="1" selectLockedCells="1"/>
  <mergeCells count="9">
    <mergeCell ref="B17:AD17"/>
    <mergeCell ref="B21:AD21"/>
    <mergeCell ref="B1:AD6"/>
    <mergeCell ref="B7:AD7"/>
    <mergeCell ref="B11:AD11"/>
    <mergeCell ref="B13:AD13"/>
    <mergeCell ref="B15:AD15"/>
    <mergeCell ref="B9:AD9"/>
    <mergeCell ref="B19:L19"/>
  </mergeCells>
  <hyperlinks>
    <hyperlink ref="B13:AD13" location="Informantes!A1" display="Informantes"/>
    <hyperlink ref="B21:AD21" location="Glosario!A1" display="Glosario"/>
    <hyperlink ref="B11:AD11" location="Presentación!A1" display="Presentación"/>
    <hyperlink ref="B17:AD17" location="'Participantes y Comentarios'!A1" display="Participantes y comentarios"/>
    <hyperlink ref="B15:AD15" location="CNGSPSPE_2017_M1_secc11!A1" display="Sección XI: Centros de Justicia para las Mujeres o Centros Especializados para la Atención de las Mujeres"/>
    <hyperlink ref="B19:F19" location="'Datos Generales'!A1" display="Datos generales"/>
    <hyperlink ref="B19" location="'Anexo.Centros de Justicia'!A1" display="Anexo. Centros de Justicia"/>
    <hyperlink ref="B19:L19" location="'Anexo.Centros de Justicia'!A1" display="Anexo. Centros de Justicia"/>
  </hyperlinks>
  <printOptions horizontalCentered="1"/>
  <pageMargins left="0.70866141732283472" right="0.70866141732283472" top="0.74803149606299213" bottom="0.74803149606299213" header="0.31496062992125984" footer="0.31496062992125984"/>
  <pageSetup paperSize="119" scale="77" fitToHeight="200" orientation="portrait" r:id="rId1"/>
  <headerFooter>
    <oddHeader>&amp;CMódulo 1 Sección XI
Índice</oddHeader>
    <oddFooter>&amp;LCenso Nacional de Gobierno, Seguridad Pública y Sistema Penitenciario Estatales 2017&amp;R&amp;P de &amp;N</oddFooter>
  </headerFooter>
  <drawing r:id="rId2"/>
</worksheet>
</file>

<file path=xl/worksheets/sheet2.xml><?xml version="1.0" encoding="utf-8"?>
<worksheet xmlns="http://schemas.openxmlformats.org/spreadsheetml/2006/main" xmlns:r="http://schemas.openxmlformats.org/officeDocument/2006/relationships">
  <dimension ref="A1:AJ174"/>
  <sheetViews>
    <sheetView view="pageBreakPreview" zoomScaleNormal="100" zoomScaleSheetLayoutView="100" workbookViewId="0">
      <selection activeCell="B9" sqref="B9:L9"/>
    </sheetView>
  </sheetViews>
  <sheetFormatPr baseColWidth="10" defaultColWidth="0" defaultRowHeight="15.75" customHeight="1" zeroHeight="1"/>
  <cols>
    <col min="1" max="30" width="3.7109375" style="327" customWidth="1"/>
    <col min="31" max="31" width="4.140625" style="327" customWidth="1"/>
    <col min="32" max="32" width="1.42578125" style="179" hidden="1" customWidth="1"/>
    <col min="33" max="16384" width="4.140625" style="102" hidden="1"/>
  </cols>
  <sheetData>
    <row r="1" spans="1:36" ht="15.75" customHeight="1">
      <c r="A1" s="255"/>
      <c r="B1" s="698" t="s">
        <v>0</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256"/>
    </row>
    <row r="2" spans="1:36" ht="15.75" customHeight="1">
      <c r="A2" s="255"/>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256"/>
      <c r="AH2" s="26"/>
      <c r="AI2" s="257"/>
    </row>
    <row r="3" spans="1:36" ht="15.75" customHeight="1">
      <c r="A3" s="255"/>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256"/>
      <c r="AH3" s="26"/>
      <c r="AI3" s="257"/>
    </row>
    <row r="4" spans="1:36" ht="15.75" customHeight="1">
      <c r="A4" s="255"/>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256"/>
      <c r="AH4" s="26"/>
      <c r="AI4" s="257"/>
    </row>
    <row r="5" spans="1:36" ht="15.75" customHeight="1">
      <c r="A5" s="1"/>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2"/>
      <c r="AH5" s="26"/>
      <c r="AI5" s="257"/>
    </row>
    <row r="6" spans="1:36" ht="79.5" customHeight="1">
      <c r="A6" s="1"/>
      <c r="B6" s="698"/>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2"/>
      <c r="AH6" s="26"/>
      <c r="AI6" s="257"/>
    </row>
    <row r="7" spans="1:36" ht="30.75" customHeight="1">
      <c r="A7" s="1"/>
      <c r="B7" s="699" t="s">
        <v>650</v>
      </c>
      <c r="C7" s="699"/>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2"/>
      <c r="AH7" s="26"/>
      <c r="AI7" s="257"/>
    </row>
    <row r="8" spans="1:36" ht="17.25" customHeight="1">
      <c r="A8" s="24"/>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702" t="s">
        <v>1</v>
      </c>
      <c r="AC8" s="702"/>
      <c r="AD8" s="702"/>
      <c r="AE8" s="258"/>
      <c r="AH8" s="26"/>
      <c r="AI8" s="257"/>
    </row>
    <row r="9" spans="1:36" ht="20.25" customHeight="1">
      <c r="A9" s="24"/>
      <c r="B9" s="703" t="s">
        <v>1178</v>
      </c>
      <c r="C9" s="704"/>
      <c r="D9" s="704"/>
      <c r="E9" s="704"/>
      <c r="F9" s="704"/>
      <c r="G9" s="704"/>
      <c r="H9" s="704"/>
      <c r="I9" s="704"/>
      <c r="J9" s="704"/>
      <c r="K9" s="704"/>
      <c r="L9" s="705"/>
      <c r="M9" s="354"/>
      <c r="N9" s="181" t="str">
        <f>IFERROR(VLOOKUP(B9,'Anexo 2 Infraestructura'!B2:D34,2,0),"")</f>
        <v>30</v>
      </c>
      <c r="O9" s="354"/>
      <c r="P9" s="354"/>
      <c r="Q9" s="354"/>
      <c r="R9" s="354"/>
      <c r="S9" s="354"/>
      <c r="T9" s="354"/>
      <c r="U9" s="354"/>
      <c r="V9" s="354"/>
      <c r="W9" s="354"/>
      <c r="X9" s="354"/>
      <c r="Y9" s="354"/>
      <c r="Z9" s="354"/>
      <c r="AA9" s="138"/>
      <c r="AB9" s="151"/>
      <c r="AC9" s="151"/>
      <c r="AD9" s="151"/>
      <c r="AE9" s="258"/>
      <c r="AH9" s="26"/>
      <c r="AI9" s="257"/>
    </row>
    <row r="10" spans="1:36" ht="5.25" customHeight="1" thickBot="1">
      <c r="A10" s="124"/>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H10" s="26"/>
      <c r="AI10" s="257"/>
    </row>
    <row r="11" spans="1:36" s="265" customFormat="1" ht="5.25" customHeight="1">
      <c r="A11" s="129"/>
      <c r="B11" s="259"/>
      <c r="C11" s="260"/>
      <c r="D11" s="260"/>
      <c r="E11" s="260"/>
      <c r="F11" s="260"/>
      <c r="G11" s="260"/>
      <c r="H11" s="260"/>
      <c r="I11" s="260"/>
      <c r="J11" s="261"/>
      <c r="K11" s="261"/>
      <c r="L11" s="262"/>
      <c r="M11" s="263"/>
      <c r="N11" s="259"/>
      <c r="O11" s="260"/>
      <c r="P11" s="260"/>
      <c r="Q11" s="260"/>
      <c r="R11" s="260"/>
      <c r="S11" s="260"/>
      <c r="T11" s="260"/>
      <c r="U11" s="260"/>
      <c r="V11" s="260"/>
      <c r="W11" s="260"/>
      <c r="X11" s="260"/>
      <c r="Y11" s="260"/>
      <c r="Z11" s="260"/>
      <c r="AA11" s="260"/>
      <c r="AB11" s="261"/>
      <c r="AC11" s="261"/>
      <c r="AD11" s="262"/>
      <c r="AE11" s="130"/>
      <c r="AF11" s="264"/>
      <c r="AJ11" s="266"/>
    </row>
    <row r="12" spans="1:36" s="265" customFormat="1" ht="13.5" customHeight="1">
      <c r="A12" s="124"/>
      <c r="B12" s="267" t="s">
        <v>6</v>
      </c>
      <c r="C12" s="268"/>
      <c r="D12" s="268"/>
      <c r="E12" s="268"/>
      <c r="F12" s="268"/>
      <c r="G12" s="268"/>
      <c r="H12" s="268"/>
      <c r="I12" s="268"/>
      <c r="J12" s="269"/>
      <c r="K12" s="269"/>
      <c r="L12" s="270"/>
      <c r="M12" s="271"/>
      <c r="N12" s="267" t="s">
        <v>7</v>
      </c>
      <c r="O12" s="268"/>
      <c r="P12" s="268"/>
      <c r="Q12" s="268"/>
      <c r="R12" s="268"/>
      <c r="S12" s="268"/>
      <c r="T12" s="268"/>
      <c r="U12" s="268"/>
      <c r="V12" s="268"/>
      <c r="W12" s="268"/>
      <c r="X12" s="268"/>
      <c r="Y12" s="268"/>
      <c r="Z12" s="268"/>
      <c r="AA12" s="268"/>
      <c r="AB12" s="269"/>
      <c r="AC12" s="269"/>
      <c r="AD12" s="270"/>
      <c r="AE12" s="125"/>
      <c r="AF12" s="264"/>
      <c r="AJ12" s="266"/>
    </row>
    <row r="13" spans="1:36" s="265" customFormat="1" ht="5.0999999999999996" customHeight="1">
      <c r="A13" s="129"/>
      <c r="B13" s="267"/>
      <c r="C13" s="272"/>
      <c r="D13" s="272"/>
      <c r="E13" s="272"/>
      <c r="F13" s="272"/>
      <c r="G13" s="272"/>
      <c r="H13" s="272"/>
      <c r="I13" s="272"/>
      <c r="J13" s="269"/>
      <c r="K13" s="269"/>
      <c r="L13" s="273"/>
      <c r="M13" s="263"/>
      <c r="N13" s="267"/>
      <c r="O13" s="272"/>
      <c r="P13" s="272"/>
      <c r="Q13" s="272"/>
      <c r="R13" s="272"/>
      <c r="S13" s="272"/>
      <c r="T13" s="272"/>
      <c r="U13" s="272"/>
      <c r="V13" s="272"/>
      <c r="W13" s="272"/>
      <c r="X13" s="272"/>
      <c r="Y13" s="272"/>
      <c r="Z13" s="272"/>
      <c r="AA13" s="272"/>
      <c r="AB13" s="269"/>
      <c r="AC13" s="269"/>
      <c r="AD13" s="273"/>
      <c r="AE13" s="130"/>
      <c r="AF13" s="264"/>
      <c r="AJ13" s="266"/>
    </row>
    <row r="14" spans="1:36" s="265" customFormat="1" ht="146.25" customHeight="1">
      <c r="A14" s="129"/>
      <c r="B14" s="274"/>
      <c r="C14" s="706" t="s">
        <v>8</v>
      </c>
      <c r="D14" s="706"/>
      <c r="E14" s="706"/>
      <c r="F14" s="706"/>
      <c r="G14" s="706"/>
      <c r="H14" s="706"/>
      <c r="I14" s="706"/>
      <c r="J14" s="706"/>
      <c r="K14" s="706"/>
      <c r="L14" s="707"/>
      <c r="M14" s="275"/>
      <c r="N14" s="274"/>
      <c r="O14" s="706" t="s">
        <v>9</v>
      </c>
      <c r="P14" s="706"/>
      <c r="Q14" s="706"/>
      <c r="R14" s="706"/>
      <c r="S14" s="706"/>
      <c r="T14" s="706"/>
      <c r="U14" s="706"/>
      <c r="V14" s="706"/>
      <c r="W14" s="706"/>
      <c r="X14" s="706"/>
      <c r="Y14" s="706"/>
      <c r="Z14" s="706"/>
      <c r="AA14" s="706"/>
      <c r="AB14" s="706"/>
      <c r="AC14" s="706"/>
      <c r="AD14" s="707"/>
      <c r="AE14" s="7"/>
      <c r="AF14" s="264"/>
      <c r="AJ14" s="266"/>
    </row>
    <row r="15" spans="1:36" s="265" customFormat="1" ht="3" customHeight="1" thickBot="1">
      <c r="A15" s="129"/>
      <c r="B15" s="276"/>
      <c r="C15" s="277"/>
      <c r="D15" s="277"/>
      <c r="E15" s="277"/>
      <c r="F15" s="277"/>
      <c r="G15" s="277"/>
      <c r="H15" s="277"/>
      <c r="I15" s="277"/>
      <c r="J15" s="277"/>
      <c r="K15" s="277"/>
      <c r="L15" s="278"/>
      <c r="M15" s="279"/>
      <c r="N15" s="276"/>
      <c r="O15" s="277"/>
      <c r="P15" s="277"/>
      <c r="Q15" s="277"/>
      <c r="R15" s="277"/>
      <c r="S15" s="277"/>
      <c r="T15" s="277"/>
      <c r="U15" s="277"/>
      <c r="V15" s="277"/>
      <c r="W15" s="277"/>
      <c r="X15" s="277"/>
      <c r="Y15" s="277"/>
      <c r="Z15" s="277"/>
      <c r="AA15" s="277"/>
      <c r="AB15" s="277"/>
      <c r="AC15" s="277"/>
      <c r="AD15" s="278"/>
      <c r="AE15" s="130"/>
      <c r="AF15" s="264"/>
      <c r="AJ15" s="266"/>
    </row>
    <row r="16" spans="1:36" s="265" customFormat="1" ht="15" thickBot="1">
      <c r="A16" s="124"/>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264"/>
      <c r="AJ16" s="266"/>
    </row>
    <row r="17" spans="1:36" s="265" customFormat="1" ht="3.75" customHeight="1">
      <c r="A17" s="129"/>
      <c r="B17" s="710"/>
      <c r="C17" s="711"/>
      <c r="D17" s="711"/>
      <c r="E17" s="711"/>
      <c r="F17" s="711"/>
      <c r="G17" s="711"/>
      <c r="H17" s="711"/>
      <c r="I17" s="711"/>
      <c r="J17" s="711"/>
      <c r="K17" s="711"/>
      <c r="L17" s="711"/>
      <c r="M17" s="711"/>
      <c r="N17" s="711"/>
      <c r="O17" s="711"/>
      <c r="P17" s="711"/>
      <c r="Q17" s="711"/>
      <c r="R17" s="711"/>
      <c r="S17" s="711"/>
      <c r="T17" s="711"/>
      <c r="U17" s="711"/>
      <c r="V17" s="711"/>
      <c r="W17" s="711"/>
      <c r="X17" s="711"/>
      <c r="Y17" s="711"/>
      <c r="Z17" s="711"/>
      <c r="AA17" s="711"/>
      <c r="AB17" s="711"/>
      <c r="AC17" s="711"/>
      <c r="AD17" s="712"/>
      <c r="AE17" s="130"/>
      <c r="AF17" s="264"/>
      <c r="AJ17" s="266"/>
    </row>
    <row r="18" spans="1:36" s="265" customFormat="1" ht="18" customHeight="1">
      <c r="A18" s="129"/>
      <c r="B18" s="713" t="s">
        <v>10</v>
      </c>
      <c r="C18" s="714"/>
      <c r="D18" s="714"/>
      <c r="E18" s="714"/>
      <c r="F18" s="714"/>
      <c r="G18" s="714"/>
      <c r="H18" s="714"/>
      <c r="I18" s="714"/>
      <c r="J18" s="714"/>
      <c r="K18" s="714"/>
      <c r="L18" s="714"/>
      <c r="M18" s="714"/>
      <c r="N18" s="714"/>
      <c r="O18" s="714"/>
      <c r="P18" s="714"/>
      <c r="Q18" s="714"/>
      <c r="R18" s="714"/>
      <c r="S18" s="714"/>
      <c r="T18" s="714"/>
      <c r="U18" s="714"/>
      <c r="V18" s="714"/>
      <c r="W18" s="714"/>
      <c r="X18" s="714"/>
      <c r="Y18" s="714"/>
      <c r="Z18" s="714"/>
      <c r="AA18" s="714"/>
      <c r="AB18" s="714"/>
      <c r="AC18" s="714"/>
      <c r="AD18" s="715"/>
      <c r="AE18" s="130"/>
      <c r="AF18" s="264"/>
      <c r="AJ18" s="266"/>
    </row>
    <row r="19" spans="1:36" s="265" customFormat="1" ht="58.5" customHeight="1" thickBot="1">
      <c r="A19" s="129"/>
      <c r="B19" s="280"/>
      <c r="C19" s="716" t="s">
        <v>11</v>
      </c>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16"/>
      <c r="AB19" s="716"/>
      <c r="AC19" s="716"/>
      <c r="AD19" s="717"/>
      <c r="AE19" s="130"/>
      <c r="AF19" s="264"/>
      <c r="AJ19" s="266"/>
    </row>
    <row r="20" spans="1:36" s="265" customFormat="1" ht="15" thickBot="1">
      <c r="A20" s="124"/>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5"/>
      <c r="AF20" s="264"/>
      <c r="AJ20" s="266"/>
    </row>
    <row r="21" spans="1:36" s="265" customFormat="1" ht="3" customHeight="1">
      <c r="A21" s="124"/>
      <c r="B21" s="281"/>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34"/>
      <c r="AE21" s="125"/>
      <c r="AF21" s="264"/>
      <c r="AJ21" s="266"/>
    </row>
    <row r="22" spans="1:36" s="265" customFormat="1" ht="19.5">
      <c r="A22" s="124"/>
      <c r="B22" s="282" t="s">
        <v>12</v>
      </c>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134"/>
      <c r="AE22" s="125"/>
      <c r="AF22" s="264"/>
      <c r="AJ22" s="266"/>
    </row>
    <row r="23" spans="1:36" s="265" customFormat="1" ht="5.0999999999999996" customHeight="1">
      <c r="A23" s="129"/>
      <c r="B23" s="231"/>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232"/>
      <c r="AE23" s="130"/>
      <c r="AF23" s="264"/>
      <c r="AJ23" s="266"/>
    </row>
    <row r="24" spans="1:36" s="288" customFormat="1" ht="55.5" customHeight="1">
      <c r="A24" s="284"/>
      <c r="B24" s="281"/>
      <c r="C24" s="708" t="s">
        <v>13</v>
      </c>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285"/>
      <c r="AE24" s="286"/>
      <c r="AF24" s="287"/>
      <c r="AI24" s="265"/>
      <c r="AJ24" s="266"/>
    </row>
    <row r="25" spans="1:36" s="288" customFormat="1" ht="3" customHeight="1">
      <c r="A25" s="284"/>
      <c r="B25" s="281"/>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285"/>
      <c r="AE25" s="286"/>
      <c r="AF25" s="287"/>
      <c r="AI25" s="265"/>
      <c r="AJ25" s="266"/>
    </row>
    <row r="26" spans="1:36" s="288" customFormat="1" ht="51.75" customHeight="1">
      <c r="A26" s="284"/>
      <c r="B26" s="281"/>
      <c r="C26" s="708" t="s">
        <v>14</v>
      </c>
      <c r="D26" s="708"/>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285"/>
      <c r="AE26" s="286"/>
      <c r="AF26" s="287"/>
      <c r="AI26" s="265"/>
      <c r="AJ26" s="266"/>
    </row>
    <row r="27" spans="1:36" s="288" customFormat="1" ht="3" customHeight="1">
      <c r="A27" s="284"/>
      <c r="B27" s="281"/>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285"/>
      <c r="AE27" s="286"/>
      <c r="AF27" s="287"/>
      <c r="AI27" s="265"/>
      <c r="AJ27" s="266"/>
    </row>
    <row r="28" spans="1:36" s="288" customFormat="1" ht="15" customHeight="1">
      <c r="A28" s="284"/>
      <c r="B28" s="281"/>
      <c r="C28" s="708" t="s">
        <v>15</v>
      </c>
      <c r="D28" s="708"/>
      <c r="E28" s="708"/>
      <c r="F28" s="708"/>
      <c r="G28" s="708"/>
      <c r="H28" s="708"/>
      <c r="I28" s="708"/>
      <c r="J28" s="708"/>
      <c r="K28" s="708"/>
      <c r="L28" s="708"/>
      <c r="M28" s="708"/>
      <c r="N28" s="708"/>
      <c r="O28" s="708"/>
      <c r="P28" s="708"/>
      <c r="Q28" s="708"/>
      <c r="R28" s="708"/>
      <c r="S28" s="708"/>
      <c r="T28" s="708"/>
      <c r="U28" s="708"/>
      <c r="V28" s="708"/>
      <c r="W28" s="708"/>
      <c r="X28" s="708"/>
      <c r="Y28" s="708"/>
      <c r="Z28" s="708"/>
      <c r="AA28" s="708"/>
      <c r="AB28" s="708"/>
      <c r="AC28" s="708"/>
      <c r="AD28" s="285"/>
      <c r="AE28" s="286"/>
      <c r="AF28" s="287"/>
      <c r="AI28" s="265"/>
      <c r="AJ28" s="266"/>
    </row>
    <row r="29" spans="1:36" s="288" customFormat="1" ht="3" customHeight="1">
      <c r="A29" s="284"/>
      <c r="B29" s="281"/>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285"/>
      <c r="AE29" s="286"/>
      <c r="AF29" s="287"/>
      <c r="AI29" s="265"/>
      <c r="AJ29" s="266"/>
    </row>
    <row r="30" spans="1:36" s="288" customFormat="1" ht="54" customHeight="1">
      <c r="A30" s="284"/>
      <c r="B30" s="281"/>
      <c r="C30" s="708" t="s">
        <v>16</v>
      </c>
      <c r="D30" s="708"/>
      <c r="E30" s="708"/>
      <c r="F30" s="708"/>
      <c r="G30" s="708"/>
      <c r="H30" s="708"/>
      <c r="I30" s="708"/>
      <c r="J30" s="708"/>
      <c r="K30" s="708"/>
      <c r="L30" s="708"/>
      <c r="M30" s="708"/>
      <c r="N30" s="708"/>
      <c r="O30" s="708"/>
      <c r="P30" s="708"/>
      <c r="Q30" s="708"/>
      <c r="R30" s="708"/>
      <c r="S30" s="708"/>
      <c r="T30" s="708"/>
      <c r="U30" s="708"/>
      <c r="V30" s="708"/>
      <c r="W30" s="708"/>
      <c r="X30" s="708"/>
      <c r="Y30" s="708"/>
      <c r="Z30" s="708"/>
      <c r="AA30" s="708"/>
      <c r="AB30" s="708"/>
      <c r="AC30" s="708"/>
      <c r="AD30" s="285"/>
      <c r="AE30" s="286"/>
      <c r="AF30" s="287"/>
      <c r="AI30" s="265"/>
      <c r="AJ30" s="266"/>
    </row>
    <row r="31" spans="1:36" s="288" customFormat="1" ht="3" customHeight="1">
      <c r="A31" s="284"/>
      <c r="B31" s="281"/>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285"/>
      <c r="AE31" s="286"/>
      <c r="AF31" s="287"/>
      <c r="AI31" s="265"/>
      <c r="AJ31" s="266"/>
    </row>
    <row r="32" spans="1:36" s="288" customFormat="1" ht="42" customHeight="1">
      <c r="A32" s="284"/>
      <c r="B32" s="281"/>
      <c r="C32" s="708" t="s">
        <v>17</v>
      </c>
      <c r="D32" s="708"/>
      <c r="E32" s="708"/>
      <c r="F32" s="708"/>
      <c r="G32" s="708"/>
      <c r="H32" s="708"/>
      <c r="I32" s="708"/>
      <c r="J32" s="708"/>
      <c r="K32" s="708"/>
      <c r="L32" s="708"/>
      <c r="M32" s="708"/>
      <c r="N32" s="708"/>
      <c r="O32" s="708"/>
      <c r="P32" s="708"/>
      <c r="Q32" s="708"/>
      <c r="R32" s="708"/>
      <c r="S32" s="708"/>
      <c r="T32" s="708"/>
      <c r="U32" s="708"/>
      <c r="V32" s="708"/>
      <c r="W32" s="708"/>
      <c r="X32" s="708"/>
      <c r="Y32" s="708"/>
      <c r="Z32" s="708"/>
      <c r="AA32" s="708"/>
      <c r="AB32" s="708"/>
      <c r="AC32" s="708"/>
      <c r="AD32" s="285"/>
      <c r="AE32" s="286"/>
      <c r="AF32" s="287"/>
      <c r="AI32" s="289"/>
      <c r="AJ32" s="290"/>
    </row>
    <row r="33" spans="1:36" s="288" customFormat="1" ht="3" customHeight="1">
      <c r="A33" s="284"/>
      <c r="B33" s="281"/>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285"/>
      <c r="AE33" s="286"/>
      <c r="AF33" s="287"/>
      <c r="AI33" s="289"/>
      <c r="AJ33" s="290"/>
    </row>
    <row r="34" spans="1:36" s="288" customFormat="1" ht="80.25" customHeight="1">
      <c r="A34" s="284"/>
      <c r="B34" s="281"/>
      <c r="C34" s="708" t="s">
        <v>18</v>
      </c>
      <c r="D34" s="708"/>
      <c r="E34" s="708"/>
      <c r="F34" s="708"/>
      <c r="G34" s="708"/>
      <c r="H34" s="708"/>
      <c r="I34" s="708"/>
      <c r="J34" s="708"/>
      <c r="K34" s="708"/>
      <c r="L34" s="708"/>
      <c r="M34" s="708"/>
      <c r="N34" s="708"/>
      <c r="O34" s="708"/>
      <c r="P34" s="708"/>
      <c r="Q34" s="708"/>
      <c r="R34" s="708"/>
      <c r="S34" s="708"/>
      <c r="T34" s="708"/>
      <c r="U34" s="708"/>
      <c r="V34" s="708"/>
      <c r="W34" s="708"/>
      <c r="X34" s="708"/>
      <c r="Y34" s="708"/>
      <c r="Z34" s="708"/>
      <c r="AA34" s="708"/>
      <c r="AB34" s="708"/>
      <c r="AC34" s="708"/>
      <c r="AD34" s="285"/>
      <c r="AE34" s="286"/>
      <c r="AF34" s="287"/>
      <c r="AI34" s="265"/>
      <c r="AJ34" s="266"/>
    </row>
    <row r="35" spans="1:36" s="288" customFormat="1" ht="3" customHeight="1">
      <c r="A35" s="284"/>
      <c r="B35" s="281"/>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285"/>
      <c r="AE35" s="286"/>
      <c r="AF35" s="287"/>
      <c r="AI35" s="289"/>
      <c r="AJ35" s="290"/>
    </row>
    <row r="36" spans="1:36" s="288" customFormat="1" ht="96" customHeight="1">
      <c r="A36" s="284"/>
      <c r="B36" s="291"/>
      <c r="C36" s="718" t="s">
        <v>19</v>
      </c>
      <c r="D36" s="718"/>
      <c r="E36" s="718"/>
      <c r="F36" s="718"/>
      <c r="G36" s="718"/>
      <c r="H36" s="718"/>
      <c r="I36" s="718"/>
      <c r="J36" s="718"/>
      <c r="K36" s="718"/>
      <c r="L36" s="718"/>
      <c r="M36" s="718"/>
      <c r="N36" s="718"/>
      <c r="O36" s="718"/>
      <c r="P36" s="718"/>
      <c r="Q36" s="718"/>
      <c r="R36" s="718"/>
      <c r="S36" s="718"/>
      <c r="T36" s="718"/>
      <c r="U36" s="718"/>
      <c r="V36" s="718"/>
      <c r="W36" s="718"/>
      <c r="X36" s="718"/>
      <c r="Y36" s="718"/>
      <c r="Z36" s="718"/>
      <c r="AA36" s="718"/>
      <c r="AB36" s="718"/>
      <c r="AC36" s="718"/>
      <c r="AD36" s="292"/>
      <c r="AE36" s="284"/>
      <c r="AF36" s="287"/>
      <c r="AI36" s="289"/>
      <c r="AJ36" s="290"/>
    </row>
    <row r="37" spans="1:36" s="288" customFormat="1" ht="3" customHeight="1">
      <c r="A37" s="284"/>
      <c r="B37" s="281"/>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285"/>
      <c r="AE37" s="286"/>
      <c r="AF37" s="287"/>
      <c r="AI37" s="289"/>
      <c r="AJ37" s="290"/>
    </row>
    <row r="38" spans="1:36" s="288" customFormat="1" ht="56.25" customHeight="1">
      <c r="A38" s="284"/>
      <c r="B38" s="291"/>
      <c r="C38" s="718" t="s">
        <v>20</v>
      </c>
      <c r="D38" s="718"/>
      <c r="E38" s="718"/>
      <c r="F38" s="718"/>
      <c r="G38" s="718"/>
      <c r="H38" s="718"/>
      <c r="I38" s="718"/>
      <c r="J38" s="718"/>
      <c r="K38" s="718"/>
      <c r="L38" s="718"/>
      <c r="M38" s="718"/>
      <c r="N38" s="718"/>
      <c r="O38" s="718"/>
      <c r="P38" s="718"/>
      <c r="Q38" s="718"/>
      <c r="R38" s="718"/>
      <c r="S38" s="718"/>
      <c r="T38" s="718"/>
      <c r="U38" s="718"/>
      <c r="V38" s="718"/>
      <c r="W38" s="718"/>
      <c r="X38" s="718"/>
      <c r="Y38" s="718"/>
      <c r="Z38" s="718"/>
      <c r="AA38" s="718"/>
      <c r="AB38" s="718"/>
      <c r="AC38" s="718"/>
      <c r="AD38" s="292"/>
      <c r="AE38" s="284"/>
      <c r="AF38" s="287"/>
      <c r="AI38" s="289"/>
      <c r="AJ38" s="290"/>
    </row>
    <row r="39" spans="1:36" s="288" customFormat="1" ht="3" customHeight="1">
      <c r="A39" s="284"/>
      <c r="B39" s="291"/>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292"/>
      <c r="AE39" s="284"/>
      <c r="AF39" s="287"/>
      <c r="AI39" s="289"/>
      <c r="AJ39" s="290"/>
    </row>
    <row r="40" spans="1:36" s="288" customFormat="1" ht="72" customHeight="1">
      <c r="A40" s="284"/>
      <c r="B40" s="291"/>
      <c r="C40" s="708" t="s">
        <v>21</v>
      </c>
      <c r="D40" s="709"/>
      <c r="E40" s="709"/>
      <c r="F40" s="709"/>
      <c r="G40" s="709"/>
      <c r="H40" s="709"/>
      <c r="I40" s="709"/>
      <c r="J40" s="709"/>
      <c r="K40" s="709"/>
      <c r="L40" s="709"/>
      <c r="M40" s="709"/>
      <c r="N40" s="709"/>
      <c r="O40" s="709"/>
      <c r="P40" s="709"/>
      <c r="Q40" s="709"/>
      <c r="R40" s="709"/>
      <c r="S40" s="709"/>
      <c r="T40" s="709"/>
      <c r="U40" s="709"/>
      <c r="V40" s="709"/>
      <c r="W40" s="709"/>
      <c r="X40" s="709"/>
      <c r="Y40" s="709"/>
      <c r="Z40" s="709"/>
      <c r="AA40" s="709"/>
      <c r="AB40" s="709"/>
      <c r="AC40" s="709"/>
      <c r="AD40" s="292"/>
      <c r="AE40" s="284"/>
      <c r="AF40" s="287"/>
      <c r="AI40" s="289"/>
      <c r="AJ40" s="290"/>
    </row>
    <row r="41" spans="1:36" s="288" customFormat="1" ht="3" customHeight="1">
      <c r="A41" s="284"/>
      <c r="B41" s="291"/>
      <c r="C41" s="355"/>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292"/>
      <c r="AE41" s="284"/>
      <c r="AF41" s="287"/>
      <c r="AI41" s="289"/>
      <c r="AJ41" s="290"/>
    </row>
    <row r="42" spans="1:36" s="288" customFormat="1" ht="15.75" customHeight="1">
      <c r="A42" s="284"/>
      <c r="B42" s="291"/>
      <c r="C42" s="718" t="s">
        <v>22</v>
      </c>
      <c r="D42" s="718"/>
      <c r="E42" s="718"/>
      <c r="F42" s="718"/>
      <c r="G42" s="718"/>
      <c r="H42" s="718"/>
      <c r="I42" s="718"/>
      <c r="J42" s="718"/>
      <c r="K42" s="718"/>
      <c r="L42" s="718"/>
      <c r="M42" s="718"/>
      <c r="N42" s="718"/>
      <c r="O42" s="718"/>
      <c r="P42" s="718"/>
      <c r="Q42" s="718"/>
      <c r="R42" s="718"/>
      <c r="S42" s="718"/>
      <c r="T42" s="718"/>
      <c r="U42" s="718"/>
      <c r="V42" s="718"/>
      <c r="W42" s="718"/>
      <c r="X42" s="718"/>
      <c r="Y42" s="718"/>
      <c r="Z42" s="718"/>
      <c r="AA42" s="718"/>
      <c r="AB42" s="718"/>
      <c r="AC42" s="718"/>
      <c r="AD42" s="292"/>
      <c r="AE42" s="284"/>
      <c r="AF42" s="287"/>
      <c r="AI42" s="289"/>
      <c r="AJ42" s="290"/>
    </row>
    <row r="43" spans="1:36" s="288" customFormat="1" ht="3" customHeight="1">
      <c r="A43" s="284"/>
      <c r="B43" s="291"/>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292"/>
      <c r="AE43" s="284"/>
      <c r="AF43" s="287"/>
      <c r="AI43" s="289"/>
      <c r="AJ43" s="290"/>
    </row>
    <row r="44" spans="1:36" s="160" customFormat="1" ht="31.5" customHeight="1">
      <c r="A44" s="293"/>
      <c r="B44" s="294"/>
      <c r="C44" s="708" t="s">
        <v>23</v>
      </c>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295"/>
      <c r="AE44" s="293"/>
      <c r="AF44" s="296"/>
      <c r="AI44" s="296"/>
      <c r="AJ44" s="296"/>
    </row>
    <row r="45" spans="1:36" s="160" customFormat="1" ht="4.5" customHeight="1">
      <c r="A45" s="293"/>
      <c r="B45" s="294"/>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295"/>
      <c r="AE45" s="293"/>
      <c r="AF45" s="296"/>
      <c r="AI45" s="296"/>
      <c r="AJ45" s="296"/>
    </row>
    <row r="46" spans="1:36" s="160" customFormat="1" ht="27.75" customHeight="1">
      <c r="A46" s="293"/>
      <c r="B46" s="294"/>
      <c r="C46" s="708" t="s">
        <v>24</v>
      </c>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295"/>
      <c r="AE46" s="293"/>
      <c r="AF46" s="296"/>
      <c r="AI46" s="296"/>
      <c r="AJ46" s="296"/>
    </row>
    <row r="47" spans="1:36" s="160" customFormat="1" ht="3" customHeight="1">
      <c r="A47" s="293"/>
      <c r="B47" s="294"/>
      <c r="C47" s="708"/>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295"/>
      <c r="AE47" s="293"/>
      <c r="AF47" s="296"/>
      <c r="AI47" s="296"/>
      <c r="AJ47" s="296"/>
    </row>
    <row r="48" spans="1:36" s="160" customFormat="1" ht="42" customHeight="1">
      <c r="A48" s="293"/>
      <c r="B48" s="294"/>
      <c r="C48" s="708" t="s">
        <v>25</v>
      </c>
      <c r="D48" s="708"/>
      <c r="E48" s="708"/>
      <c r="F48" s="708"/>
      <c r="G48" s="708"/>
      <c r="H48" s="708"/>
      <c r="I48" s="708"/>
      <c r="J48" s="708"/>
      <c r="K48" s="708"/>
      <c r="L48" s="708"/>
      <c r="M48" s="708"/>
      <c r="N48" s="708"/>
      <c r="O48" s="708"/>
      <c r="P48" s="708"/>
      <c r="Q48" s="708"/>
      <c r="R48" s="708"/>
      <c r="S48" s="708"/>
      <c r="T48" s="708"/>
      <c r="U48" s="708"/>
      <c r="V48" s="708"/>
      <c r="W48" s="708"/>
      <c r="X48" s="708"/>
      <c r="Y48" s="708"/>
      <c r="Z48" s="708"/>
      <c r="AA48" s="708"/>
      <c r="AB48" s="708"/>
      <c r="AC48" s="708"/>
      <c r="AD48" s="295"/>
      <c r="AE48" s="293"/>
      <c r="AF48" s="296"/>
      <c r="AI48" s="296"/>
      <c r="AJ48" s="296"/>
    </row>
    <row r="49" spans="1:36" s="160" customFormat="1" ht="3" customHeight="1">
      <c r="A49" s="293"/>
      <c r="B49" s="294"/>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295"/>
      <c r="AE49" s="293"/>
      <c r="AF49" s="296"/>
      <c r="AI49" s="296"/>
      <c r="AJ49" s="296"/>
    </row>
    <row r="50" spans="1:36" s="160" customFormat="1" ht="41.25" customHeight="1">
      <c r="A50" s="293"/>
      <c r="B50" s="294"/>
      <c r="C50" s="708" t="s">
        <v>26</v>
      </c>
      <c r="D50" s="708"/>
      <c r="E50" s="708"/>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295"/>
      <c r="AE50" s="293"/>
      <c r="AF50" s="296"/>
      <c r="AI50" s="296"/>
      <c r="AJ50" s="296"/>
    </row>
    <row r="51" spans="1:36" s="160" customFormat="1" ht="3.75" customHeight="1">
      <c r="A51" s="293"/>
      <c r="B51" s="294"/>
      <c r="C51" s="708"/>
      <c r="D51" s="708"/>
      <c r="E51" s="708"/>
      <c r="F51" s="708"/>
      <c r="G51" s="708"/>
      <c r="H51" s="708"/>
      <c r="I51" s="708"/>
      <c r="J51" s="708"/>
      <c r="K51" s="708"/>
      <c r="L51" s="708"/>
      <c r="M51" s="708"/>
      <c r="N51" s="708"/>
      <c r="O51" s="708"/>
      <c r="P51" s="708"/>
      <c r="Q51" s="708"/>
      <c r="R51" s="708"/>
      <c r="S51" s="708"/>
      <c r="T51" s="708"/>
      <c r="U51" s="708"/>
      <c r="V51" s="708"/>
      <c r="W51" s="708"/>
      <c r="X51" s="708"/>
      <c r="Y51" s="708"/>
      <c r="Z51" s="708"/>
      <c r="AA51" s="708"/>
      <c r="AB51" s="708"/>
      <c r="AC51" s="708"/>
      <c r="AD51" s="295"/>
      <c r="AE51" s="293"/>
      <c r="AF51" s="296"/>
      <c r="AI51" s="296"/>
      <c r="AJ51" s="296"/>
    </row>
    <row r="52" spans="1:36" s="160" customFormat="1" ht="14.25" customHeight="1">
      <c r="A52" s="293"/>
      <c r="B52" s="294"/>
      <c r="C52" s="708" t="s">
        <v>27</v>
      </c>
      <c r="D52" s="708"/>
      <c r="E52" s="708"/>
      <c r="F52" s="708"/>
      <c r="G52" s="708"/>
      <c r="H52" s="708"/>
      <c r="I52" s="708"/>
      <c r="J52" s="708"/>
      <c r="K52" s="708"/>
      <c r="L52" s="708"/>
      <c r="M52" s="708"/>
      <c r="N52" s="708"/>
      <c r="O52" s="708"/>
      <c r="P52" s="708"/>
      <c r="Q52" s="708"/>
      <c r="R52" s="708"/>
      <c r="S52" s="708"/>
      <c r="T52" s="708"/>
      <c r="U52" s="708"/>
      <c r="V52" s="708"/>
      <c r="W52" s="708"/>
      <c r="X52" s="708"/>
      <c r="Y52" s="708"/>
      <c r="Z52" s="708"/>
      <c r="AA52" s="708"/>
      <c r="AB52" s="708"/>
      <c r="AC52" s="708"/>
      <c r="AD52" s="295"/>
      <c r="AE52" s="293"/>
      <c r="AF52" s="296"/>
      <c r="AI52" s="296"/>
      <c r="AJ52" s="296"/>
    </row>
    <row r="53" spans="1:36" s="160" customFormat="1" ht="3" customHeight="1">
      <c r="A53" s="293"/>
      <c r="B53" s="294"/>
      <c r="C53" s="708"/>
      <c r="D53" s="708"/>
      <c r="E53" s="708"/>
      <c r="F53" s="708"/>
      <c r="G53" s="708"/>
      <c r="H53" s="708"/>
      <c r="I53" s="708"/>
      <c r="J53" s="708"/>
      <c r="K53" s="708"/>
      <c r="L53" s="708"/>
      <c r="M53" s="708"/>
      <c r="N53" s="708"/>
      <c r="O53" s="708"/>
      <c r="P53" s="708"/>
      <c r="Q53" s="708"/>
      <c r="R53" s="708"/>
      <c r="S53" s="708"/>
      <c r="T53" s="708"/>
      <c r="U53" s="708"/>
      <c r="V53" s="708"/>
      <c r="W53" s="708"/>
      <c r="X53" s="708"/>
      <c r="Y53" s="708"/>
      <c r="Z53" s="708"/>
      <c r="AA53" s="708"/>
      <c r="AB53" s="708"/>
      <c r="AC53" s="708"/>
      <c r="AD53" s="295"/>
      <c r="AE53" s="293"/>
      <c r="AF53" s="296"/>
      <c r="AI53" s="296"/>
      <c r="AJ53" s="296"/>
    </row>
    <row r="54" spans="1:36" s="301" customFormat="1" ht="146.25" customHeight="1">
      <c r="A54" s="297"/>
      <c r="B54" s="298"/>
      <c r="C54" s="708" t="s">
        <v>730</v>
      </c>
      <c r="D54" s="708"/>
      <c r="E54" s="708"/>
      <c r="F54" s="708"/>
      <c r="G54" s="708"/>
      <c r="H54" s="708"/>
      <c r="I54" s="708"/>
      <c r="J54" s="708"/>
      <c r="K54" s="708"/>
      <c r="L54" s="708"/>
      <c r="M54" s="708"/>
      <c r="N54" s="708"/>
      <c r="O54" s="708"/>
      <c r="P54" s="708"/>
      <c r="Q54" s="708"/>
      <c r="R54" s="708"/>
      <c r="S54" s="708"/>
      <c r="T54" s="708"/>
      <c r="U54" s="708"/>
      <c r="V54" s="708"/>
      <c r="W54" s="708"/>
      <c r="X54" s="708"/>
      <c r="Y54" s="708"/>
      <c r="Z54" s="708"/>
      <c r="AA54" s="708"/>
      <c r="AB54" s="708"/>
      <c r="AC54" s="708"/>
      <c r="AD54" s="299"/>
      <c r="AE54" s="297"/>
      <c r="AF54" s="300"/>
      <c r="AH54" s="160"/>
      <c r="AI54" s="296"/>
      <c r="AJ54" s="296"/>
    </row>
    <row r="55" spans="1:36" s="301" customFormat="1" ht="3" customHeight="1">
      <c r="A55" s="297"/>
      <c r="B55" s="298"/>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299"/>
      <c r="AE55" s="297"/>
      <c r="AF55" s="300"/>
      <c r="AH55" s="160"/>
      <c r="AI55" s="296"/>
      <c r="AJ55" s="296"/>
    </row>
    <row r="56" spans="1:36" s="301" customFormat="1" ht="80.25" customHeight="1">
      <c r="A56" s="297"/>
      <c r="B56" s="298"/>
      <c r="C56" s="708" t="s">
        <v>731</v>
      </c>
      <c r="D56" s="708"/>
      <c r="E56" s="708"/>
      <c r="F56" s="708"/>
      <c r="G56" s="708"/>
      <c r="H56" s="708"/>
      <c r="I56" s="708"/>
      <c r="J56" s="708"/>
      <c r="K56" s="708"/>
      <c r="L56" s="708"/>
      <c r="M56" s="708"/>
      <c r="N56" s="708"/>
      <c r="O56" s="708"/>
      <c r="P56" s="708"/>
      <c r="Q56" s="708"/>
      <c r="R56" s="708"/>
      <c r="S56" s="708"/>
      <c r="T56" s="708"/>
      <c r="U56" s="708"/>
      <c r="V56" s="708"/>
      <c r="W56" s="708"/>
      <c r="X56" s="708"/>
      <c r="Y56" s="708"/>
      <c r="Z56" s="708"/>
      <c r="AA56" s="708"/>
      <c r="AB56" s="708"/>
      <c r="AC56" s="708"/>
      <c r="AD56" s="299"/>
      <c r="AE56" s="297"/>
      <c r="AF56" s="300"/>
      <c r="AH56" s="160"/>
      <c r="AI56" s="296"/>
      <c r="AJ56" s="296"/>
    </row>
    <row r="57" spans="1:36" s="444" customFormat="1" ht="3" customHeight="1">
      <c r="A57" s="293"/>
      <c r="B57" s="442"/>
      <c r="C57" s="431"/>
      <c r="D57" s="431"/>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43"/>
      <c r="AE57" s="293"/>
      <c r="AI57" s="160"/>
      <c r="AJ57" s="160"/>
    </row>
    <row r="58" spans="1:36" s="444" customFormat="1" ht="155.25" customHeight="1">
      <c r="A58" s="293"/>
      <c r="B58" s="442"/>
      <c r="C58" s="708" t="s">
        <v>1032</v>
      </c>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8"/>
      <c r="AD58" s="443"/>
      <c r="AE58" s="293"/>
      <c r="AI58" s="160"/>
      <c r="AJ58" s="160"/>
    </row>
    <row r="59" spans="1:36" s="444" customFormat="1" ht="79.5" customHeight="1">
      <c r="A59" s="293"/>
      <c r="B59" s="442"/>
      <c r="C59" s="708" t="s">
        <v>28</v>
      </c>
      <c r="D59" s="708"/>
      <c r="E59" s="708"/>
      <c r="F59" s="708"/>
      <c r="G59" s="708"/>
      <c r="H59" s="708"/>
      <c r="I59" s="708"/>
      <c r="J59" s="708"/>
      <c r="K59" s="708"/>
      <c r="L59" s="708"/>
      <c r="M59" s="708"/>
      <c r="N59" s="708"/>
      <c r="O59" s="708"/>
      <c r="P59" s="708"/>
      <c r="Q59" s="708"/>
      <c r="R59" s="708"/>
      <c r="S59" s="708"/>
      <c r="T59" s="708"/>
      <c r="U59" s="708"/>
      <c r="V59" s="708"/>
      <c r="W59" s="708"/>
      <c r="X59" s="708"/>
      <c r="Y59" s="708"/>
      <c r="Z59" s="708"/>
      <c r="AA59" s="708"/>
      <c r="AB59" s="708"/>
      <c r="AC59" s="708"/>
      <c r="AD59" s="443"/>
      <c r="AE59" s="293"/>
      <c r="AI59" s="160"/>
      <c r="AJ59" s="160"/>
    </row>
    <row r="60" spans="1:36" s="444" customFormat="1" ht="3" customHeight="1">
      <c r="A60" s="293"/>
      <c r="B60" s="442"/>
      <c r="C60" s="431"/>
      <c r="D60" s="431"/>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43"/>
      <c r="AE60" s="293"/>
      <c r="AI60" s="160"/>
      <c r="AJ60" s="160"/>
    </row>
    <row r="61" spans="1:36" s="444" customFormat="1" ht="67.5" customHeight="1" thickBot="1">
      <c r="A61" s="293"/>
      <c r="B61" s="445"/>
      <c r="C61" s="720" t="s">
        <v>29</v>
      </c>
      <c r="D61" s="720"/>
      <c r="E61" s="720"/>
      <c r="F61" s="720"/>
      <c r="G61" s="720"/>
      <c r="H61" s="720"/>
      <c r="I61" s="720"/>
      <c r="J61" s="720"/>
      <c r="K61" s="720"/>
      <c r="L61" s="720"/>
      <c r="M61" s="720"/>
      <c r="N61" s="720"/>
      <c r="O61" s="720"/>
      <c r="P61" s="720"/>
      <c r="Q61" s="720"/>
      <c r="R61" s="720"/>
      <c r="S61" s="720"/>
      <c r="T61" s="720"/>
      <c r="U61" s="720"/>
      <c r="V61" s="720"/>
      <c r="W61" s="720"/>
      <c r="X61" s="720"/>
      <c r="Y61" s="720"/>
      <c r="Z61" s="720"/>
      <c r="AA61" s="720"/>
      <c r="AB61" s="720"/>
      <c r="AC61" s="720"/>
      <c r="AD61" s="446"/>
      <c r="AE61" s="293"/>
      <c r="AI61" s="160"/>
      <c r="AJ61" s="160"/>
    </row>
    <row r="62" spans="1:36" s="35" customFormat="1" ht="3.4" customHeight="1">
      <c r="A62" s="217"/>
      <c r="B62" s="447"/>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9"/>
      <c r="AE62" s="450"/>
      <c r="AF62" s="451"/>
      <c r="AI62" s="29"/>
      <c r="AJ62" s="29"/>
    </row>
    <row r="63" spans="1:36" s="35" customFormat="1" ht="17.100000000000001" customHeight="1">
      <c r="A63" s="204"/>
      <c r="B63" s="452" t="s">
        <v>30</v>
      </c>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3"/>
      <c r="AD63" s="454"/>
      <c r="AE63" s="183"/>
      <c r="AF63" s="451"/>
      <c r="AI63" s="29"/>
      <c r="AJ63" s="29"/>
    </row>
    <row r="64" spans="1:36" s="305" customFormat="1" ht="53.25" customHeight="1">
      <c r="A64" s="129"/>
      <c r="B64" s="302"/>
      <c r="C64" s="708" t="s">
        <v>6491</v>
      </c>
      <c r="D64" s="708"/>
      <c r="E64" s="708"/>
      <c r="F64" s="708"/>
      <c r="G64" s="708"/>
      <c r="H64" s="708"/>
      <c r="I64" s="708"/>
      <c r="J64" s="708"/>
      <c r="K64" s="708"/>
      <c r="L64" s="708"/>
      <c r="M64" s="708"/>
      <c r="N64" s="708"/>
      <c r="O64" s="708"/>
      <c r="P64" s="708"/>
      <c r="Q64" s="708"/>
      <c r="R64" s="708"/>
      <c r="S64" s="708"/>
      <c r="T64" s="708"/>
      <c r="U64" s="708"/>
      <c r="V64" s="708"/>
      <c r="W64" s="708"/>
      <c r="X64" s="708"/>
      <c r="Y64" s="708"/>
      <c r="Z64" s="708"/>
      <c r="AA64" s="708"/>
      <c r="AB64" s="708"/>
      <c r="AC64" s="708"/>
      <c r="AD64" s="303"/>
      <c r="AE64" s="129"/>
      <c r="AF64" s="304"/>
    </row>
    <row r="65" spans="1:36" s="305" customFormat="1" ht="14.25" customHeight="1">
      <c r="A65" s="3"/>
      <c r="B65" s="306"/>
      <c r="C65" s="721" t="str">
        <f>IF(J82="","",J82)</f>
        <v/>
      </c>
      <c r="D65" s="721"/>
      <c r="E65" s="721"/>
      <c r="F65" s="721"/>
      <c r="G65" s="721"/>
      <c r="H65" s="721"/>
      <c r="I65" s="721"/>
      <c r="J65" s="721"/>
      <c r="K65" s="721"/>
      <c r="L65" s="721"/>
      <c r="M65" s="721"/>
      <c r="N65" s="721"/>
      <c r="O65" s="721"/>
      <c r="P65" s="721"/>
      <c r="Q65" s="721"/>
      <c r="R65" s="721"/>
      <c r="S65" s="721"/>
      <c r="T65" s="721"/>
      <c r="U65" s="721"/>
      <c r="V65" s="721"/>
      <c r="W65" s="721"/>
      <c r="X65" s="721"/>
      <c r="Y65" s="721"/>
      <c r="Z65" s="721"/>
      <c r="AA65" s="721"/>
      <c r="AB65" s="721"/>
      <c r="AC65" s="721"/>
      <c r="AD65" s="307"/>
      <c r="AE65" s="3"/>
      <c r="AF65" s="304"/>
    </row>
    <row r="66" spans="1:36" s="305" customFormat="1" ht="15" customHeight="1">
      <c r="A66" s="129"/>
      <c r="B66" s="302"/>
      <c r="C66" s="722"/>
      <c r="D66" s="722"/>
      <c r="E66" s="722"/>
      <c r="F66" s="722"/>
      <c r="G66" s="722"/>
      <c r="H66" s="722"/>
      <c r="I66" s="722"/>
      <c r="J66" s="722"/>
      <c r="K66" s="722"/>
      <c r="L66" s="722"/>
      <c r="M66" s="722"/>
      <c r="N66" s="722"/>
      <c r="O66" s="722"/>
      <c r="P66" s="722"/>
      <c r="Q66" s="722"/>
      <c r="R66" s="722"/>
      <c r="S66" s="722"/>
      <c r="T66" s="722"/>
      <c r="U66" s="722"/>
      <c r="V66" s="722"/>
      <c r="W66" s="722"/>
      <c r="X66" s="722"/>
      <c r="Y66" s="722"/>
      <c r="Z66" s="722"/>
      <c r="AA66" s="722"/>
      <c r="AB66" s="722"/>
      <c r="AC66" s="722"/>
      <c r="AD66" s="303"/>
      <c r="AE66" s="129"/>
      <c r="AF66" s="304"/>
    </row>
    <row r="67" spans="1:36" s="305" customFormat="1" ht="63.75" customHeight="1">
      <c r="A67" s="129"/>
      <c r="B67" s="302"/>
      <c r="C67" s="708" t="s">
        <v>31</v>
      </c>
      <c r="D67" s="708"/>
      <c r="E67" s="708"/>
      <c r="F67" s="708"/>
      <c r="G67" s="708"/>
      <c r="H67" s="708"/>
      <c r="I67" s="708"/>
      <c r="J67" s="708"/>
      <c r="K67" s="708"/>
      <c r="L67" s="708"/>
      <c r="M67" s="708"/>
      <c r="N67" s="708"/>
      <c r="O67" s="708"/>
      <c r="P67" s="708"/>
      <c r="Q67" s="708"/>
      <c r="R67" s="708"/>
      <c r="S67" s="708"/>
      <c r="T67" s="708"/>
      <c r="U67" s="708"/>
      <c r="V67" s="708"/>
      <c r="W67" s="708"/>
      <c r="X67" s="708"/>
      <c r="Y67" s="708"/>
      <c r="Z67" s="708"/>
      <c r="AA67" s="708"/>
      <c r="AB67" s="708"/>
      <c r="AC67" s="708"/>
      <c r="AD67" s="303"/>
      <c r="AE67" s="129"/>
      <c r="AF67" s="304"/>
    </row>
    <row r="68" spans="1:36" s="305" customFormat="1" ht="28.5" customHeight="1">
      <c r="A68" s="129"/>
      <c r="B68" s="302"/>
      <c r="C68" s="708" t="s">
        <v>32</v>
      </c>
      <c r="D68" s="708"/>
      <c r="E68" s="708"/>
      <c r="F68" s="708"/>
      <c r="G68" s="708"/>
      <c r="H68" s="708"/>
      <c r="I68" s="708"/>
      <c r="J68" s="708"/>
      <c r="K68" s="708"/>
      <c r="L68" s="708"/>
      <c r="M68" s="708"/>
      <c r="N68" s="708"/>
      <c r="O68" s="708"/>
      <c r="P68" s="708"/>
      <c r="Q68" s="708"/>
      <c r="R68" s="708"/>
      <c r="S68" s="708"/>
      <c r="T68" s="708"/>
      <c r="U68" s="708"/>
      <c r="V68" s="708"/>
      <c r="W68" s="708"/>
      <c r="X68" s="708"/>
      <c r="Y68" s="708"/>
      <c r="Z68" s="708"/>
      <c r="AA68" s="708"/>
      <c r="AB68" s="708"/>
      <c r="AC68" s="708"/>
      <c r="AD68" s="303"/>
      <c r="AE68" s="129"/>
      <c r="AF68" s="304"/>
    </row>
    <row r="69" spans="1:36" s="305" customFormat="1" ht="15" customHeight="1">
      <c r="A69" s="129"/>
      <c r="B69" s="302"/>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303"/>
      <c r="AE69" s="129"/>
      <c r="AF69" s="304"/>
    </row>
    <row r="70" spans="1:36" s="305" customFormat="1" ht="15" customHeight="1">
      <c r="A70" s="129"/>
      <c r="B70" s="302"/>
      <c r="C70" s="136" t="s">
        <v>33</v>
      </c>
      <c r="D70" s="355"/>
      <c r="E70" s="355"/>
      <c r="F70" s="355"/>
      <c r="G70" s="355"/>
      <c r="H70" s="355"/>
      <c r="I70" s="355"/>
      <c r="J70" s="355"/>
      <c r="K70" s="355"/>
      <c r="L70" s="355"/>
      <c r="M70" s="355"/>
      <c r="N70" s="355"/>
      <c r="O70" s="355"/>
      <c r="P70" s="355"/>
      <c r="Q70" s="355"/>
      <c r="R70" s="355"/>
      <c r="S70" s="355"/>
      <c r="T70" s="355"/>
      <c r="U70" s="355"/>
      <c r="V70" s="355"/>
      <c r="W70" s="355"/>
      <c r="X70" s="355"/>
      <c r="Y70" s="355"/>
      <c r="Z70" s="355"/>
      <c r="AA70" s="355"/>
      <c r="AB70" s="355"/>
      <c r="AC70" s="355"/>
      <c r="AD70" s="303"/>
      <c r="AE70" s="129"/>
      <c r="AF70" s="304"/>
      <c r="AI70" s="308"/>
      <c r="AJ70" s="308"/>
    </row>
    <row r="71" spans="1:36" s="305" customFormat="1" ht="40.5" customHeight="1">
      <c r="A71" s="129"/>
      <c r="B71" s="302"/>
      <c r="C71" s="355"/>
      <c r="D71" s="708" t="s">
        <v>6492</v>
      </c>
      <c r="E71" s="708"/>
      <c r="F71" s="708"/>
      <c r="G71" s="708"/>
      <c r="H71" s="708"/>
      <c r="I71" s="708"/>
      <c r="J71" s="708"/>
      <c r="K71" s="708"/>
      <c r="L71" s="708"/>
      <c r="M71" s="708"/>
      <c r="N71" s="708"/>
      <c r="O71" s="708"/>
      <c r="P71" s="708"/>
      <c r="Q71" s="708"/>
      <c r="R71" s="708"/>
      <c r="S71" s="708"/>
      <c r="T71" s="708"/>
      <c r="U71" s="708"/>
      <c r="V71" s="708"/>
      <c r="W71" s="708"/>
      <c r="X71" s="708"/>
      <c r="Y71" s="708"/>
      <c r="Z71" s="708"/>
      <c r="AA71" s="708"/>
      <c r="AB71" s="708"/>
      <c r="AC71" s="708"/>
      <c r="AD71" s="303"/>
      <c r="AE71" s="129"/>
      <c r="AF71" s="304"/>
      <c r="AI71" s="308"/>
      <c r="AJ71" s="308"/>
    </row>
    <row r="72" spans="1:36" s="305" customFormat="1" ht="15" customHeight="1">
      <c r="A72" s="3"/>
      <c r="B72" s="306"/>
      <c r="C72" s="28"/>
      <c r="D72" s="723" t="str">
        <f t="shared" ref="D72" si="0">IF(J82="","",J82)</f>
        <v/>
      </c>
      <c r="E72" s="723"/>
      <c r="F72" s="723"/>
      <c r="G72" s="723"/>
      <c r="H72" s="723"/>
      <c r="I72" s="723"/>
      <c r="J72" s="723"/>
      <c r="K72" s="723"/>
      <c r="L72" s="723"/>
      <c r="M72" s="723"/>
      <c r="N72" s="723"/>
      <c r="O72" s="723"/>
      <c r="P72" s="723"/>
      <c r="Q72" s="723"/>
      <c r="R72" s="723"/>
      <c r="S72" s="723"/>
      <c r="T72" s="723"/>
      <c r="U72" s="723"/>
      <c r="V72" s="723"/>
      <c r="W72" s="723"/>
      <c r="X72" s="723"/>
      <c r="Y72" s="723"/>
      <c r="Z72" s="723"/>
      <c r="AA72" s="723"/>
      <c r="AB72" s="723"/>
      <c r="AC72" s="723"/>
      <c r="AD72" s="307"/>
      <c r="AE72" s="3"/>
      <c r="AF72" s="304"/>
      <c r="AI72" s="308"/>
      <c r="AJ72" s="308"/>
    </row>
    <row r="73" spans="1:36" s="305" customFormat="1" ht="15" customHeight="1">
      <c r="A73" s="129"/>
      <c r="B73" s="302"/>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303"/>
      <c r="AE73" s="129"/>
      <c r="AF73" s="304"/>
      <c r="AI73" s="308"/>
      <c r="AJ73" s="308"/>
    </row>
    <row r="74" spans="1:36" s="305" customFormat="1" ht="15" customHeight="1">
      <c r="A74" s="129"/>
      <c r="B74" s="302"/>
      <c r="C74" s="136" t="s">
        <v>34</v>
      </c>
      <c r="D74" s="355"/>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03"/>
      <c r="AE74" s="129"/>
      <c r="AF74" s="304"/>
      <c r="AI74" s="308"/>
      <c r="AJ74" s="308"/>
    </row>
    <row r="75" spans="1:36" s="305" customFormat="1" ht="41.25" customHeight="1">
      <c r="A75" s="129"/>
      <c r="B75" s="302"/>
      <c r="C75" s="355"/>
      <c r="D75" s="708" t="s">
        <v>6493</v>
      </c>
      <c r="E75" s="708"/>
      <c r="F75" s="708"/>
      <c r="G75" s="708"/>
      <c r="H75" s="708"/>
      <c r="I75" s="708"/>
      <c r="J75" s="708"/>
      <c r="K75" s="708"/>
      <c r="L75" s="708"/>
      <c r="M75" s="708"/>
      <c r="N75" s="708"/>
      <c r="O75" s="708"/>
      <c r="P75" s="708"/>
      <c r="Q75" s="708"/>
      <c r="R75" s="708"/>
      <c r="S75" s="708"/>
      <c r="T75" s="708"/>
      <c r="U75" s="708"/>
      <c r="V75" s="708"/>
      <c r="W75" s="708"/>
      <c r="X75" s="708"/>
      <c r="Y75" s="708"/>
      <c r="Z75" s="708"/>
      <c r="AA75" s="708"/>
      <c r="AB75" s="708"/>
      <c r="AC75" s="708"/>
      <c r="AD75" s="303"/>
      <c r="AE75" s="129"/>
      <c r="AF75" s="304"/>
      <c r="AI75" s="308"/>
      <c r="AJ75" s="308"/>
    </row>
    <row r="76" spans="1:36" s="308" customFormat="1" ht="15" thickBot="1">
      <c r="A76" s="129"/>
      <c r="B76" s="309"/>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1"/>
      <c r="AE76" s="129"/>
      <c r="AF76" s="304"/>
    </row>
    <row r="77" spans="1:36" s="308" customFormat="1" ht="15">
      <c r="A77" s="129"/>
      <c r="B77" s="312"/>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4"/>
      <c r="AE77" s="129"/>
      <c r="AF77" s="304"/>
    </row>
    <row r="78" spans="1:36" s="308" customFormat="1" ht="19.5">
      <c r="A78" s="124"/>
      <c r="B78" s="315" t="s">
        <v>35</v>
      </c>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7"/>
      <c r="AE78" s="124"/>
      <c r="AF78" s="304"/>
    </row>
    <row r="79" spans="1:36" s="308" customFormat="1" ht="15">
      <c r="A79" s="129"/>
      <c r="B79" s="318"/>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319"/>
      <c r="AE79" s="129"/>
      <c r="AF79" s="304"/>
    </row>
    <row r="80" spans="1:36" s="308" customFormat="1" ht="30" customHeight="1">
      <c r="A80" s="129"/>
      <c r="B80" s="320"/>
      <c r="C80" s="719" t="s">
        <v>36</v>
      </c>
      <c r="D80" s="719"/>
      <c r="E80" s="719"/>
      <c r="F80" s="719"/>
      <c r="G80" s="719"/>
      <c r="H80" s="719"/>
      <c r="I80" s="719"/>
      <c r="J80" s="719"/>
      <c r="K80" s="719"/>
      <c r="L80" s="719"/>
      <c r="M80" s="719"/>
      <c r="N80" s="719"/>
      <c r="O80" s="719"/>
      <c r="P80" s="719"/>
      <c r="Q80" s="719"/>
      <c r="R80" s="719"/>
      <c r="S80" s="719"/>
      <c r="T80" s="719"/>
      <c r="U80" s="719"/>
      <c r="V80" s="719"/>
      <c r="W80" s="719"/>
      <c r="X80" s="719"/>
      <c r="Y80" s="719"/>
      <c r="Z80" s="719"/>
      <c r="AA80" s="719"/>
      <c r="AB80" s="719"/>
      <c r="AC80" s="719"/>
      <c r="AD80" s="303"/>
      <c r="AE80" s="129"/>
      <c r="AF80" s="304"/>
    </row>
    <row r="81" spans="1:32" s="308" customFormat="1" ht="14.25">
      <c r="A81" s="129"/>
      <c r="B81" s="320"/>
      <c r="C81" s="355"/>
      <c r="D81" s="355"/>
      <c r="E81" s="724" t="s">
        <v>37</v>
      </c>
      <c r="F81" s="724"/>
      <c r="G81" s="724"/>
      <c r="H81" s="724"/>
      <c r="I81" s="724"/>
      <c r="J81" s="725"/>
      <c r="K81" s="725"/>
      <c r="L81" s="725"/>
      <c r="M81" s="725"/>
      <c r="N81" s="725"/>
      <c r="O81" s="725"/>
      <c r="P81" s="725"/>
      <c r="Q81" s="725"/>
      <c r="R81" s="725"/>
      <c r="S81" s="725"/>
      <c r="T81" s="725"/>
      <c r="U81" s="725"/>
      <c r="V81" s="725"/>
      <c r="W81" s="725"/>
      <c r="X81" s="725"/>
      <c r="Y81" s="725"/>
      <c r="Z81" s="725"/>
      <c r="AA81" s="725"/>
      <c r="AB81" s="725"/>
      <c r="AC81" s="725"/>
      <c r="AD81" s="303"/>
      <c r="AE81" s="129"/>
      <c r="AF81" s="304"/>
    </row>
    <row r="82" spans="1:32" s="308" customFormat="1" ht="15" customHeight="1">
      <c r="A82" s="129"/>
      <c r="B82" s="320"/>
      <c r="C82" s="355"/>
      <c r="D82" s="355"/>
      <c r="E82" s="724" t="s">
        <v>38</v>
      </c>
      <c r="F82" s="724"/>
      <c r="G82" s="724"/>
      <c r="H82" s="724"/>
      <c r="I82" s="724"/>
      <c r="J82" s="725"/>
      <c r="K82" s="725"/>
      <c r="L82" s="725"/>
      <c r="M82" s="725"/>
      <c r="N82" s="725"/>
      <c r="O82" s="725"/>
      <c r="P82" s="725"/>
      <c r="Q82" s="725"/>
      <c r="R82" s="725"/>
      <c r="S82" s="725"/>
      <c r="T82" s="725"/>
      <c r="U82" s="725"/>
      <c r="V82" s="725"/>
      <c r="W82" s="725"/>
      <c r="X82" s="725"/>
      <c r="Y82" s="725"/>
      <c r="Z82" s="725"/>
      <c r="AA82" s="725"/>
      <c r="AB82" s="725"/>
      <c r="AC82" s="725"/>
      <c r="AD82" s="303"/>
      <c r="AE82" s="129"/>
      <c r="AF82" s="304"/>
    </row>
    <row r="83" spans="1:32" s="308" customFormat="1" ht="15" customHeight="1">
      <c r="A83" s="129"/>
      <c r="B83" s="320"/>
      <c r="C83" s="355"/>
      <c r="D83" s="355"/>
      <c r="E83" s="724" t="s">
        <v>39</v>
      </c>
      <c r="F83" s="724"/>
      <c r="G83" s="724"/>
      <c r="H83" s="724"/>
      <c r="I83" s="724"/>
      <c r="J83" s="725"/>
      <c r="K83" s="725"/>
      <c r="L83" s="725"/>
      <c r="M83" s="725"/>
      <c r="N83" s="725"/>
      <c r="O83" s="725"/>
      <c r="P83" s="725"/>
      <c r="Q83" s="725"/>
      <c r="R83" s="725"/>
      <c r="S83" s="725"/>
      <c r="T83" s="725"/>
      <c r="U83" s="725"/>
      <c r="V83" s="725"/>
      <c r="W83" s="725"/>
      <c r="X83" s="725"/>
      <c r="Y83" s="725"/>
      <c r="Z83" s="725"/>
      <c r="AA83" s="725"/>
      <c r="AB83" s="725"/>
      <c r="AC83" s="725"/>
      <c r="AD83" s="303"/>
      <c r="AE83" s="129"/>
      <c r="AF83" s="304"/>
    </row>
    <row r="84" spans="1:32" s="308" customFormat="1" ht="15" thickBot="1">
      <c r="A84" s="217"/>
      <c r="B84" s="321"/>
      <c r="C84" s="322"/>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2"/>
      <c r="AC84" s="323"/>
      <c r="AD84" s="324"/>
      <c r="AE84" s="217"/>
      <c r="AF84" s="304"/>
    </row>
    <row r="85" spans="1:32" customFormat="1" ht="15.75" customHeight="1">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row>
    <row r="86" spans="1:32" customFormat="1" ht="20.25" hidden="1" customHeight="1"/>
    <row r="87" spans="1:32" customFormat="1" ht="13.5" hidden="1" customHeight="1"/>
    <row r="88" spans="1:32" customFormat="1" ht="5.0999999999999996" hidden="1" customHeight="1"/>
    <row r="89" spans="1:32" customFormat="1" ht="142.5" hidden="1" customHeight="1"/>
    <row r="90" spans="1:32" customFormat="1" ht="3" hidden="1" customHeight="1"/>
    <row r="91" spans="1:32" customFormat="1" ht="15" hidden="1"/>
    <row r="92" spans="1:32" customFormat="1" ht="3.75" hidden="1" customHeight="1"/>
    <row r="93" spans="1:32" customFormat="1" ht="18" hidden="1" customHeight="1"/>
    <row r="94" spans="1:32" customFormat="1" ht="49.5" hidden="1" customHeight="1"/>
    <row r="95" spans="1:32" customFormat="1" ht="15" hidden="1"/>
    <row r="96" spans="1:32" customFormat="1" ht="5.0999999999999996" hidden="1" customHeight="1"/>
    <row r="97" customFormat="1" ht="15" hidden="1"/>
    <row r="98" customFormat="1" ht="3" hidden="1" customHeight="1"/>
    <row r="99" customFormat="1" ht="51.75" hidden="1" customHeight="1"/>
    <row r="100" customFormat="1" ht="3" hidden="1" customHeight="1"/>
    <row r="101" customFormat="1" ht="51" hidden="1" customHeight="1"/>
    <row r="102" customFormat="1" ht="3" hidden="1" customHeight="1"/>
    <row r="103" customFormat="1" ht="92.25" hidden="1" customHeight="1"/>
    <row r="104" customFormat="1" ht="3" hidden="1" customHeight="1"/>
    <row r="105" customFormat="1" ht="64.5" hidden="1" customHeight="1"/>
    <row r="106" customFormat="1" ht="3" hidden="1" customHeight="1"/>
    <row r="107" customFormat="1" ht="45" hidden="1" customHeight="1"/>
    <row r="108" customFormat="1" ht="3" hidden="1" customHeight="1"/>
    <row r="109" customFormat="1" ht="87" hidden="1" customHeight="1"/>
    <row r="110" customFormat="1" ht="3" hidden="1" customHeight="1"/>
    <row r="111" customFormat="1" ht="96" hidden="1" customHeight="1"/>
    <row r="112" customFormat="1" ht="3" hidden="1" customHeight="1"/>
    <row r="113" customFormat="1" ht="57" hidden="1" customHeight="1"/>
    <row r="114" customFormat="1" ht="3" hidden="1" customHeight="1"/>
    <row r="115" customFormat="1" ht="68.25" hidden="1" customHeight="1"/>
    <row r="116" customFormat="1" ht="3" hidden="1" customHeight="1"/>
    <row r="117" customFormat="1" ht="51.75" hidden="1" customHeight="1"/>
    <row r="118" customFormat="1" ht="3" hidden="1" customHeight="1"/>
    <row r="119" customFormat="1" ht="32.25" hidden="1" customHeight="1"/>
    <row r="120" customFormat="1" ht="3" hidden="1" customHeight="1"/>
    <row r="121" customFormat="1" ht="39" hidden="1" customHeight="1"/>
    <row r="122" customFormat="1" ht="3" hidden="1" customHeight="1"/>
    <row r="123" customFormat="1" ht="44.25" hidden="1" customHeight="1"/>
    <row r="124" customFormat="1" ht="3" hidden="1" customHeight="1"/>
    <row r="125" customFormat="1" ht="22.5" hidden="1" customHeight="1"/>
    <row r="126" customFormat="1" ht="3" hidden="1" customHeight="1"/>
    <row r="127" customFormat="1" ht="140.25" hidden="1" customHeight="1"/>
    <row r="128" customFormat="1" ht="3" hidden="1" customHeight="1"/>
    <row r="129" customFormat="1" ht="76.5" hidden="1" customHeight="1"/>
    <row r="130" customFormat="1" ht="3" hidden="1" customHeight="1"/>
    <row r="131" customFormat="1" ht="75" hidden="1" customHeight="1"/>
    <row r="132" customFormat="1" ht="3.4" hidden="1" customHeight="1"/>
    <row r="133" customFormat="1" ht="17.100000000000001" hidden="1" customHeight="1"/>
    <row r="134" customFormat="1" ht="3.4" hidden="1" customHeight="1"/>
    <row r="135" customFormat="1" ht="54" hidden="1" customHeight="1"/>
    <row r="136" customFormat="1" ht="14.25" hidden="1" customHeight="1"/>
    <row r="137" customFormat="1" ht="15" hidden="1" customHeight="1"/>
    <row r="138" customFormat="1" ht="63.75" hidden="1" customHeight="1"/>
    <row r="139" customFormat="1" ht="28.5" hidden="1" customHeight="1"/>
    <row r="140" customFormat="1" ht="15" hidden="1" customHeight="1"/>
    <row r="141" customFormat="1" ht="15" hidden="1" customHeight="1"/>
    <row r="142" customFormat="1" ht="40.5" hidden="1" customHeight="1"/>
    <row r="143" customFormat="1" ht="15" hidden="1" customHeight="1"/>
    <row r="144" customFormat="1" ht="15" hidden="1" customHeight="1"/>
    <row r="145" spans="1:31" customFormat="1" ht="15" hidden="1" customHeight="1"/>
    <row r="146" spans="1:31" customFormat="1" ht="41.25" hidden="1" customHeight="1"/>
    <row r="147" spans="1:31" customFormat="1" ht="15" hidden="1"/>
    <row r="148" spans="1:31" customFormat="1" ht="15" hidden="1"/>
    <row r="149" spans="1:31" customFormat="1" ht="15" hidden="1"/>
    <row r="150" spans="1:31" customFormat="1" ht="15" hidden="1"/>
    <row r="151" spans="1:31" customFormat="1" ht="30" hidden="1" customHeight="1"/>
    <row r="152" spans="1:31" customFormat="1" ht="15" hidden="1"/>
    <row r="153" spans="1:31" customFormat="1" ht="15" hidden="1" customHeight="1"/>
    <row r="154" spans="1:31" customFormat="1" ht="15" hidden="1" customHeight="1"/>
    <row r="155" spans="1:31" customFormat="1" ht="15" hidden="1"/>
    <row r="156" spans="1:31" customFormat="1" ht="15" hidden="1"/>
    <row r="157" spans="1:31" ht="15" hidden="1">
      <c r="A157" s="325"/>
      <c r="B157" s="325"/>
      <c r="C157" s="326"/>
      <c r="D157" s="326"/>
      <c r="E157" s="326"/>
      <c r="F157" s="326"/>
      <c r="G157" s="326"/>
      <c r="H157" s="326"/>
      <c r="I157" s="326"/>
      <c r="J157" s="326"/>
      <c r="K157" s="326"/>
      <c r="L157" s="326"/>
      <c r="M157" s="326"/>
      <c r="N157" s="326"/>
      <c r="O157" s="326"/>
      <c r="P157" s="326"/>
      <c r="Q157" s="326"/>
      <c r="R157" s="326"/>
      <c r="S157" s="326"/>
      <c r="T157" s="326"/>
      <c r="U157" s="326"/>
      <c r="V157" s="325"/>
      <c r="W157" s="325"/>
      <c r="X157" s="325"/>
      <c r="Y157" s="325"/>
      <c r="Z157" s="325"/>
      <c r="AA157" s="325"/>
      <c r="AB157" s="325"/>
      <c r="AC157" s="325"/>
      <c r="AD157" s="325"/>
      <c r="AE157" s="325"/>
    </row>
    <row r="158" spans="1:31" ht="15" hidden="1"/>
    <row r="159" spans="1:31" ht="15" hidden="1"/>
    <row r="160" spans="1:31" ht="15" hidden="1"/>
    <row r="161" ht="15" hidden="1"/>
    <row r="162" ht="15" hidden="1"/>
    <row r="163" ht="15" hidden="1"/>
    <row r="164" ht="15" hidden="1"/>
    <row r="165" ht="15" hidden="1"/>
    <row r="166" ht="15" hidden="1"/>
    <row r="167" ht="15" hidden="1"/>
    <row r="168" ht="15" hidden="1"/>
    <row r="169" ht="15" hidden="1"/>
    <row r="170" ht="15" hidden="1"/>
    <row r="171" ht="15" hidden="1"/>
    <row r="172" ht="15" hidden="1"/>
    <row r="173" ht="15" hidden="1"/>
    <row r="174" ht="15" hidden="1"/>
  </sheetData>
  <sheetProtection algorithmName="SHA-512" hashValue="VeiQLidTSXzZjXtBMGtbYIQnpzTniRsBChY06cMsu4o9ozQeHqYBLnGF8qtu8yXdGHS8pu57WlCqFvrelXjMsw==" saltValue="0N2G8Gifg0yormYvtPYPZQ==" spinCount="100000" sheet="1" objects="1" scenarios="1" selectLockedCells="1"/>
  <mergeCells count="48">
    <mergeCell ref="E81:I81"/>
    <mergeCell ref="J81:AC81"/>
    <mergeCell ref="E82:I82"/>
    <mergeCell ref="J82:AC82"/>
    <mergeCell ref="E83:I83"/>
    <mergeCell ref="J83:AC83"/>
    <mergeCell ref="C80:AC80"/>
    <mergeCell ref="C58:AC58"/>
    <mergeCell ref="C59:AC59"/>
    <mergeCell ref="C61:AC61"/>
    <mergeCell ref="C64:AC64"/>
    <mergeCell ref="C65:AC65"/>
    <mergeCell ref="C66:AC66"/>
    <mergeCell ref="C67:AC67"/>
    <mergeCell ref="C68:AC68"/>
    <mergeCell ref="D71:AC71"/>
    <mergeCell ref="D72:AC72"/>
    <mergeCell ref="D75:AC75"/>
    <mergeCell ref="C56:AC56"/>
    <mergeCell ref="C42:AC42"/>
    <mergeCell ref="C44:AC44"/>
    <mergeCell ref="C46:AC46"/>
    <mergeCell ref="C47:AC47"/>
    <mergeCell ref="C48:AC48"/>
    <mergeCell ref="C49:AC49"/>
    <mergeCell ref="C50:AC50"/>
    <mergeCell ref="C51:AC51"/>
    <mergeCell ref="C52:AC52"/>
    <mergeCell ref="C53:AC53"/>
    <mergeCell ref="C54:AC54"/>
    <mergeCell ref="C40:AC40"/>
    <mergeCell ref="B17:AD17"/>
    <mergeCell ref="B18:AD18"/>
    <mergeCell ref="C19:AD19"/>
    <mergeCell ref="C24:AC24"/>
    <mergeCell ref="C26:AC26"/>
    <mergeCell ref="C28:AC28"/>
    <mergeCell ref="C30:AC30"/>
    <mergeCell ref="C32:AC32"/>
    <mergeCell ref="C34:AC34"/>
    <mergeCell ref="C36:AC36"/>
    <mergeCell ref="C38:AC38"/>
    <mergeCell ref="B1:AD6"/>
    <mergeCell ref="B7:AD7"/>
    <mergeCell ref="AB8:AD8"/>
    <mergeCell ref="B9:L9"/>
    <mergeCell ref="C14:L14"/>
    <mergeCell ref="O14:AD14"/>
  </mergeCells>
  <dataValidations count="1">
    <dataValidation type="list" allowBlank="1" showInputMessage="1" showErrorMessage="1" sqref="B9:L9">
      <formula1>ENTIDAD</formula1>
    </dataValidation>
  </dataValidations>
  <hyperlinks>
    <hyperlink ref="AB8:AD8" location="Índice!A1" display="Índice"/>
  </hyperlinks>
  <printOptions horizontalCentered="1"/>
  <pageMargins left="0.70866141732283472" right="0.70866141732283472" top="0.74803149606299213" bottom="0.74803149606299213" header="0.31496062992125984" footer="0.31496062992125984"/>
  <pageSetup paperSize="119" scale="77" fitToHeight="200" orientation="portrait" r:id="rId1"/>
  <headerFooter>
    <oddHeader>&amp;CMódulo 1 Sección XI
Presentación / Instrucciones Generales</oddHeader>
    <oddFooter>&amp;LCenso Nacional de Gobierno, Seguridad Pública y Sistema Penitenciario Estatales 2017&amp;R&amp;P de &amp;N</oddFooter>
  </headerFooter>
  <rowBreaks count="2" manualBreakCount="2">
    <brk id="110" max="30" man="1"/>
    <brk id="131" max="3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'Anexo 2 Infraestructura'!$B$2:$B$34</xm:f>
          </x14:formula1>
          <xm:sqref>B9:L9</xm:sqref>
        </x14:dataValidation>
      </x14:dataValidations>
    </ext>
  </extLst>
</worksheet>
</file>

<file path=xl/worksheets/sheet3.xml><?xml version="1.0" encoding="utf-8"?>
<worksheet xmlns="http://schemas.openxmlformats.org/spreadsheetml/2006/main" xmlns:r="http://schemas.openxmlformats.org/officeDocument/2006/relationships">
  <dimension ref="A1:AP55"/>
  <sheetViews>
    <sheetView view="pageBreakPreview" zoomScaleNormal="100" zoomScaleSheetLayoutView="100" workbookViewId="0">
      <selection activeCell="G17" sqref="G17:AC17"/>
    </sheetView>
  </sheetViews>
  <sheetFormatPr baseColWidth="10" defaultColWidth="0" defaultRowHeight="15" customHeight="1" zeroHeight="1"/>
  <cols>
    <col min="1" max="1" width="4.28515625" style="102" customWidth="1"/>
    <col min="2" max="24" width="3.7109375" style="102" customWidth="1"/>
    <col min="25" max="25" width="4.5703125" style="102" customWidth="1"/>
    <col min="26" max="31" width="3.7109375" style="102" customWidth="1"/>
    <col min="32" max="32" width="3.7109375" style="102" hidden="1" customWidth="1"/>
    <col min="33" max="16384" width="11.42578125" hidden="1"/>
  </cols>
  <sheetData>
    <row r="1" spans="1:42" s="9" customFormat="1" ht="15.75" customHeight="1">
      <c r="A1" s="124"/>
      <c r="B1" s="698" t="s">
        <v>0</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125"/>
      <c r="AF1" s="226"/>
    </row>
    <row r="2" spans="1:42" s="9" customFormat="1" ht="15.75" customHeight="1">
      <c r="A2" s="124"/>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125"/>
      <c r="AF2" s="226"/>
    </row>
    <row r="3" spans="1:42" s="9" customFormat="1" ht="15.75" customHeight="1">
      <c r="A3" s="124"/>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125"/>
      <c r="AF3" s="226"/>
    </row>
    <row r="4" spans="1:42" s="9" customFormat="1" ht="15.75" customHeight="1">
      <c r="A4" s="124"/>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125"/>
      <c r="AF4" s="226"/>
    </row>
    <row r="5" spans="1:42" s="9" customFormat="1" ht="9.75" customHeight="1">
      <c r="A5" s="1"/>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2"/>
      <c r="AF5" s="226"/>
    </row>
    <row r="6" spans="1:42" s="9" customFormat="1" ht="68.25" customHeight="1">
      <c r="A6" s="1"/>
      <c r="B6" s="698"/>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2"/>
      <c r="AF6" s="226"/>
    </row>
    <row r="7" spans="1:42" s="9" customFormat="1" ht="15" customHeight="1">
      <c r="A7" s="1"/>
      <c r="B7" s="699" t="s">
        <v>650</v>
      </c>
      <c r="C7" s="699"/>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2"/>
      <c r="AF7" s="227"/>
    </row>
    <row r="8" spans="1:42" s="9" customFormat="1" ht="3.75" customHeight="1">
      <c r="A8" s="1"/>
      <c r="B8" s="167"/>
      <c r="C8" s="167"/>
      <c r="D8" s="167"/>
      <c r="E8" s="167"/>
      <c r="F8" s="228"/>
      <c r="G8" s="167"/>
      <c r="H8" s="167"/>
      <c r="I8" s="167"/>
      <c r="J8" s="2"/>
      <c r="K8" s="2"/>
      <c r="L8" s="2"/>
      <c r="M8" s="2"/>
      <c r="N8" s="2"/>
      <c r="O8" s="2"/>
      <c r="P8" s="2"/>
      <c r="Q8" s="2"/>
      <c r="R8" s="2"/>
      <c r="S8" s="2"/>
      <c r="T8" s="2"/>
      <c r="U8" s="2"/>
      <c r="V8" s="2"/>
      <c r="W8" s="167"/>
      <c r="X8" s="167"/>
      <c r="Y8" s="167"/>
      <c r="Z8" s="167"/>
      <c r="AA8" s="167"/>
      <c r="AB8" s="167"/>
      <c r="AC8" s="167"/>
      <c r="AD8" s="167"/>
      <c r="AE8" s="2"/>
      <c r="AF8" s="227"/>
    </row>
    <row r="9" spans="1:42" s="9" customFormat="1" ht="13.5" customHeight="1">
      <c r="A9" s="124"/>
      <c r="B9" s="728" t="s">
        <v>40</v>
      </c>
      <c r="C9" s="728"/>
      <c r="D9" s="728"/>
      <c r="E9" s="728"/>
      <c r="F9" s="728"/>
      <c r="G9" s="728"/>
      <c r="H9" s="728"/>
      <c r="I9" s="728"/>
      <c r="J9" s="728"/>
      <c r="K9" s="728"/>
      <c r="L9" s="728"/>
      <c r="M9" s="728"/>
      <c r="N9" s="728"/>
      <c r="O9" s="728"/>
      <c r="P9" s="728"/>
      <c r="Q9" s="728"/>
      <c r="R9" s="728"/>
      <c r="S9" s="728"/>
      <c r="T9" s="728"/>
      <c r="U9" s="728"/>
      <c r="V9" s="728"/>
      <c r="W9" s="728"/>
      <c r="X9" s="728"/>
      <c r="Y9" s="728"/>
      <c r="Z9" s="728"/>
      <c r="AA9" s="728"/>
      <c r="AB9" s="728"/>
      <c r="AC9" s="728"/>
      <c r="AD9" s="728"/>
      <c r="AE9" s="125"/>
      <c r="AF9" s="227"/>
    </row>
    <row r="10" spans="1:42" s="9" customFormat="1" ht="42.75" customHeight="1">
      <c r="A10" s="124"/>
      <c r="B10" s="729" t="s">
        <v>41</v>
      </c>
      <c r="C10" s="729"/>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125"/>
      <c r="AF10" s="227"/>
    </row>
    <row r="11" spans="1:42" s="29" customFormat="1" thickBot="1">
      <c r="A11" s="124"/>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AE11" s="183"/>
      <c r="AF11" s="229"/>
    </row>
    <row r="12" spans="1:42" s="29" customFormat="1" ht="18" customHeight="1" thickBot="1">
      <c r="A12" s="124"/>
      <c r="B12" s="733" t="str">
        <f>IF(Presentación!$B$9="","",Presentación!$B$9)</f>
        <v>Veracruz de Ignacio de la Llave</v>
      </c>
      <c r="C12" s="734"/>
      <c r="D12" s="734"/>
      <c r="E12" s="734"/>
      <c r="F12" s="734"/>
      <c r="G12" s="734"/>
      <c r="H12" s="734"/>
      <c r="I12" s="734"/>
      <c r="J12" s="734"/>
      <c r="K12" s="734"/>
      <c r="L12" s="735"/>
      <c r="M12" s="354"/>
      <c r="N12" s="181" t="str">
        <f>IF(Presentación!$N$9="","",Presentación!$N$9)</f>
        <v>30</v>
      </c>
      <c r="O12" s="182"/>
      <c r="P12" s="182"/>
      <c r="Q12" s="182"/>
      <c r="R12" s="182"/>
      <c r="S12" s="182"/>
      <c r="T12" s="182"/>
      <c r="U12" s="182"/>
      <c r="V12" s="182"/>
      <c r="W12" s="182"/>
      <c r="Y12" s="730"/>
      <c r="Z12" s="731"/>
      <c r="AA12" s="182"/>
      <c r="AB12" s="732" t="s">
        <v>1</v>
      </c>
      <c r="AC12" s="732"/>
      <c r="AD12" s="732"/>
      <c r="AE12" s="183"/>
      <c r="AF12" s="229"/>
      <c r="AL12" s="736"/>
      <c r="AM12" s="736"/>
      <c r="AN12" s="230"/>
      <c r="AO12" s="230"/>
      <c r="AP12" s="230"/>
    </row>
    <row r="13" spans="1:42" s="29" customFormat="1" ht="14.25">
      <c r="A13" s="124"/>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83"/>
      <c r="AF13" s="229"/>
    </row>
    <row r="14" spans="1:42" s="9" customFormat="1" ht="5.25" customHeight="1" thickBot="1">
      <c r="A14" s="124"/>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227"/>
    </row>
    <row r="15" spans="1:42" s="9" customFormat="1" ht="9" customHeight="1">
      <c r="A15" s="129"/>
      <c r="B15" s="131"/>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3"/>
      <c r="AE15" s="130"/>
      <c r="AF15" s="227"/>
    </row>
    <row r="16" spans="1:42" s="9" customFormat="1" ht="28.5" customHeight="1">
      <c r="A16" s="129"/>
      <c r="B16" s="231"/>
      <c r="C16" s="737" t="s">
        <v>42</v>
      </c>
      <c r="D16" s="737"/>
      <c r="E16" s="737"/>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232"/>
      <c r="AE16" s="130"/>
      <c r="AF16" s="227"/>
    </row>
    <row r="17" spans="1:32" s="7" customFormat="1" ht="12.75">
      <c r="A17" s="129"/>
      <c r="B17" s="233"/>
      <c r="C17" s="167" t="s">
        <v>43</v>
      </c>
      <c r="D17" s="167"/>
      <c r="E17" s="167"/>
      <c r="F17" s="167"/>
      <c r="G17" s="726"/>
      <c r="H17" s="726"/>
      <c r="I17" s="726"/>
      <c r="J17" s="726"/>
      <c r="K17" s="726"/>
      <c r="L17" s="726"/>
      <c r="M17" s="726"/>
      <c r="N17" s="726"/>
      <c r="O17" s="726"/>
      <c r="P17" s="726"/>
      <c r="Q17" s="726"/>
      <c r="R17" s="726"/>
      <c r="S17" s="726"/>
      <c r="T17" s="726"/>
      <c r="U17" s="726"/>
      <c r="V17" s="726"/>
      <c r="W17" s="726"/>
      <c r="X17" s="726"/>
      <c r="Y17" s="726"/>
      <c r="Z17" s="726"/>
      <c r="AA17" s="726"/>
      <c r="AB17" s="726"/>
      <c r="AC17" s="726"/>
      <c r="AD17" s="234"/>
      <c r="AE17" s="130"/>
      <c r="AF17" s="235"/>
    </row>
    <row r="18" spans="1:32" s="7" customFormat="1" ht="12.75">
      <c r="A18" s="129"/>
      <c r="B18" s="233"/>
      <c r="C18" s="167" t="s">
        <v>44</v>
      </c>
      <c r="D18" s="167"/>
      <c r="E18" s="167"/>
      <c r="F18" s="167"/>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234"/>
      <c r="AE18" s="130"/>
      <c r="AF18" s="235"/>
    </row>
    <row r="19" spans="1:32" s="7" customFormat="1" ht="12.75">
      <c r="A19" s="129"/>
      <c r="B19" s="233"/>
      <c r="C19" s="167" t="s">
        <v>39</v>
      </c>
      <c r="D19" s="167"/>
      <c r="E19" s="167"/>
      <c r="F19" s="726"/>
      <c r="G19" s="726"/>
      <c r="H19" s="726"/>
      <c r="I19" s="167"/>
      <c r="J19" s="727"/>
      <c r="K19" s="727"/>
      <c r="L19" s="727"/>
      <c r="M19" s="727"/>
      <c r="N19" s="727"/>
      <c r="O19" s="727"/>
      <c r="P19" s="727"/>
      <c r="Q19" s="167"/>
      <c r="R19" s="236" t="s">
        <v>45</v>
      </c>
      <c r="S19" s="726"/>
      <c r="T19" s="726"/>
      <c r="U19" s="726"/>
      <c r="V19" s="167"/>
      <c r="W19" s="727"/>
      <c r="X19" s="727"/>
      <c r="Y19" s="727"/>
      <c r="Z19" s="727"/>
      <c r="AA19" s="727"/>
      <c r="AB19" s="727"/>
      <c r="AC19" s="727"/>
      <c r="AD19" s="234"/>
      <c r="AE19" s="130"/>
      <c r="AF19" s="235"/>
    </row>
    <row r="20" spans="1:32" s="7" customFormat="1" ht="15" customHeight="1">
      <c r="A20" s="129"/>
      <c r="B20" s="237"/>
      <c r="C20" s="167"/>
      <c r="D20" s="167"/>
      <c r="E20" s="167"/>
      <c r="F20" s="167"/>
      <c r="G20" s="238" t="s">
        <v>46</v>
      </c>
      <c r="H20" s="167"/>
      <c r="I20" s="167"/>
      <c r="J20" s="167"/>
      <c r="K20" s="167"/>
      <c r="L20" s="167"/>
      <c r="M20" s="238" t="s">
        <v>47</v>
      </c>
      <c r="N20" s="167"/>
      <c r="O20" s="167"/>
      <c r="P20" s="167"/>
      <c r="Q20" s="167"/>
      <c r="R20" s="167"/>
      <c r="S20" s="167"/>
      <c r="T20" s="238" t="s">
        <v>46</v>
      </c>
      <c r="U20" s="167"/>
      <c r="V20" s="167"/>
      <c r="W20" s="239"/>
      <c r="X20" s="239"/>
      <c r="Y20" s="167"/>
      <c r="Z20" s="238" t="s">
        <v>47</v>
      </c>
      <c r="AA20" s="167"/>
      <c r="AB20" s="167"/>
      <c r="AC20" s="167"/>
      <c r="AD20" s="240"/>
      <c r="AE20" s="130"/>
      <c r="AF20" s="235"/>
    </row>
    <row r="21" spans="1:32" s="7" customFormat="1" ht="14.25">
      <c r="A21" s="129"/>
      <c r="B21" s="233"/>
      <c r="C21" s="167" t="s">
        <v>38</v>
      </c>
      <c r="D21" s="167"/>
      <c r="E21" s="167"/>
      <c r="F21" s="167"/>
      <c r="G21" s="167"/>
      <c r="H21" s="740"/>
      <c r="I21" s="726"/>
      <c r="J21" s="726"/>
      <c r="K21" s="726"/>
      <c r="L21" s="726"/>
      <c r="M21" s="726"/>
      <c r="N21" s="726"/>
      <c r="O21" s="726"/>
      <c r="P21" s="726"/>
      <c r="Q21" s="726"/>
      <c r="R21" s="726"/>
      <c r="S21" s="726"/>
      <c r="T21" s="726"/>
      <c r="U21" s="726"/>
      <c r="V21" s="726"/>
      <c r="W21" s="726"/>
      <c r="X21" s="726"/>
      <c r="Y21" s="726"/>
      <c r="Z21" s="726"/>
      <c r="AA21" s="726"/>
      <c r="AB21" s="726"/>
      <c r="AC21" s="726"/>
      <c r="AD21" s="234"/>
      <c r="AE21" s="130"/>
      <c r="AF21" s="235"/>
    </row>
    <row r="22" spans="1:32" s="7" customFormat="1" ht="12.75">
      <c r="A22" s="129"/>
      <c r="B22" s="23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240"/>
      <c r="AE22" s="130"/>
      <c r="AF22" s="235"/>
    </row>
    <row r="23" spans="1:32" s="7" customFormat="1" ht="15" customHeight="1">
      <c r="A23" s="129"/>
      <c r="B23" s="237"/>
      <c r="C23" s="167"/>
      <c r="D23" s="167"/>
      <c r="E23" s="167"/>
      <c r="F23" s="167"/>
      <c r="G23" s="167"/>
      <c r="H23" s="167"/>
      <c r="I23" s="167"/>
      <c r="J23" s="739" t="s">
        <v>48</v>
      </c>
      <c r="K23" s="739"/>
      <c r="L23" s="739"/>
      <c r="M23" s="739"/>
      <c r="N23" s="739"/>
      <c r="O23" s="739"/>
      <c r="P23" s="739"/>
      <c r="Q23" s="739"/>
      <c r="R23" s="739"/>
      <c r="S23" s="739"/>
      <c r="T23" s="739"/>
      <c r="U23" s="739"/>
      <c r="V23" s="739"/>
      <c r="W23" s="167"/>
      <c r="X23" s="167"/>
      <c r="Y23" s="167"/>
      <c r="Z23" s="167"/>
      <c r="AA23" s="167"/>
      <c r="AB23" s="167"/>
      <c r="AC23" s="167"/>
      <c r="AD23" s="240"/>
      <c r="AE23" s="130"/>
      <c r="AF23" s="235"/>
    </row>
    <row r="24" spans="1:32" s="7" customFormat="1" ht="8.25" customHeight="1">
      <c r="A24" s="129"/>
      <c r="B24" s="237"/>
      <c r="C24" s="241"/>
      <c r="AD24" s="240"/>
      <c r="AE24" s="130"/>
      <c r="AF24" s="235"/>
    </row>
    <row r="25" spans="1:32" s="9" customFormat="1" ht="81.95" customHeight="1">
      <c r="A25" s="129"/>
      <c r="B25" s="231"/>
      <c r="C25" s="737" t="s">
        <v>49</v>
      </c>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232"/>
      <c r="AE25" s="130"/>
      <c r="AF25" s="227"/>
    </row>
    <row r="26" spans="1:32" s="7" customFormat="1" ht="12.75">
      <c r="A26" s="129"/>
      <c r="B26" s="233"/>
      <c r="C26" s="167" t="s">
        <v>43</v>
      </c>
      <c r="D26" s="167"/>
      <c r="E26" s="167"/>
      <c r="F26" s="167"/>
      <c r="G26" s="167"/>
      <c r="H26" s="727"/>
      <c r="I26" s="727"/>
      <c r="J26" s="727"/>
      <c r="K26" s="727"/>
      <c r="L26" s="727"/>
      <c r="M26" s="727"/>
      <c r="N26" s="727"/>
      <c r="O26" s="727"/>
      <c r="P26" s="727"/>
      <c r="Q26" s="727"/>
      <c r="R26" s="727"/>
      <c r="S26" s="727"/>
      <c r="T26" s="727"/>
      <c r="U26" s="727"/>
      <c r="V26" s="727"/>
      <c r="W26" s="727"/>
      <c r="X26" s="727"/>
      <c r="Y26" s="727"/>
      <c r="Z26" s="727"/>
      <c r="AA26" s="727"/>
      <c r="AB26" s="727"/>
      <c r="AC26" s="727"/>
      <c r="AD26" s="234"/>
      <c r="AE26" s="130"/>
      <c r="AF26" s="235"/>
    </row>
    <row r="27" spans="1:32" s="7" customFormat="1" ht="12.75">
      <c r="A27" s="129"/>
      <c r="B27" s="237"/>
      <c r="C27" s="167" t="s">
        <v>50</v>
      </c>
      <c r="D27" s="167"/>
      <c r="E27" s="167"/>
      <c r="F27" s="167"/>
      <c r="G27" s="167"/>
      <c r="H27" s="167"/>
      <c r="I27" s="239"/>
      <c r="J27" s="239"/>
      <c r="K27" s="239"/>
      <c r="L27" s="741"/>
      <c r="M27" s="741"/>
      <c r="N27" s="741"/>
      <c r="O27" s="741"/>
      <c r="P27" s="741"/>
      <c r="Q27" s="741"/>
      <c r="R27" s="741"/>
      <c r="S27" s="741"/>
      <c r="T27" s="741"/>
      <c r="U27" s="741"/>
      <c r="V27" s="741"/>
      <c r="W27" s="741"/>
      <c r="X27" s="741"/>
      <c r="Y27" s="741"/>
      <c r="Z27" s="741"/>
      <c r="AA27" s="741"/>
      <c r="AB27" s="741"/>
      <c r="AC27" s="741"/>
      <c r="AD27" s="240"/>
      <c r="AE27" s="130"/>
      <c r="AF27" s="235"/>
    </row>
    <row r="28" spans="1:32" s="7" customFormat="1" ht="12.75">
      <c r="A28" s="129"/>
      <c r="B28" s="237"/>
      <c r="C28" s="167" t="s">
        <v>44</v>
      </c>
      <c r="D28" s="167"/>
      <c r="E28" s="727"/>
      <c r="F28" s="727"/>
      <c r="G28" s="727"/>
      <c r="H28" s="727"/>
      <c r="I28" s="727"/>
      <c r="J28" s="727"/>
      <c r="K28" s="727"/>
      <c r="L28" s="727"/>
      <c r="M28" s="727"/>
      <c r="N28" s="727"/>
      <c r="O28" s="727"/>
      <c r="P28" s="727"/>
      <c r="Q28" s="727"/>
      <c r="R28" s="727"/>
      <c r="S28" s="727"/>
      <c r="T28" s="727"/>
      <c r="U28" s="727"/>
      <c r="V28" s="727"/>
      <c r="W28" s="727"/>
      <c r="X28" s="727"/>
      <c r="Y28" s="727"/>
      <c r="Z28" s="727"/>
      <c r="AA28" s="727"/>
      <c r="AB28" s="727"/>
      <c r="AC28" s="727"/>
      <c r="AD28" s="240"/>
      <c r="AE28" s="130"/>
      <c r="AF28" s="235"/>
    </row>
    <row r="29" spans="1:32" s="7" customFormat="1" ht="12.75">
      <c r="A29" s="129"/>
      <c r="B29" s="233"/>
      <c r="C29" s="167" t="s">
        <v>39</v>
      </c>
      <c r="D29" s="167"/>
      <c r="E29" s="167"/>
      <c r="F29" s="738"/>
      <c r="G29" s="738"/>
      <c r="H29" s="738"/>
      <c r="I29" s="167"/>
      <c r="J29" s="741"/>
      <c r="K29" s="741"/>
      <c r="L29" s="741"/>
      <c r="M29" s="741"/>
      <c r="N29" s="741"/>
      <c r="O29" s="741"/>
      <c r="P29" s="741"/>
      <c r="Q29" s="167"/>
      <c r="R29" s="236" t="s">
        <v>45</v>
      </c>
      <c r="S29" s="738"/>
      <c r="T29" s="738"/>
      <c r="U29" s="738"/>
      <c r="V29" s="167"/>
      <c r="W29" s="741"/>
      <c r="X29" s="741"/>
      <c r="Y29" s="741"/>
      <c r="Z29" s="741"/>
      <c r="AA29" s="741"/>
      <c r="AB29" s="741"/>
      <c r="AC29" s="741"/>
      <c r="AD29" s="234"/>
      <c r="AE29" s="130"/>
      <c r="AF29" s="235"/>
    </row>
    <row r="30" spans="1:32" s="7" customFormat="1" ht="12.75">
      <c r="A30" s="129"/>
      <c r="B30" s="237"/>
      <c r="C30" s="167"/>
      <c r="D30" s="167"/>
      <c r="E30" s="167"/>
      <c r="F30" s="167"/>
      <c r="G30" s="238" t="s">
        <v>46</v>
      </c>
      <c r="H30" s="167"/>
      <c r="I30" s="167"/>
      <c r="J30" s="167"/>
      <c r="K30" s="167"/>
      <c r="L30" s="167"/>
      <c r="M30" s="238" t="s">
        <v>47</v>
      </c>
      <c r="N30" s="167"/>
      <c r="O30" s="167"/>
      <c r="P30" s="167"/>
      <c r="Q30" s="167"/>
      <c r="R30" s="167"/>
      <c r="S30" s="167"/>
      <c r="T30" s="238" t="s">
        <v>46</v>
      </c>
      <c r="U30" s="167"/>
      <c r="V30" s="167"/>
      <c r="W30" s="239"/>
      <c r="X30" s="239"/>
      <c r="Y30" s="167"/>
      <c r="Z30" s="238" t="s">
        <v>47</v>
      </c>
      <c r="AA30" s="167"/>
      <c r="AB30" s="167"/>
      <c r="AC30" s="167"/>
      <c r="AD30" s="240"/>
      <c r="AE30" s="130"/>
      <c r="AF30" s="235"/>
    </row>
    <row r="31" spans="1:32" s="7" customFormat="1" ht="12.75">
      <c r="A31" s="129"/>
      <c r="B31" s="233"/>
      <c r="C31" s="167" t="s">
        <v>38</v>
      </c>
      <c r="D31" s="167"/>
      <c r="E31" s="167"/>
      <c r="F31" s="167"/>
      <c r="G31" s="167"/>
      <c r="H31" s="726"/>
      <c r="I31" s="726"/>
      <c r="J31" s="726"/>
      <c r="K31" s="726"/>
      <c r="L31" s="726"/>
      <c r="M31" s="726"/>
      <c r="N31" s="726"/>
      <c r="O31" s="726"/>
      <c r="P31" s="726"/>
      <c r="Q31" s="726"/>
      <c r="R31" s="726"/>
      <c r="S31" s="726"/>
      <c r="T31" s="726"/>
      <c r="U31" s="726"/>
      <c r="V31" s="726"/>
      <c r="W31" s="726"/>
      <c r="X31" s="726"/>
      <c r="Y31" s="726"/>
      <c r="Z31" s="726"/>
      <c r="AA31" s="726"/>
      <c r="AB31" s="726"/>
      <c r="AC31" s="726"/>
      <c r="AD31" s="234"/>
      <c r="AE31" s="130"/>
      <c r="AF31" s="235"/>
    </row>
    <row r="32" spans="1:32" s="7" customFormat="1" ht="11.25" customHeight="1">
      <c r="A32" s="129"/>
      <c r="B32" s="23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240"/>
      <c r="AE32" s="130"/>
      <c r="AF32" s="235"/>
    </row>
    <row r="33" spans="1:32" s="7" customFormat="1" ht="15" customHeight="1">
      <c r="A33" s="129"/>
      <c r="B33" s="237"/>
      <c r="C33" s="167"/>
      <c r="D33" s="167"/>
      <c r="E33" s="167"/>
      <c r="F33" s="167"/>
      <c r="G33" s="167"/>
      <c r="H33" s="167"/>
      <c r="I33" s="167"/>
      <c r="J33" s="739" t="s">
        <v>48</v>
      </c>
      <c r="K33" s="739"/>
      <c r="L33" s="739"/>
      <c r="M33" s="739"/>
      <c r="N33" s="739"/>
      <c r="O33" s="739"/>
      <c r="P33" s="739"/>
      <c r="Q33" s="739"/>
      <c r="R33" s="739"/>
      <c r="S33" s="739"/>
      <c r="T33" s="739"/>
      <c r="U33" s="739"/>
      <c r="V33" s="739"/>
      <c r="W33" s="167"/>
      <c r="X33" s="167"/>
      <c r="Y33" s="167"/>
      <c r="Z33" s="167"/>
      <c r="AA33" s="167"/>
      <c r="AB33" s="167"/>
      <c r="AC33" s="167"/>
      <c r="AD33" s="240"/>
      <c r="AE33" s="130"/>
      <c r="AF33" s="235"/>
    </row>
    <row r="34" spans="1:32" s="7" customFormat="1" ht="8.1" customHeight="1">
      <c r="A34" s="129"/>
      <c r="B34" s="237"/>
      <c r="C34" s="241"/>
      <c r="AD34" s="240"/>
      <c r="AE34" s="130"/>
      <c r="AF34" s="235"/>
    </row>
    <row r="35" spans="1:32" s="9" customFormat="1" ht="77.25" customHeight="1">
      <c r="A35" s="129"/>
      <c r="B35" s="231"/>
      <c r="C35" s="737" t="s">
        <v>51</v>
      </c>
      <c r="D35" s="737"/>
      <c r="E35" s="737"/>
      <c r="F35" s="737"/>
      <c r="G35" s="737"/>
      <c r="H35" s="737"/>
      <c r="I35" s="737"/>
      <c r="J35" s="737"/>
      <c r="K35" s="737"/>
      <c r="L35" s="737"/>
      <c r="M35" s="737"/>
      <c r="N35" s="737"/>
      <c r="O35" s="737"/>
      <c r="P35" s="737"/>
      <c r="Q35" s="737"/>
      <c r="R35" s="737"/>
      <c r="S35" s="737"/>
      <c r="T35" s="737"/>
      <c r="U35" s="737"/>
      <c r="V35" s="737"/>
      <c r="W35" s="737"/>
      <c r="X35" s="737"/>
      <c r="Y35" s="737"/>
      <c r="Z35" s="737"/>
      <c r="AA35" s="737"/>
      <c r="AB35" s="737"/>
      <c r="AC35" s="737"/>
      <c r="AD35" s="232"/>
      <c r="AE35" s="130"/>
      <c r="AF35" s="242"/>
    </row>
    <row r="36" spans="1:32" s="7" customFormat="1" ht="12.75">
      <c r="A36" s="129"/>
      <c r="B36" s="233"/>
      <c r="C36" s="167" t="s">
        <v>43</v>
      </c>
      <c r="H36" s="749"/>
      <c r="I36" s="749"/>
      <c r="J36" s="749"/>
      <c r="K36" s="749"/>
      <c r="L36" s="749"/>
      <c r="M36" s="749"/>
      <c r="N36" s="749"/>
      <c r="O36" s="749"/>
      <c r="P36" s="749"/>
      <c r="Q36" s="749"/>
      <c r="R36" s="749"/>
      <c r="S36" s="749"/>
      <c r="T36" s="749"/>
      <c r="U36" s="749"/>
      <c r="V36" s="749"/>
      <c r="W36" s="749"/>
      <c r="X36" s="749"/>
      <c r="Y36" s="749"/>
      <c r="Z36" s="749"/>
      <c r="AA36" s="749"/>
      <c r="AB36" s="749"/>
      <c r="AC36" s="749"/>
      <c r="AD36" s="234"/>
      <c r="AE36" s="130"/>
      <c r="AF36" s="235"/>
    </row>
    <row r="37" spans="1:32" s="7" customFormat="1" ht="12.75">
      <c r="A37" s="129"/>
      <c r="B37" s="237"/>
      <c r="C37" s="243" t="s">
        <v>50</v>
      </c>
      <c r="D37" s="99"/>
      <c r="E37" s="99"/>
      <c r="F37" s="99"/>
      <c r="G37" s="99"/>
      <c r="H37" s="99"/>
      <c r="I37" s="244"/>
      <c r="J37" s="244"/>
      <c r="K37" s="244"/>
      <c r="L37" s="750"/>
      <c r="M37" s="750"/>
      <c r="N37" s="750"/>
      <c r="O37" s="750"/>
      <c r="P37" s="750"/>
      <c r="Q37" s="750"/>
      <c r="R37" s="750"/>
      <c r="S37" s="750"/>
      <c r="T37" s="750"/>
      <c r="U37" s="750"/>
      <c r="V37" s="750"/>
      <c r="W37" s="750"/>
      <c r="X37" s="750"/>
      <c r="Y37" s="750"/>
      <c r="Z37" s="750"/>
      <c r="AA37" s="750"/>
      <c r="AB37" s="750"/>
      <c r="AC37" s="750"/>
      <c r="AD37" s="240"/>
      <c r="AE37" s="130"/>
      <c r="AF37" s="235"/>
    </row>
    <row r="38" spans="1:32" s="7" customFormat="1" ht="12.75">
      <c r="A38" s="129"/>
      <c r="B38" s="237"/>
      <c r="C38" s="243" t="s">
        <v>44</v>
      </c>
      <c r="D38" s="99"/>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240"/>
      <c r="AE38" s="130"/>
      <c r="AF38" s="235"/>
    </row>
    <row r="39" spans="1:32" s="7" customFormat="1" ht="12.75">
      <c r="A39" s="129"/>
      <c r="B39" s="233"/>
      <c r="C39" s="243" t="s">
        <v>39</v>
      </c>
      <c r="D39" s="99"/>
      <c r="E39" s="99"/>
      <c r="F39" s="752"/>
      <c r="G39" s="752"/>
      <c r="H39" s="752"/>
      <c r="I39" s="99"/>
      <c r="J39" s="750"/>
      <c r="K39" s="750"/>
      <c r="L39" s="750"/>
      <c r="M39" s="750"/>
      <c r="N39" s="750"/>
      <c r="O39" s="750"/>
      <c r="P39" s="750"/>
      <c r="Q39" s="99"/>
      <c r="R39" s="228" t="s">
        <v>45</v>
      </c>
      <c r="S39" s="752"/>
      <c r="T39" s="752"/>
      <c r="U39" s="752"/>
      <c r="V39" s="99"/>
      <c r="W39" s="750"/>
      <c r="X39" s="750"/>
      <c r="Y39" s="750"/>
      <c r="Z39" s="750"/>
      <c r="AA39" s="750"/>
      <c r="AB39" s="750"/>
      <c r="AC39" s="750"/>
      <c r="AD39" s="234"/>
      <c r="AE39" s="130"/>
      <c r="AF39" s="235"/>
    </row>
    <row r="40" spans="1:32" s="7" customFormat="1" ht="12.75">
      <c r="A40" s="129"/>
      <c r="B40" s="237"/>
      <c r="C40" s="99"/>
      <c r="D40" s="99"/>
      <c r="E40" s="99"/>
      <c r="F40" s="243"/>
      <c r="G40" s="245" t="s">
        <v>46</v>
      </c>
      <c r="H40" s="243"/>
      <c r="I40" s="243"/>
      <c r="J40" s="243"/>
      <c r="K40" s="243"/>
      <c r="L40" s="243"/>
      <c r="M40" s="245" t="s">
        <v>47</v>
      </c>
      <c r="N40" s="243"/>
      <c r="O40" s="243"/>
      <c r="P40" s="243"/>
      <c r="Q40" s="243"/>
      <c r="R40" s="243"/>
      <c r="S40" s="243"/>
      <c r="T40" s="245" t="s">
        <v>46</v>
      </c>
      <c r="U40" s="243"/>
      <c r="V40" s="243"/>
      <c r="W40" s="246"/>
      <c r="X40" s="246"/>
      <c r="Y40" s="243"/>
      <c r="Z40" s="245" t="s">
        <v>47</v>
      </c>
      <c r="AA40" s="243"/>
      <c r="AB40" s="243"/>
      <c r="AC40" s="243"/>
      <c r="AD40" s="240"/>
      <c r="AE40" s="130"/>
      <c r="AF40" s="235"/>
    </row>
    <row r="41" spans="1:32" s="7" customFormat="1" ht="12.75">
      <c r="A41" s="129"/>
      <c r="B41" s="233"/>
      <c r="C41" s="243" t="s">
        <v>38</v>
      </c>
      <c r="D41" s="243"/>
      <c r="E41" s="243"/>
      <c r="F41" s="243"/>
      <c r="G41" s="243"/>
      <c r="H41" s="742"/>
      <c r="I41" s="742"/>
      <c r="J41" s="742"/>
      <c r="K41" s="742"/>
      <c r="L41" s="742"/>
      <c r="M41" s="742"/>
      <c r="N41" s="742"/>
      <c r="O41" s="742"/>
      <c r="P41" s="742"/>
      <c r="Q41" s="742"/>
      <c r="R41" s="742"/>
      <c r="S41" s="742"/>
      <c r="T41" s="742"/>
      <c r="U41" s="742"/>
      <c r="V41" s="742"/>
      <c r="W41" s="742"/>
      <c r="X41" s="742"/>
      <c r="Y41" s="742"/>
      <c r="Z41" s="742"/>
      <c r="AA41" s="742"/>
      <c r="AB41" s="742"/>
      <c r="AC41" s="742"/>
      <c r="AD41" s="234"/>
      <c r="AE41" s="130"/>
      <c r="AF41" s="235"/>
    </row>
    <row r="42" spans="1:32" s="7" customFormat="1" ht="9.75" customHeight="1">
      <c r="A42" s="129"/>
      <c r="B42" s="237"/>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240"/>
      <c r="AE42" s="130"/>
      <c r="AF42" s="235"/>
    </row>
    <row r="43" spans="1:32" s="7" customFormat="1" ht="12.2" customHeight="1">
      <c r="A43" s="129"/>
      <c r="B43" s="237"/>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240"/>
      <c r="AE43" s="130"/>
      <c r="AF43" s="235"/>
    </row>
    <row r="44" spans="1:32" s="7" customFormat="1" ht="12.2" customHeight="1">
      <c r="A44" s="129"/>
      <c r="B44" s="237"/>
      <c r="C44" s="99"/>
      <c r="D44" s="99"/>
      <c r="E44" s="99"/>
      <c r="F44" s="99"/>
      <c r="G44" s="99"/>
      <c r="H44" s="99"/>
      <c r="I44" s="99"/>
      <c r="J44" s="739" t="s">
        <v>48</v>
      </c>
      <c r="K44" s="739"/>
      <c r="L44" s="739"/>
      <c r="M44" s="739"/>
      <c r="N44" s="739"/>
      <c r="O44" s="739"/>
      <c r="P44" s="739"/>
      <c r="Q44" s="739"/>
      <c r="R44" s="739"/>
      <c r="S44" s="739"/>
      <c r="T44" s="739"/>
      <c r="U44" s="739"/>
      <c r="V44" s="739"/>
      <c r="W44" s="99"/>
      <c r="X44" s="99"/>
      <c r="Y44" s="99"/>
      <c r="Z44" s="99"/>
      <c r="AA44" s="99"/>
      <c r="AB44" s="99"/>
      <c r="AC44" s="99"/>
      <c r="AD44" s="240"/>
      <c r="AE44" s="130"/>
      <c r="AF44" s="235"/>
    </row>
    <row r="45" spans="1:32" s="167" customFormat="1" ht="10.5" customHeight="1" thickBot="1">
      <c r="A45" s="1"/>
      <c r="B45" s="247"/>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9"/>
      <c r="AD45" s="250"/>
      <c r="AE45" s="2"/>
      <c r="AF45" s="242"/>
    </row>
    <row r="46" spans="1:32" s="9" customFormat="1" ht="4.5" customHeight="1" thickBot="1">
      <c r="A46" s="129"/>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251"/>
      <c r="AD46" s="128"/>
      <c r="AE46" s="130"/>
      <c r="AF46" s="227"/>
    </row>
    <row r="47" spans="1:32" s="9" customFormat="1" ht="16.5" customHeight="1">
      <c r="A47" s="129"/>
      <c r="B47" s="252" t="s">
        <v>52</v>
      </c>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4"/>
      <c r="AE47" s="130"/>
      <c r="AF47" s="227"/>
    </row>
    <row r="48" spans="1:32" s="9" customFormat="1" ht="16.5" customHeight="1">
      <c r="A48" s="129"/>
      <c r="B48" s="743"/>
      <c r="C48" s="744"/>
      <c r="D48" s="744"/>
      <c r="E48" s="744"/>
      <c r="F48" s="744"/>
      <c r="G48" s="744"/>
      <c r="H48" s="744"/>
      <c r="I48" s="744"/>
      <c r="J48" s="744"/>
      <c r="K48" s="744"/>
      <c r="L48" s="744"/>
      <c r="M48" s="744"/>
      <c r="N48" s="744"/>
      <c r="O48" s="744"/>
      <c r="P48" s="744"/>
      <c r="Q48" s="744"/>
      <c r="R48" s="744"/>
      <c r="S48" s="744"/>
      <c r="T48" s="744"/>
      <c r="U48" s="744"/>
      <c r="V48" s="744"/>
      <c r="W48" s="744"/>
      <c r="X48" s="744"/>
      <c r="Y48" s="744"/>
      <c r="Z48" s="744"/>
      <c r="AA48" s="744"/>
      <c r="AB48" s="744"/>
      <c r="AC48" s="744"/>
      <c r="AD48" s="745"/>
      <c r="AE48" s="130"/>
      <c r="AF48" s="227"/>
    </row>
    <row r="49" spans="1:32" s="9" customFormat="1" ht="16.5" customHeight="1">
      <c r="A49" s="129"/>
      <c r="B49" s="743"/>
      <c r="C49" s="744"/>
      <c r="D49" s="744"/>
      <c r="E49" s="744"/>
      <c r="F49" s="744"/>
      <c r="G49" s="744"/>
      <c r="H49" s="744"/>
      <c r="I49" s="744"/>
      <c r="J49" s="744"/>
      <c r="K49" s="744"/>
      <c r="L49" s="744"/>
      <c r="M49" s="744"/>
      <c r="N49" s="744"/>
      <c r="O49" s="744"/>
      <c r="P49" s="744"/>
      <c r="Q49" s="744"/>
      <c r="R49" s="744"/>
      <c r="S49" s="744"/>
      <c r="T49" s="744"/>
      <c r="U49" s="744"/>
      <c r="V49" s="744"/>
      <c r="W49" s="744"/>
      <c r="X49" s="744"/>
      <c r="Y49" s="744"/>
      <c r="Z49" s="744"/>
      <c r="AA49" s="744"/>
      <c r="AB49" s="744"/>
      <c r="AC49" s="744"/>
      <c r="AD49" s="745"/>
      <c r="AE49" s="130"/>
      <c r="AF49" s="227"/>
    </row>
    <row r="50" spans="1:32" s="9" customFormat="1" ht="16.5" customHeight="1">
      <c r="A50" s="129"/>
      <c r="B50" s="743"/>
      <c r="C50" s="744"/>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4"/>
      <c r="AB50" s="744"/>
      <c r="AC50" s="744"/>
      <c r="AD50" s="745"/>
      <c r="AE50" s="130"/>
      <c r="AF50" s="227"/>
    </row>
    <row r="51" spans="1:32" s="9" customFormat="1" ht="16.5" customHeight="1" thickBot="1">
      <c r="A51" s="129"/>
      <c r="B51" s="746"/>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747"/>
      <c r="AC51" s="747"/>
      <c r="AD51" s="748"/>
      <c r="AE51" s="130"/>
      <c r="AF51" s="227"/>
    </row>
    <row r="52" spans="1:32" s="9" customFormat="1" ht="6" customHeight="1">
      <c r="A52" s="129"/>
      <c r="B52" s="673"/>
      <c r="C52" s="673"/>
      <c r="D52" s="673"/>
      <c r="E52" s="673"/>
      <c r="F52" s="673"/>
      <c r="G52" s="673"/>
      <c r="H52" s="673"/>
      <c r="I52" s="673"/>
      <c r="J52" s="673"/>
      <c r="K52" s="673"/>
      <c r="L52" s="673"/>
      <c r="M52" s="673"/>
      <c r="N52" s="673"/>
      <c r="O52" s="673"/>
      <c r="P52" s="673"/>
      <c r="Q52" s="673"/>
      <c r="R52" s="673"/>
      <c r="S52" s="673"/>
      <c r="T52" s="673"/>
      <c r="U52" s="673"/>
      <c r="V52" s="673"/>
      <c r="W52" s="673"/>
      <c r="X52" s="673"/>
      <c r="Y52" s="673"/>
      <c r="Z52" s="673"/>
      <c r="AA52" s="673"/>
      <c r="AB52" s="673"/>
      <c r="AC52" s="673"/>
      <c r="AD52" s="673"/>
      <c r="AE52" s="130"/>
      <c r="AF52" s="227"/>
    </row>
    <row r="53" spans="1:32">
      <c r="B53" s="569"/>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row>
    <row r="54" spans="1:32" hidden="1"/>
    <row r="55" spans="1:32" hidden="1"/>
  </sheetData>
  <sheetProtection algorithmName="SHA-512" hashValue="EPEWFqAXM+r+R9XuBzrRlZBZ+vu4BAEXJNhr0lJNuZHXSZKRHoVHuKoioDK1vf2c/ytqoyvWfNtRwdkPnSoqgw==" saltValue="E5D0CNRGDYXrbTf+Qq26sg==" spinCount="100000" sheet="1" objects="1" scenarios="1" selectLockedCells="1"/>
  <mergeCells count="38">
    <mergeCell ref="H41:AC41"/>
    <mergeCell ref="J44:V44"/>
    <mergeCell ref="B48:AD51"/>
    <mergeCell ref="C35:AC35"/>
    <mergeCell ref="H36:AC36"/>
    <mergeCell ref="L37:AC37"/>
    <mergeCell ref="E38:AC38"/>
    <mergeCell ref="F39:H39"/>
    <mergeCell ref="J39:P39"/>
    <mergeCell ref="S39:U39"/>
    <mergeCell ref="W39:AC39"/>
    <mergeCell ref="AL12:AM12"/>
    <mergeCell ref="C16:AC16"/>
    <mergeCell ref="G17:AC17"/>
    <mergeCell ref="G18:AC18"/>
    <mergeCell ref="J33:V33"/>
    <mergeCell ref="H21:AC21"/>
    <mergeCell ref="J23:V23"/>
    <mergeCell ref="C25:AC25"/>
    <mergeCell ref="H26:AC26"/>
    <mergeCell ref="L27:AC27"/>
    <mergeCell ref="E28:AC28"/>
    <mergeCell ref="F29:H29"/>
    <mergeCell ref="J29:P29"/>
    <mergeCell ref="S29:U29"/>
    <mergeCell ref="W29:AC29"/>
    <mergeCell ref="H31:AC31"/>
    <mergeCell ref="F19:H19"/>
    <mergeCell ref="J19:P19"/>
    <mergeCell ref="S19:U19"/>
    <mergeCell ref="W19:AC19"/>
    <mergeCell ref="B1:AD6"/>
    <mergeCell ref="B7:AD7"/>
    <mergeCell ref="B9:AD9"/>
    <mergeCell ref="B10:AD10"/>
    <mergeCell ref="Y12:Z12"/>
    <mergeCell ref="AB12:AD12"/>
    <mergeCell ref="B12:L12"/>
  </mergeCells>
  <hyperlinks>
    <hyperlink ref="AB12:AD12" location="Índice!A1" display="Índice"/>
  </hyperlinks>
  <pageMargins left="0.70866141732283472" right="0.70866141732283472" top="0.74803149606299213" bottom="0.74803149606299213" header="0.31496062992125984" footer="0.31496062992125984"/>
  <pageSetup scale="77" orientation="portrait" verticalDpi="1200" r:id="rId1"/>
  <headerFooter>
    <oddHeader>&amp;CMódulo 1 Sección XI
Informantes</oddHeader>
    <oddFooter>&amp;LCenso Nacional de Gobierno, Seguridad Pública y Sistema Penitenciario Estatales 2017&amp;R&amp;P de &amp;N</oddFooter>
  </headerFooter>
  <colBreaks count="1" manualBreakCount="1">
    <brk id="32" max="1048575" man="1"/>
  </colBreaks>
  <drawing r:id="rId2"/>
</worksheet>
</file>

<file path=xl/worksheets/sheet4.xml><?xml version="1.0" encoding="utf-8"?>
<worksheet xmlns="http://schemas.openxmlformats.org/spreadsheetml/2006/main" xmlns:r="http://schemas.openxmlformats.org/officeDocument/2006/relationships">
  <dimension ref="A1:BQ1889"/>
  <sheetViews>
    <sheetView tabSelected="1" view="pageBreakPreview" zoomScaleNormal="100" zoomScaleSheetLayoutView="100" workbookViewId="0">
      <selection activeCell="B13" sqref="B13:AD13"/>
    </sheetView>
  </sheetViews>
  <sheetFormatPr baseColWidth="10" defaultColWidth="0" defaultRowHeight="15" customHeight="1" zeroHeight="1"/>
  <cols>
    <col min="1" max="1" width="4.28515625" style="383" customWidth="1"/>
    <col min="2" max="31" width="3.7109375" style="571" customWidth="1"/>
    <col min="32" max="32" width="5.85546875" style="598" hidden="1" customWidth="1"/>
    <col min="33" max="33" width="5.85546875" style="142" hidden="1" customWidth="1"/>
    <col min="34" max="64" width="5.42578125" style="142" hidden="1" customWidth="1"/>
    <col min="65" max="16384" width="2.140625" style="142" hidden="1"/>
  </cols>
  <sheetData>
    <row r="1" spans="1:39" customFormat="1" ht="15" customHeight="1">
      <c r="A1" s="161"/>
      <c r="B1" s="698" t="s">
        <v>0</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102"/>
      <c r="AF1" s="597"/>
      <c r="AG1" s="603" t="s">
        <v>1033</v>
      </c>
      <c r="AH1" s="604" t="s">
        <v>1034</v>
      </c>
      <c r="AI1" s="604"/>
      <c r="AJ1" s="604"/>
      <c r="AK1" s="603"/>
      <c r="AL1" s="603"/>
      <c r="AM1" s="603"/>
    </row>
    <row r="2" spans="1:39" customFormat="1" ht="15" customHeight="1">
      <c r="A2" s="161"/>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102"/>
      <c r="AF2" s="597"/>
      <c r="AG2" s="603" t="s">
        <v>1035</v>
      </c>
      <c r="AH2" s="604"/>
      <c r="AI2" s="604">
        <v>1</v>
      </c>
      <c r="AJ2" s="604"/>
      <c r="AK2" s="603"/>
      <c r="AL2" s="603"/>
      <c r="AM2" s="603"/>
    </row>
    <row r="3" spans="1:39" customFormat="1" ht="15" customHeight="1">
      <c r="A3" s="161"/>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102"/>
      <c r="AF3" s="597"/>
      <c r="AG3" s="603"/>
      <c r="AH3" s="604" t="s">
        <v>1036</v>
      </c>
      <c r="AI3" s="604">
        <v>2</v>
      </c>
      <c r="AJ3" s="604">
        <v>1</v>
      </c>
      <c r="AK3" s="603">
        <v>1</v>
      </c>
      <c r="AL3" s="603"/>
      <c r="AM3" s="603"/>
    </row>
    <row r="4" spans="1:39" customFormat="1" ht="15" customHeight="1">
      <c r="A4" s="161"/>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102"/>
      <c r="AF4" s="597"/>
      <c r="AG4" s="603">
        <v>1</v>
      </c>
      <c r="AH4" s="604"/>
      <c r="AI4" s="604">
        <v>3</v>
      </c>
      <c r="AJ4" s="604">
        <v>2</v>
      </c>
      <c r="AK4" s="604">
        <v>2</v>
      </c>
      <c r="AL4" s="603"/>
      <c r="AM4" s="603"/>
    </row>
    <row r="5" spans="1:39" customFormat="1" ht="15" customHeight="1">
      <c r="A5" s="162"/>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102"/>
      <c r="AF5" s="597"/>
      <c r="AG5" s="603">
        <v>2</v>
      </c>
      <c r="AH5" s="604"/>
      <c r="AI5" s="604">
        <v>4</v>
      </c>
      <c r="AJ5" s="604">
        <v>3</v>
      </c>
      <c r="AK5" s="603">
        <v>3</v>
      </c>
      <c r="AL5" s="603"/>
      <c r="AM5" s="603"/>
    </row>
    <row r="6" spans="1:39" customFormat="1" ht="81.75" customHeight="1">
      <c r="A6" s="162"/>
      <c r="B6" s="698"/>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102"/>
      <c r="AF6" s="597"/>
      <c r="AG6" s="605">
        <v>9</v>
      </c>
      <c r="AH6" s="604"/>
      <c r="AI6" s="604">
        <v>9</v>
      </c>
      <c r="AJ6" s="604">
        <v>4</v>
      </c>
      <c r="AK6" s="604">
        <v>4</v>
      </c>
      <c r="AL6" s="603"/>
      <c r="AM6" s="603"/>
    </row>
    <row r="7" spans="1:39" s="137" customFormat="1" ht="38.25" customHeight="1">
      <c r="A7" s="368"/>
      <c r="B7" s="1135" t="s">
        <v>651</v>
      </c>
      <c r="C7" s="1135"/>
      <c r="D7" s="1135"/>
      <c r="E7" s="1135"/>
      <c r="F7" s="1135"/>
      <c r="G7" s="1135"/>
      <c r="H7" s="1135"/>
      <c r="I7" s="1135"/>
      <c r="J7" s="1135"/>
      <c r="K7" s="1135"/>
      <c r="L7" s="1135"/>
      <c r="M7" s="1135"/>
      <c r="N7" s="1135"/>
      <c r="O7" s="1135"/>
      <c r="P7" s="1135"/>
      <c r="Q7" s="1135"/>
      <c r="R7" s="1135"/>
      <c r="S7" s="1135"/>
      <c r="T7" s="1135"/>
      <c r="U7" s="1135"/>
      <c r="V7" s="1135"/>
      <c r="W7" s="1135"/>
      <c r="X7" s="1135"/>
      <c r="Y7" s="1135"/>
      <c r="Z7" s="1135"/>
      <c r="AA7" s="1135"/>
      <c r="AB7" s="1135"/>
      <c r="AC7" s="1135"/>
      <c r="AD7" s="1135"/>
      <c r="AE7" s="102"/>
      <c r="AF7" s="598"/>
      <c r="AG7" s="604"/>
      <c r="AH7" s="604"/>
      <c r="AI7" s="604"/>
      <c r="AJ7" s="604">
        <v>5</v>
      </c>
      <c r="AK7" s="603">
        <v>5</v>
      </c>
      <c r="AL7" s="603"/>
      <c r="AM7" s="603"/>
    </row>
    <row r="8" spans="1:39" s="137" customFormat="1" ht="19.5">
      <c r="A8" s="368"/>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E8" s="102"/>
      <c r="AF8" s="598"/>
      <c r="AG8" s="604"/>
      <c r="AH8" s="604"/>
      <c r="AI8" s="604"/>
      <c r="AJ8" s="604">
        <v>6</v>
      </c>
      <c r="AK8" s="604">
        <v>6</v>
      </c>
      <c r="AL8" s="603"/>
      <c r="AM8" s="603"/>
    </row>
    <row r="9" spans="1:39" s="137" customFormat="1" ht="19.5">
      <c r="A9" s="368"/>
      <c r="B9" s="733" t="str">
        <f>IF(Presentación!$B$9="","",Presentación!$B$9)</f>
        <v>Veracruz de Ignacio de la Llave</v>
      </c>
      <c r="C9" s="734"/>
      <c r="D9" s="734"/>
      <c r="E9" s="734"/>
      <c r="F9" s="734"/>
      <c r="G9" s="734"/>
      <c r="H9" s="734"/>
      <c r="I9" s="734"/>
      <c r="J9" s="734"/>
      <c r="K9" s="734"/>
      <c r="L9" s="735"/>
      <c r="M9" s="666"/>
      <c r="N9" s="181" t="str">
        <f>IF(Presentación!$N$9="","",Presentación!$N$9)</f>
        <v>30</v>
      </c>
      <c r="O9" s="169"/>
      <c r="P9" s="169"/>
      <c r="Q9" s="169"/>
      <c r="R9" s="169"/>
      <c r="S9" s="169"/>
      <c r="T9" s="108"/>
      <c r="U9" s="108"/>
      <c r="V9" s="169"/>
      <c r="W9" s="169"/>
      <c r="X9" s="169"/>
      <c r="Y9" s="169"/>
      <c r="Z9" s="169"/>
      <c r="AA9" s="169"/>
      <c r="AB9" s="1136" t="s">
        <v>1</v>
      </c>
      <c r="AC9" s="1136"/>
      <c r="AD9" s="1136"/>
      <c r="AE9" s="25"/>
      <c r="AF9" s="598"/>
      <c r="AG9" s="604"/>
      <c r="AH9" s="604"/>
      <c r="AI9" s="604"/>
      <c r="AJ9" s="604">
        <v>7</v>
      </c>
      <c r="AK9" s="603">
        <v>7</v>
      </c>
      <c r="AL9" s="603"/>
      <c r="AM9" s="603"/>
    </row>
    <row r="10" spans="1:39" s="137" customFormat="1" ht="20.25" thickBot="1">
      <c r="A10" s="368"/>
      <c r="B10" s="148"/>
      <c r="C10" s="101"/>
      <c r="D10" s="101"/>
      <c r="E10" s="101"/>
      <c r="F10" s="101"/>
      <c r="G10" s="101"/>
      <c r="H10" s="101"/>
      <c r="I10" s="101"/>
      <c r="J10" s="101"/>
      <c r="K10" s="101"/>
      <c r="L10" s="101"/>
      <c r="M10" s="169"/>
      <c r="N10" s="101"/>
      <c r="O10" s="169"/>
      <c r="P10" s="169"/>
      <c r="Q10" s="169"/>
      <c r="R10" s="169"/>
      <c r="S10" s="169"/>
      <c r="T10" s="108"/>
      <c r="U10" s="108"/>
      <c r="V10" s="169"/>
      <c r="W10" s="169"/>
      <c r="X10" s="169"/>
      <c r="Y10" s="169"/>
      <c r="Z10" s="169"/>
      <c r="AA10" s="169"/>
      <c r="AB10" s="169"/>
      <c r="AC10" s="169"/>
      <c r="AD10" s="169"/>
      <c r="AE10" s="25"/>
      <c r="AF10" s="598"/>
      <c r="AG10" s="604"/>
      <c r="AH10" s="604"/>
      <c r="AI10" s="604"/>
      <c r="AJ10" s="604">
        <v>8</v>
      </c>
      <c r="AK10" s="603">
        <v>8</v>
      </c>
      <c r="AL10" s="603"/>
      <c r="AM10" s="603"/>
    </row>
    <row r="11" spans="1:39" s="137" customFormat="1" ht="15.75" thickBot="1">
      <c r="A11" s="369"/>
      <c r="B11" s="1079" t="s">
        <v>652</v>
      </c>
      <c r="C11" s="1080"/>
      <c r="D11" s="1080"/>
      <c r="E11" s="1080"/>
      <c r="F11" s="1080"/>
      <c r="G11" s="1080"/>
      <c r="H11" s="1080"/>
      <c r="I11" s="1080"/>
      <c r="J11" s="1080"/>
      <c r="K11" s="1080"/>
      <c r="L11" s="1080"/>
      <c r="M11" s="1080"/>
      <c r="N11" s="1080"/>
      <c r="O11" s="1080"/>
      <c r="P11" s="1080"/>
      <c r="Q11" s="1080"/>
      <c r="R11" s="1080"/>
      <c r="S11" s="1080"/>
      <c r="T11" s="1080"/>
      <c r="U11" s="1080"/>
      <c r="V11" s="1080"/>
      <c r="W11" s="1080"/>
      <c r="X11" s="1080"/>
      <c r="Y11" s="1080"/>
      <c r="Z11" s="1080"/>
      <c r="AA11" s="1080"/>
      <c r="AB11" s="1080"/>
      <c r="AC11" s="1080"/>
      <c r="AD11" s="1081"/>
      <c r="AE11" s="41"/>
      <c r="AF11" s="598"/>
      <c r="AG11" s="145"/>
      <c r="AH11" s="145"/>
      <c r="AI11" s="145"/>
      <c r="AJ11" s="604">
        <v>9</v>
      </c>
      <c r="AK11" s="604">
        <v>9</v>
      </c>
      <c r="AL11" s="603"/>
      <c r="AM11" s="603"/>
    </row>
    <row r="12" spans="1:39" s="137" customFormat="1">
      <c r="A12" s="370"/>
      <c r="B12" s="1122" t="s">
        <v>53</v>
      </c>
      <c r="C12" s="1123"/>
      <c r="D12" s="1123"/>
      <c r="E12" s="1123"/>
      <c r="F12" s="1123"/>
      <c r="G12" s="1123"/>
      <c r="H12" s="1123"/>
      <c r="I12" s="1123"/>
      <c r="J12" s="1123"/>
      <c r="K12" s="1123"/>
      <c r="L12" s="1123"/>
      <c r="M12" s="1123"/>
      <c r="N12" s="1123"/>
      <c r="O12" s="1123"/>
      <c r="P12" s="1123"/>
      <c r="Q12" s="1123"/>
      <c r="R12" s="1123"/>
      <c r="S12" s="1123"/>
      <c r="T12" s="1123"/>
      <c r="U12" s="1123"/>
      <c r="V12" s="1123"/>
      <c r="W12" s="1123"/>
      <c r="X12" s="1123"/>
      <c r="Y12" s="1123"/>
      <c r="Z12" s="1123"/>
      <c r="AA12" s="1123"/>
      <c r="AB12" s="1123"/>
      <c r="AC12" s="1123"/>
      <c r="AD12" s="1124"/>
      <c r="AE12" s="27"/>
      <c r="AF12" s="598"/>
      <c r="AG12" s="145"/>
      <c r="AH12" s="145"/>
      <c r="AI12" s="145"/>
      <c r="AJ12" s="604">
        <v>10</v>
      </c>
      <c r="AK12" s="603">
        <v>10</v>
      </c>
      <c r="AL12" s="603"/>
      <c r="AM12" s="603"/>
    </row>
    <row r="13" spans="1:39" s="137" customFormat="1" ht="37.5" customHeight="1">
      <c r="A13" s="370"/>
      <c r="B13" s="100"/>
      <c r="C13" s="1125" t="s">
        <v>54</v>
      </c>
      <c r="D13" s="1125"/>
      <c r="E13" s="1125"/>
      <c r="F13" s="1125"/>
      <c r="G13" s="1125"/>
      <c r="H13" s="1125"/>
      <c r="I13" s="1125"/>
      <c r="J13" s="1125"/>
      <c r="K13" s="1125"/>
      <c r="L13" s="1125"/>
      <c r="M13" s="1125"/>
      <c r="N13" s="1125"/>
      <c r="O13" s="1125"/>
      <c r="P13" s="1125"/>
      <c r="Q13" s="1125"/>
      <c r="R13" s="1125"/>
      <c r="S13" s="1125"/>
      <c r="T13" s="1125"/>
      <c r="U13" s="1125"/>
      <c r="V13" s="1125"/>
      <c r="W13" s="1125"/>
      <c r="X13" s="1125"/>
      <c r="Y13" s="1125"/>
      <c r="Z13" s="1125"/>
      <c r="AA13" s="1125"/>
      <c r="AB13" s="1125"/>
      <c r="AC13" s="1125"/>
      <c r="AD13" s="1126"/>
      <c r="AE13" s="27"/>
      <c r="AF13" s="598"/>
      <c r="AG13" s="145"/>
      <c r="AH13" s="145"/>
      <c r="AI13" s="145"/>
      <c r="AJ13" s="604">
        <v>11</v>
      </c>
      <c r="AK13" s="603">
        <v>99</v>
      </c>
      <c r="AL13" s="603"/>
      <c r="AM13" s="603"/>
    </row>
    <row r="14" spans="1:39" s="212" customFormat="1" ht="85.5" customHeight="1">
      <c r="A14" s="430"/>
      <c r="B14" s="341"/>
      <c r="C14" s="1047" t="s">
        <v>498</v>
      </c>
      <c r="D14" s="1047"/>
      <c r="E14" s="1047"/>
      <c r="F14" s="1047"/>
      <c r="G14" s="1047"/>
      <c r="H14" s="1047"/>
      <c r="I14" s="1047"/>
      <c r="J14" s="1047"/>
      <c r="K14" s="1047"/>
      <c r="L14" s="1047"/>
      <c r="M14" s="1047"/>
      <c r="N14" s="1047"/>
      <c r="O14" s="1047"/>
      <c r="P14" s="1047"/>
      <c r="Q14" s="1047"/>
      <c r="R14" s="1047"/>
      <c r="S14" s="1047"/>
      <c r="T14" s="1047"/>
      <c r="U14" s="1047"/>
      <c r="V14" s="1047"/>
      <c r="W14" s="1047"/>
      <c r="X14" s="1047"/>
      <c r="Y14" s="1047"/>
      <c r="Z14" s="1047"/>
      <c r="AA14" s="1047"/>
      <c r="AB14" s="1047"/>
      <c r="AC14" s="1047"/>
      <c r="AD14" s="1048"/>
      <c r="AE14" s="342"/>
      <c r="AF14" s="599"/>
      <c r="AG14" s="145"/>
      <c r="AH14" s="145"/>
      <c r="AI14" s="145"/>
      <c r="AJ14" s="604">
        <v>12</v>
      </c>
      <c r="AK14" s="603"/>
      <c r="AL14" s="603"/>
      <c r="AM14" s="603"/>
    </row>
    <row r="15" spans="1:39" s="137" customFormat="1" ht="23.25" customHeight="1">
      <c r="A15" s="370"/>
      <c r="B15" s="100"/>
      <c r="C15" s="806" t="s">
        <v>55</v>
      </c>
      <c r="D15" s="806"/>
      <c r="E15" s="806"/>
      <c r="F15" s="806"/>
      <c r="G15" s="806"/>
      <c r="H15" s="806"/>
      <c r="I15" s="806"/>
      <c r="J15" s="806"/>
      <c r="K15" s="806"/>
      <c r="L15" s="806"/>
      <c r="M15" s="806"/>
      <c r="N15" s="806"/>
      <c r="O15" s="806"/>
      <c r="P15" s="806"/>
      <c r="Q15" s="806"/>
      <c r="R15" s="806"/>
      <c r="S15" s="806"/>
      <c r="T15" s="806"/>
      <c r="U15" s="806"/>
      <c r="V15" s="806"/>
      <c r="W15" s="806"/>
      <c r="X15" s="806"/>
      <c r="Y15" s="806"/>
      <c r="Z15" s="806"/>
      <c r="AA15" s="806"/>
      <c r="AB15" s="806"/>
      <c r="AC15" s="806"/>
      <c r="AD15" s="1049"/>
      <c r="AE15" s="27"/>
      <c r="AF15" s="598"/>
      <c r="AG15" s="145"/>
      <c r="AH15" s="145"/>
      <c r="AI15" s="145"/>
      <c r="AJ15" s="604">
        <v>13</v>
      </c>
      <c r="AK15" s="603"/>
      <c r="AL15" s="603"/>
      <c r="AM15" s="603"/>
    </row>
    <row r="16" spans="1:39" s="137" customFormat="1" ht="15.75" thickBot="1">
      <c r="A16" s="370"/>
      <c r="B16" s="71"/>
      <c r="C16" s="1127" t="s">
        <v>56</v>
      </c>
      <c r="D16" s="1127"/>
      <c r="E16" s="1127"/>
      <c r="F16" s="1127"/>
      <c r="G16" s="1127"/>
      <c r="H16" s="1127"/>
      <c r="I16" s="1127"/>
      <c r="J16" s="1127"/>
      <c r="K16" s="1127"/>
      <c r="L16" s="1127"/>
      <c r="M16" s="1127"/>
      <c r="N16" s="1127"/>
      <c r="O16" s="1127"/>
      <c r="P16" s="1127"/>
      <c r="Q16" s="1127"/>
      <c r="R16" s="1127"/>
      <c r="S16" s="1127"/>
      <c r="T16" s="1127"/>
      <c r="U16" s="1127"/>
      <c r="V16" s="1127"/>
      <c r="W16" s="1127"/>
      <c r="X16" s="1127"/>
      <c r="Y16" s="1127"/>
      <c r="Z16" s="1127"/>
      <c r="AA16" s="1127"/>
      <c r="AB16" s="1127"/>
      <c r="AC16" s="1127"/>
      <c r="AD16" s="1128"/>
      <c r="AE16" s="27"/>
      <c r="AF16" s="598"/>
      <c r="AG16" s="145"/>
      <c r="AH16" s="145"/>
      <c r="AI16" s="145"/>
      <c r="AJ16" s="604">
        <v>14</v>
      </c>
      <c r="AK16" s="603"/>
      <c r="AL16" s="603"/>
      <c r="AM16" s="603"/>
    </row>
    <row r="17" spans="1:39" s="137" customFormat="1">
      <c r="A17" s="367"/>
      <c r="B17" s="1119" t="s">
        <v>57</v>
      </c>
      <c r="C17" s="1120"/>
      <c r="D17" s="1120"/>
      <c r="E17" s="1120"/>
      <c r="F17" s="1120"/>
      <c r="G17" s="1120"/>
      <c r="H17" s="1120"/>
      <c r="I17" s="1120"/>
      <c r="J17" s="1120"/>
      <c r="K17" s="1120"/>
      <c r="L17" s="1120"/>
      <c r="M17" s="1120"/>
      <c r="N17" s="1120"/>
      <c r="O17" s="1120"/>
      <c r="P17" s="1120"/>
      <c r="Q17" s="1120"/>
      <c r="R17" s="1120"/>
      <c r="S17" s="1120"/>
      <c r="T17" s="1120"/>
      <c r="U17" s="1120"/>
      <c r="V17" s="1120"/>
      <c r="W17" s="1120"/>
      <c r="X17" s="1120"/>
      <c r="Y17" s="1120"/>
      <c r="Z17" s="1120"/>
      <c r="AA17" s="1120"/>
      <c r="AB17" s="1120"/>
      <c r="AC17" s="1120"/>
      <c r="AD17" s="1121"/>
      <c r="AE17" s="32"/>
      <c r="AF17" s="598"/>
      <c r="AG17" s="145"/>
      <c r="AH17" s="145"/>
      <c r="AI17" s="145"/>
      <c r="AJ17" s="604">
        <v>15</v>
      </c>
      <c r="AK17" s="603"/>
      <c r="AL17" s="603"/>
      <c r="AM17" s="603"/>
    </row>
    <row r="18" spans="1:39" s="137" customFormat="1" ht="72.75" customHeight="1">
      <c r="A18" s="367"/>
      <c r="B18" s="71"/>
      <c r="C18" s="1137" t="s">
        <v>58</v>
      </c>
      <c r="D18" s="1137"/>
      <c r="E18" s="1137"/>
      <c r="F18" s="1137"/>
      <c r="G18" s="1137"/>
      <c r="H18" s="1137"/>
      <c r="I18" s="1137"/>
      <c r="J18" s="1137"/>
      <c r="K18" s="1137"/>
      <c r="L18" s="1137"/>
      <c r="M18" s="1137"/>
      <c r="N18" s="1137"/>
      <c r="O18" s="1137"/>
      <c r="P18" s="1137"/>
      <c r="Q18" s="1137"/>
      <c r="R18" s="1137"/>
      <c r="S18" s="1137"/>
      <c r="T18" s="1137"/>
      <c r="U18" s="1137"/>
      <c r="V18" s="1137"/>
      <c r="W18" s="1137"/>
      <c r="X18" s="1137"/>
      <c r="Y18" s="1137"/>
      <c r="Z18" s="1137"/>
      <c r="AA18" s="1137"/>
      <c r="AB18" s="1137"/>
      <c r="AC18" s="1137"/>
      <c r="AD18" s="1138"/>
      <c r="AE18" s="32"/>
      <c r="AF18" s="598"/>
      <c r="AG18" s="145"/>
      <c r="AH18" s="145"/>
      <c r="AI18" s="145"/>
      <c r="AJ18" s="604">
        <v>16</v>
      </c>
      <c r="AK18" s="603"/>
      <c r="AL18" s="603"/>
      <c r="AM18" s="603"/>
    </row>
    <row r="19" spans="1:39" s="137" customFormat="1" ht="26.25" customHeight="1">
      <c r="A19" s="367"/>
      <c r="B19" s="55"/>
      <c r="C19" s="1114" t="s">
        <v>59</v>
      </c>
      <c r="D19" s="1114"/>
      <c r="E19" s="1114"/>
      <c r="F19" s="1114"/>
      <c r="G19" s="1114"/>
      <c r="H19" s="1114"/>
      <c r="I19" s="1114"/>
      <c r="J19" s="1114"/>
      <c r="K19" s="1114"/>
      <c r="L19" s="1114"/>
      <c r="M19" s="1114"/>
      <c r="N19" s="1114"/>
      <c r="O19" s="1114"/>
      <c r="P19" s="1114"/>
      <c r="Q19" s="1114"/>
      <c r="R19" s="1114"/>
      <c r="S19" s="1114"/>
      <c r="T19" s="1114"/>
      <c r="U19" s="1114"/>
      <c r="V19" s="1114"/>
      <c r="W19" s="1114"/>
      <c r="X19" s="1114"/>
      <c r="Y19" s="1114"/>
      <c r="Z19" s="1114"/>
      <c r="AA19" s="1114"/>
      <c r="AB19" s="1114"/>
      <c r="AC19" s="1114"/>
      <c r="AD19" s="1115"/>
      <c r="AE19" s="32"/>
      <c r="AF19" s="598"/>
      <c r="AG19" s="145"/>
      <c r="AH19" s="145"/>
      <c r="AI19" s="145"/>
      <c r="AJ19" s="604">
        <v>17</v>
      </c>
      <c r="AK19" s="603"/>
      <c r="AL19" s="603"/>
      <c r="AM19" s="603"/>
    </row>
    <row r="20" spans="1:39" s="137" customFormat="1" ht="15.75">
      <c r="A20" s="369"/>
      <c r="B20" s="44"/>
      <c r="C20" s="27"/>
      <c r="D20" s="27"/>
      <c r="E20" s="27"/>
      <c r="F20" s="27"/>
      <c r="G20" s="27"/>
      <c r="H20" s="27"/>
      <c r="I20" s="27"/>
      <c r="J20" s="27"/>
      <c r="K20" s="27"/>
      <c r="L20" s="6"/>
      <c r="M20" s="6"/>
      <c r="N20" s="6"/>
      <c r="O20" s="6"/>
      <c r="P20" s="6"/>
      <c r="Q20" s="6"/>
      <c r="R20" s="6"/>
      <c r="S20" s="6"/>
      <c r="T20" s="115"/>
      <c r="U20" s="110"/>
      <c r="V20" s="18"/>
      <c r="W20" s="18"/>
      <c r="X20" s="18"/>
      <c r="Y20" s="18"/>
      <c r="Z20" s="18"/>
      <c r="AA20" s="18"/>
      <c r="AB20" s="18"/>
      <c r="AC20" s="6"/>
      <c r="AD20" s="32"/>
      <c r="AE20" s="32"/>
      <c r="AF20" s="598"/>
      <c r="AG20" s="145"/>
      <c r="AH20" s="145"/>
      <c r="AI20" s="145"/>
      <c r="AJ20" s="604">
        <v>18</v>
      </c>
      <c r="AK20" s="603"/>
      <c r="AL20" s="603"/>
      <c r="AM20" s="603"/>
    </row>
    <row r="21" spans="1:39" s="137" customFormat="1" ht="27" customHeight="1">
      <c r="A21" s="499" t="s">
        <v>60</v>
      </c>
      <c r="B21" s="895" t="s">
        <v>741</v>
      </c>
      <c r="C21" s="895"/>
      <c r="D21" s="895"/>
      <c r="E21" s="895"/>
      <c r="F21" s="895"/>
      <c r="G21" s="895"/>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500"/>
      <c r="AF21" s="598"/>
      <c r="AG21" s="145"/>
      <c r="AH21" s="145"/>
      <c r="AI21" s="145"/>
      <c r="AJ21" s="604">
        <v>19</v>
      </c>
      <c r="AK21" s="603"/>
      <c r="AL21" s="603"/>
      <c r="AM21" s="603"/>
    </row>
    <row r="22" spans="1:39" s="137" customFormat="1" ht="15" customHeight="1">
      <c r="A22" s="499"/>
      <c r="B22" s="501"/>
      <c r="C22" s="791" t="s">
        <v>61</v>
      </c>
      <c r="D22" s="791"/>
      <c r="E22" s="791"/>
      <c r="F22" s="791"/>
      <c r="G22" s="791"/>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500"/>
      <c r="AF22" s="598"/>
      <c r="AG22" s="145"/>
      <c r="AH22" s="145"/>
      <c r="AI22" s="145"/>
      <c r="AJ22" s="604">
        <v>20</v>
      </c>
      <c r="AK22" s="603"/>
      <c r="AL22" s="603"/>
      <c r="AM22" s="603"/>
    </row>
    <row r="23" spans="1:39" s="137" customFormat="1" ht="15" customHeight="1" thickBot="1">
      <c r="A23" s="499"/>
      <c r="B23" s="516"/>
      <c r="C23" s="535"/>
      <c r="D23" s="535"/>
      <c r="E23" s="535"/>
      <c r="F23" s="535"/>
      <c r="G23" s="535"/>
      <c r="H23" s="535"/>
      <c r="I23" s="535"/>
      <c r="J23" s="535"/>
      <c r="K23" s="535"/>
      <c r="L23" s="535"/>
      <c r="M23" s="535"/>
      <c r="N23" s="535"/>
      <c r="O23" s="502"/>
      <c r="P23" s="502"/>
      <c r="Q23" s="502"/>
      <c r="R23" s="502"/>
      <c r="S23" s="502"/>
      <c r="T23" s="503"/>
      <c r="U23" s="503"/>
      <c r="V23" s="502"/>
      <c r="W23" s="535"/>
      <c r="X23" s="502"/>
      <c r="Y23" s="502"/>
      <c r="Z23" s="502"/>
      <c r="AA23" s="502"/>
      <c r="AB23" s="502"/>
      <c r="AC23" s="502"/>
      <c r="AD23" s="502"/>
      <c r="AE23" s="502"/>
      <c r="AF23" s="598"/>
      <c r="AG23" s="145"/>
      <c r="AH23" s="145"/>
      <c r="AI23" s="145"/>
      <c r="AJ23" s="604">
        <v>21</v>
      </c>
      <c r="AK23" s="603"/>
      <c r="AL23" s="603"/>
      <c r="AM23" s="603"/>
    </row>
    <row r="24" spans="1:39" s="137" customFormat="1" ht="15.75" thickBot="1">
      <c r="A24" s="504"/>
      <c r="B24" s="563"/>
      <c r="C24" s="505"/>
      <c r="D24" s="535" t="s">
        <v>62</v>
      </c>
      <c r="E24" s="563"/>
      <c r="F24" s="563"/>
      <c r="G24" s="563"/>
      <c r="H24" s="563"/>
      <c r="I24" s="563"/>
      <c r="J24" s="505"/>
      <c r="K24" s="561" t="s">
        <v>1025</v>
      </c>
      <c r="L24" s="543"/>
      <c r="M24" s="563"/>
      <c r="N24" s="563"/>
      <c r="O24" s="563"/>
      <c r="P24" s="561"/>
      <c r="Q24" s="563"/>
      <c r="R24" s="563"/>
      <c r="S24" s="563"/>
      <c r="T24" s="506"/>
      <c r="U24" s="507" t="s">
        <v>1026</v>
      </c>
      <c r="V24" s="563"/>
      <c r="W24" s="563"/>
      <c r="X24" s="561"/>
      <c r="Y24" s="561"/>
      <c r="Z24" s="561"/>
      <c r="AA24" s="561"/>
      <c r="AB24" s="561"/>
      <c r="AC24" s="561"/>
      <c r="AD24" s="561"/>
      <c r="AE24" s="500"/>
      <c r="AF24" s="598"/>
      <c r="AG24" s="606"/>
      <c r="AH24" s="606"/>
      <c r="AI24" s="606"/>
      <c r="AJ24" s="604">
        <v>22</v>
      </c>
      <c r="AK24" s="603"/>
      <c r="AL24" s="603"/>
      <c r="AM24" s="603"/>
    </row>
    <row r="25" spans="1:39" s="137" customFormat="1">
      <c r="A25" s="504"/>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0"/>
      <c r="AF25" s="598"/>
      <c r="AG25" s="145"/>
      <c r="AH25" s="145"/>
      <c r="AI25" s="145"/>
      <c r="AJ25" s="604">
        <v>23</v>
      </c>
      <c r="AK25" s="603"/>
      <c r="AL25" s="603"/>
      <c r="AM25" s="603"/>
    </row>
    <row r="26" spans="1:39" s="137" customFormat="1">
      <c r="A26" s="504"/>
      <c r="B26" s="1131" t="str">
        <f>IF(COUNTIF(B24:T24,"X")&gt;1,"ERROR: Seleccionar sólo un código","")</f>
        <v/>
      </c>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500"/>
      <c r="AF26" s="598"/>
      <c r="AG26" s="145"/>
      <c r="AH26" s="145"/>
      <c r="AI26" s="145"/>
      <c r="AJ26" s="604">
        <v>24</v>
      </c>
      <c r="AK26" s="603"/>
      <c r="AL26" s="603"/>
      <c r="AM26" s="603"/>
    </row>
    <row r="27" spans="1:39" s="137" customFormat="1">
      <c r="A27" s="497"/>
      <c r="B27" s="509"/>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0"/>
      <c r="AF27" s="598"/>
      <c r="AG27" s="145"/>
      <c r="AH27" s="145"/>
      <c r="AI27" s="145"/>
      <c r="AJ27" s="604">
        <v>25</v>
      </c>
      <c r="AK27" s="603"/>
      <c r="AL27" s="603"/>
      <c r="AM27" s="603"/>
    </row>
    <row r="28" spans="1:39" s="137" customFormat="1">
      <c r="A28" s="499" t="s">
        <v>63</v>
      </c>
      <c r="B28" s="895" t="s">
        <v>1008</v>
      </c>
      <c r="C28" s="895"/>
      <c r="D28" s="895"/>
      <c r="E28" s="895"/>
      <c r="F28" s="895"/>
      <c r="G28" s="895"/>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498"/>
      <c r="AF28" s="598"/>
      <c r="AG28" s="145"/>
      <c r="AH28" s="145"/>
      <c r="AI28" s="145"/>
      <c r="AJ28" s="604">
        <v>26</v>
      </c>
      <c r="AK28" s="603"/>
      <c r="AL28" s="603"/>
      <c r="AM28" s="603"/>
    </row>
    <row r="29" spans="1:39" s="137" customFormat="1" ht="25.5" customHeight="1">
      <c r="A29" s="499"/>
      <c r="B29" s="510"/>
      <c r="C29" s="791" t="s">
        <v>61</v>
      </c>
      <c r="D29" s="791"/>
      <c r="E29" s="791"/>
      <c r="F29" s="791"/>
      <c r="G29" s="791"/>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498"/>
      <c r="AF29" s="598"/>
      <c r="AG29" s="145"/>
      <c r="AH29" s="145"/>
      <c r="AI29" s="145"/>
      <c r="AJ29" s="604">
        <v>27</v>
      </c>
      <c r="AK29" s="603"/>
      <c r="AL29" s="603"/>
      <c r="AM29" s="603"/>
    </row>
    <row r="30" spans="1:39" s="137" customFormat="1" ht="15.75" thickBot="1">
      <c r="A30" s="499"/>
      <c r="B30" s="760" t="str">
        <f>IF(OR($J$24="X",$T$24="X"),"De acuerdo a la pregunta anterior, ésta no debe ser contestada.","")</f>
        <v/>
      </c>
      <c r="C30" s="760"/>
      <c r="D30" s="760"/>
      <c r="E30" s="760"/>
      <c r="F30" s="760"/>
      <c r="G30" s="760"/>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c r="AE30" s="498"/>
      <c r="AF30" s="598"/>
    </row>
    <row r="31" spans="1:39" s="137" customFormat="1" ht="15" customHeight="1" thickBot="1">
      <c r="A31" s="499"/>
      <c r="B31" s="503"/>
      <c r="C31" s="505"/>
      <c r="D31" s="535" t="s">
        <v>62</v>
      </c>
      <c r="E31" s="563"/>
      <c r="F31" s="563"/>
      <c r="G31" s="563"/>
      <c r="H31" s="563"/>
      <c r="I31" s="571"/>
      <c r="J31" s="505"/>
      <c r="K31" s="561" t="s">
        <v>1027</v>
      </c>
      <c r="L31" s="543"/>
      <c r="M31" s="563"/>
      <c r="N31" s="563"/>
      <c r="O31" s="563"/>
      <c r="P31" s="561"/>
      <c r="Q31" s="563"/>
      <c r="R31" s="563"/>
      <c r="S31" s="563"/>
      <c r="T31" s="506"/>
      <c r="U31" s="507" t="s">
        <v>1028</v>
      </c>
      <c r="V31" s="563"/>
      <c r="W31" s="563"/>
      <c r="X31" s="561"/>
      <c r="Y31" s="561"/>
      <c r="Z31" s="561"/>
      <c r="AA31" s="561"/>
      <c r="AB31" s="561"/>
      <c r="AC31" s="561"/>
      <c r="AD31" s="561"/>
      <c r="AE31" s="498"/>
      <c r="AF31" s="598"/>
    </row>
    <row r="32" spans="1:39" s="137" customFormat="1" ht="22.5" customHeight="1">
      <c r="A32" s="499"/>
      <c r="B32" s="503"/>
      <c r="C32" s="503"/>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498"/>
      <c r="AF32" s="598"/>
    </row>
    <row r="33" spans="1:32" s="137" customFormat="1" ht="16.5" customHeight="1">
      <c r="A33" s="499"/>
      <c r="B33" s="1131" t="str">
        <f>IF(COUNTIF(B31:T31,"X")&gt;1,"ERROR: Seleccionar sólo un código","")</f>
        <v/>
      </c>
      <c r="C33" s="1131"/>
      <c r="D33" s="1131"/>
      <c r="E33" s="1131"/>
      <c r="F33" s="1131"/>
      <c r="G33" s="1131"/>
      <c r="H33" s="1131"/>
      <c r="I33" s="1131"/>
      <c r="J33" s="1131"/>
      <c r="K33" s="1131"/>
      <c r="L33" s="1131"/>
      <c r="M33" s="1131"/>
      <c r="N33" s="1131"/>
      <c r="O33" s="1131"/>
      <c r="P33" s="1131"/>
      <c r="Q33" s="1131"/>
      <c r="R33" s="1131"/>
      <c r="S33" s="1131"/>
      <c r="T33" s="1131"/>
      <c r="U33" s="1131"/>
      <c r="V33" s="1131"/>
      <c r="W33" s="1131"/>
      <c r="X33" s="1131"/>
      <c r="Y33" s="1131"/>
      <c r="Z33" s="1131"/>
      <c r="AA33" s="1131"/>
      <c r="AB33" s="1131"/>
      <c r="AC33" s="1131"/>
      <c r="AD33" s="1131"/>
      <c r="AE33" s="498"/>
      <c r="AF33" s="598"/>
    </row>
    <row r="34" spans="1:32" s="137" customFormat="1" ht="12" customHeight="1">
      <c r="A34" s="499"/>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498"/>
      <c r="AF34" s="598"/>
    </row>
    <row r="35" spans="1:32" s="137" customFormat="1" ht="25.5" customHeight="1">
      <c r="A35" s="517" t="s">
        <v>745</v>
      </c>
      <c r="B35" s="895" t="s">
        <v>555</v>
      </c>
      <c r="C35" s="895"/>
      <c r="D35" s="895"/>
      <c r="E35" s="895"/>
      <c r="F35" s="895"/>
      <c r="G35" s="895"/>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498"/>
      <c r="AF35" s="598"/>
    </row>
    <row r="36" spans="1:32" s="137" customFormat="1" ht="12" customHeight="1" thickBot="1">
      <c r="A36" s="544"/>
      <c r="B36" s="760" t="str">
        <f>IF(OR($J$24="X",$T$24="X"),"De acuerdo a la pregunta 1, ésta no debe ser contestada.",IF(OR(J31="X",T31="X"),"De acuerdo a la pregunta anterior, ésta no debe ser contestada.",""))</f>
        <v/>
      </c>
      <c r="C36" s="760"/>
      <c r="D36" s="760"/>
      <c r="E36" s="760"/>
      <c r="F36" s="760"/>
      <c r="G36" s="760"/>
      <c r="H36" s="760"/>
      <c r="I36" s="760"/>
      <c r="J36" s="760"/>
      <c r="K36" s="760"/>
      <c r="L36" s="760"/>
      <c r="M36" s="760"/>
      <c r="N36" s="760"/>
      <c r="O36" s="760"/>
      <c r="P36" s="760"/>
      <c r="Q36" s="760"/>
      <c r="R36" s="760"/>
      <c r="S36" s="760"/>
      <c r="T36" s="760"/>
      <c r="U36" s="760"/>
      <c r="V36" s="760"/>
      <c r="W36" s="760"/>
      <c r="X36" s="760"/>
      <c r="Y36" s="760"/>
      <c r="Z36" s="760"/>
      <c r="AA36" s="760"/>
      <c r="AB36" s="760"/>
      <c r="AC36" s="760"/>
      <c r="AD36" s="760"/>
      <c r="AE36" s="498"/>
      <c r="AF36" s="598"/>
    </row>
    <row r="37" spans="1:32" s="137" customFormat="1" ht="25.5" customHeight="1" thickBot="1">
      <c r="A37" s="544"/>
      <c r="B37" s="685"/>
      <c r="C37" s="1129" t="s">
        <v>1017</v>
      </c>
      <c r="D37" s="1130"/>
      <c r="E37" s="1130"/>
      <c r="F37" s="1130"/>
      <c r="G37" s="1130"/>
      <c r="H37" s="1130"/>
      <c r="I37" s="1130"/>
      <c r="J37" s="1130"/>
      <c r="K37" s="1130"/>
      <c r="L37" s="1130"/>
      <c r="M37" s="1130"/>
      <c r="N37" s="1130"/>
      <c r="O37" s="1130"/>
      <c r="P37" s="1130"/>
      <c r="Q37" s="1130"/>
      <c r="R37" s="1130"/>
      <c r="S37" s="1130"/>
      <c r="T37" s="1130"/>
      <c r="U37" s="1130"/>
      <c r="V37" s="1130"/>
      <c r="W37" s="1130"/>
      <c r="X37" s="1130"/>
      <c r="Y37" s="1130"/>
      <c r="Z37" s="1130"/>
      <c r="AA37" s="1130"/>
      <c r="AB37" s="1130"/>
      <c r="AC37" s="1130"/>
      <c r="AD37" s="1130"/>
      <c r="AE37" s="498"/>
      <c r="AF37" s="598"/>
    </row>
    <row r="38" spans="1:32" s="137" customFormat="1" ht="25.5" customHeight="1" thickBot="1">
      <c r="A38" s="544"/>
      <c r="B38" s="686"/>
      <c r="C38" s="1129" t="s">
        <v>1018</v>
      </c>
      <c r="D38" s="1130"/>
      <c r="E38" s="1130"/>
      <c r="F38" s="1130"/>
      <c r="G38" s="1130"/>
      <c r="H38" s="1130"/>
      <c r="I38" s="1130"/>
      <c r="J38" s="1130"/>
      <c r="K38" s="1130"/>
      <c r="L38" s="1130"/>
      <c r="M38" s="1130"/>
      <c r="N38" s="1130"/>
      <c r="O38" s="1130"/>
      <c r="P38" s="1130"/>
      <c r="Q38" s="1130"/>
      <c r="R38" s="1130"/>
      <c r="S38" s="1130"/>
      <c r="T38" s="1130"/>
      <c r="U38" s="1130"/>
      <c r="V38" s="1130"/>
      <c r="W38" s="1130"/>
      <c r="X38" s="1130"/>
      <c r="Y38" s="1130"/>
      <c r="Z38" s="1130"/>
      <c r="AA38" s="1130"/>
      <c r="AB38" s="1130"/>
      <c r="AC38" s="1130"/>
      <c r="AD38" s="1130"/>
      <c r="AE38" s="498"/>
      <c r="AF38" s="598"/>
    </row>
    <row r="39" spans="1:32" s="137" customFormat="1" ht="25.5" customHeight="1" thickBot="1">
      <c r="A39" s="544"/>
      <c r="B39" s="686"/>
      <c r="C39" s="1129" t="s">
        <v>1019</v>
      </c>
      <c r="D39" s="1130"/>
      <c r="E39" s="1130"/>
      <c r="F39" s="1130"/>
      <c r="G39" s="1130"/>
      <c r="H39" s="1130"/>
      <c r="I39" s="1130"/>
      <c r="J39" s="1130"/>
      <c r="K39" s="1130"/>
      <c r="L39" s="1130"/>
      <c r="M39" s="1130"/>
      <c r="N39" s="1130"/>
      <c r="O39" s="1130"/>
      <c r="P39" s="1130"/>
      <c r="Q39" s="1130"/>
      <c r="R39" s="1130"/>
      <c r="S39" s="1130"/>
      <c r="T39" s="1130"/>
      <c r="U39" s="1130"/>
      <c r="V39" s="1130"/>
      <c r="W39" s="1130"/>
      <c r="X39" s="1130"/>
      <c r="Y39" s="1130"/>
      <c r="Z39" s="1130"/>
      <c r="AA39" s="1130"/>
      <c r="AB39" s="1130"/>
      <c r="AC39" s="1130"/>
      <c r="AD39" s="1130"/>
      <c r="AE39" s="498"/>
      <c r="AF39" s="598"/>
    </row>
    <row r="40" spans="1:32" s="137" customFormat="1" ht="25.5" customHeight="1" thickBot="1">
      <c r="A40" s="544"/>
      <c r="B40" s="686"/>
      <c r="C40" s="1129" t="s">
        <v>1020</v>
      </c>
      <c r="D40" s="1130"/>
      <c r="E40" s="1130"/>
      <c r="F40" s="1130"/>
      <c r="G40" s="1130"/>
      <c r="H40" s="1130"/>
      <c r="I40" s="1130"/>
      <c r="J40" s="1130"/>
      <c r="K40" s="1130"/>
      <c r="L40" s="1130"/>
      <c r="M40" s="1130"/>
      <c r="N40" s="1130"/>
      <c r="O40" s="1130"/>
      <c r="P40" s="1130"/>
      <c r="Q40" s="1130"/>
      <c r="R40" s="1130"/>
      <c r="S40" s="1130"/>
      <c r="T40" s="1130"/>
      <c r="U40" s="1130"/>
      <c r="V40" s="1130"/>
      <c r="W40" s="1130"/>
      <c r="X40" s="1130"/>
      <c r="Y40" s="1130"/>
      <c r="Z40" s="1130"/>
      <c r="AA40" s="1130"/>
      <c r="AB40" s="1130"/>
      <c r="AC40" s="1130"/>
      <c r="AD40" s="1130"/>
      <c r="AE40" s="498"/>
      <c r="AF40" s="598"/>
    </row>
    <row r="41" spans="1:32" s="137" customFormat="1" ht="21" customHeight="1">
      <c r="A41" s="497"/>
      <c r="B41" s="509"/>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0"/>
      <c r="AF41" s="598"/>
    </row>
    <row r="42" spans="1:32" s="137" customFormat="1">
      <c r="A42" s="369"/>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32"/>
      <c r="AF42" s="598"/>
    </row>
    <row r="43" spans="1:32" s="137" customFormat="1" ht="15.75" thickBot="1">
      <c r="A43" s="369"/>
      <c r="B43" s="49"/>
      <c r="C43" s="49"/>
      <c r="D43" s="49"/>
      <c r="E43" s="6"/>
      <c r="F43" s="78"/>
      <c r="G43" s="85"/>
      <c r="H43" s="85"/>
      <c r="I43" s="85"/>
      <c r="J43" s="85"/>
      <c r="K43" s="85"/>
      <c r="L43" s="85"/>
      <c r="M43" s="85"/>
      <c r="N43" s="85"/>
      <c r="O43" s="49"/>
      <c r="P43" s="49"/>
      <c r="Q43" s="49"/>
      <c r="R43" s="49"/>
      <c r="S43" s="49"/>
      <c r="T43" s="111"/>
      <c r="U43" s="111"/>
      <c r="V43" s="49"/>
      <c r="W43" s="49"/>
      <c r="X43" s="49"/>
      <c r="Y43" s="49"/>
      <c r="Z43" s="49"/>
      <c r="AA43" s="49"/>
      <c r="AB43" s="49"/>
      <c r="AC43" s="49"/>
      <c r="AD43" s="49"/>
      <c r="AE43" s="32"/>
      <c r="AF43" s="598"/>
    </row>
    <row r="44" spans="1:32" s="137" customFormat="1" ht="15.75" thickBot="1">
      <c r="A44" s="371"/>
      <c r="B44" s="1079" t="s">
        <v>653</v>
      </c>
      <c r="C44" s="1080"/>
      <c r="D44" s="1080"/>
      <c r="E44" s="1080"/>
      <c r="F44" s="1080"/>
      <c r="G44" s="1080"/>
      <c r="H44" s="1080"/>
      <c r="I44" s="1080"/>
      <c r="J44" s="1080"/>
      <c r="K44" s="1080"/>
      <c r="L44" s="1080"/>
      <c r="M44" s="1080"/>
      <c r="N44" s="1080"/>
      <c r="O44" s="1080"/>
      <c r="P44" s="1080"/>
      <c r="Q44" s="1080"/>
      <c r="R44" s="1080"/>
      <c r="S44" s="1080"/>
      <c r="T44" s="1080"/>
      <c r="U44" s="1080"/>
      <c r="V44" s="1080"/>
      <c r="W44" s="1080"/>
      <c r="X44" s="1080"/>
      <c r="Y44" s="1080"/>
      <c r="Z44" s="1080"/>
      <c r="AA44" s="1080"/>
      <c r="AB44" s="1080"/>
      <c r="AC44" s="1080"/>
      <c r="AD44" s="1081"/>
      <c r="AE44" s="6"/>
      <c r="AF44" s="598"/>
    </row>
    <row r="45" spans="1:32" s="137" customFormat="1">
      <c r="A45" s="369"/>
      <c r="B45" s="149"/>
      <c r="C45" s="149"/>
      <c r="D45" s="149"/>
      <c r="E45" s="149"/>
      <c r="F45" s="149"/>
      <c r="G45" s="149"/>
      <c r="H45" s="149"/>
      <c r="I45" s="149"/>
      <c r="J45" s="149"/>
      <c r="K45" s="149"/>
      <c r="L45" s="149"/>
      <c r="M45" s="149"/>
      <c r="N45" s="149"/>
      <c r="O45" s="149"/>
      <c r="P45" s="149"/>
      <c r="Q45" s="149"/>
      <c r="R45" s="149"/>
      <c r="S45" s="149"/>
      <c r="T45" s="118"/>
      <c r="U45" s="118"/>
      <c r="V45" s="149"/>
      <c r="W45" s="149"/>
      <c r="X45" s="149"/>
      <c r="Y45" s="149"/>
      <c r="Z45" s="149"/>
      <c r="AA45" s="149"/>
      <c r="AB45" s="149"/>
      <c r="AC45" s="149"/>
      <c r="AD45" s="149"/>
      <c r="AE45" s="41"/>
      <c r="AF45" s="598"/>
    </row>
    <row r="46" spans="1:32" s="137" customFormat="1" ht="63.75" customHeight="1">
      <c r="A46" s="514" t="s">
        <v>89</v>
      </c>
      <c r="B46" s="895" t="s">
        <v>988</v>
      </c>
      <c r="C46" s="895"/>
      <c r="D46" s="895"/>
      <c r="E46" s="895"/>
      <c r="F46" s="895"/>
      <c r="G46" s="895"/>
      <c r="H46" s="895"/>
      <c r="I46" s="895"/>
      <c r="J46" s="895"/>
      <c r="K46" s="895"/>
      <c r="L46" s="895"/>
      <c r="M46" s="895"/>
      <c r="N46" s="895"/>
      <c r="O46" s="895"/>
      <c r="P46" s="895"/>
      <c r="Q46" s="895"/>
      <c r="R46" s="895"/>
      <c r="S46" s="895"/>
      <c r="T46" s="895"/>
      <c r="U46" s="895"/>
      <c r="V46" s="895"/>
      <c r="W46" s="895"/>
      <c r="X46" s="895"/>
      <c r="Y46" s="895"/>
      <c r="Z46" s="895"/>
      <c r="AA46" s="895"/>
      <c r="AB46" s="895"/>
      <c r="AC46" s="895"/>
      <c r="AD46" s="895"/>
      <c r="AE46" s="41"/>
      <c r="AF46" s="598"/>
    </row>
    <row r="47" spans="1:32" s="137" customFormat="1" ht="30" customHeight="1">
      <c r="A47" s="520"/>
      <c r="B47" s="515"/>
      <c r="C47" s="1153" t="s">
        <v>1016</v>
      </c>
      <c r="D47" s="1153"/>
      <c r="E47" s="1153"/>
      <c r="F47" s="1153"/>
      <c r="G47" s="1153"/>
      <c r="H47" s="1153"/>
      <c r="I47" s="1153"/>
      <c r="J47" s="1153"/>
      <c r="K47" s="1153"/>
      <c r="L47" s="1153"/>
      <c r="M47" s="1153"/>
      <c r="N47" s="1153"/>
      <c r="O47" s="1153"/>
      <c r="P47" s="1153"/>
      <c r="Q47" s="1153"/>
      <c r="R47" s="1153"/>
      <c r="S47" s="1153"/>
      <c r="T47" s="1153"/>
      <c r="U47" s="1153"/>
      <c r="V47" s="1153"/>
      <c r="W47" s="1153"/>
      <c r="X47" s="1153"/>
      <c r="Y47" s="1153"/>
      <c r="Z47" s="1153"/>
      <c r="AA47" s="1153"/>
      <c r="AB47" s="1153"/>
      <c r="AC47" s="1153"/>
      <c r="AD47" s="1153"/>
      <c r="AE47" s="41"/>
      <c r="AF47" s="598"/>
    </row>
    <row r="48" spans="1:32" s="137" customFormat="1" ht="27" customHeight="1" thickBot="1">
      <c r="A48" s="514"/>
      <c r="B48" s="760" t="str">
        <f>IF(OR($J$24="X",$T$24="X"),"De acuerdo a la pregunta 1, ésta no debe ser contestada.","")</f>
        <v/>
      </c>
      <c r="C48" s="760"/>
      <c r="D48" s="760"/>
      <c r="E48" s="760"/>
      <c r="F48" s="760"/>
      <c r="G48" s="760"/>
      <c r="H48" s="760"/>
      <c r="I48" s="760"/>
      <c r="J48" s="760"/>
      <c r="K48" s="760"/>
      <c r="L48" s="760"/>
      <c r="M48" s="760"/>
      <c r="N48" s="760"/>
      <c r="O48" s="760"/>
      <c r="P48" s="760"/>
      <c r="Q48" s="760"/>
      <c r="R48" s="760"/>
      <c r="S48" s="760"/>
      <c r="T48" s="760"/>
      <c r="U48" s="760"/>
      <c r="V48" s="760"/>
      <c r="W48" s="760"/>
      <c r="X48" s="760"/>
      <c r="Y48" s="760"/>
      <c r="Z48" s="760"/>
      <c r="AA48" s="760"/>
      <c r="AB48" s="760"/>
      <c r="AC48" s="760"/>
      <c r="AD48" s="760"/>
      <c r="AE48" s="6"/>
      <c r="AF48" s="598"/>
    </row>
    <row r="49" spans="1:33" s="137" customFormat="1" ht="15.75" thickBot="1">
      <c r="A49" s="514"/>
      <c r="B49" s="516"/>
      <c r="C49" s="1144"/>
      <c r="D49" s="1145"/>
      <c r="E49" s="1145"/>
      <c r="F49" s="1145"/>
      <c r="G49" s="1146"/>
      <c r="H49" s="516"/>
      <c r="I49" s="516"/>
      <c r="J49" s="516"/>
      <c r="K49" s="516"/>
      <c r="L49" s="516"/>
      <c r="M49" s="516"/>
      <c r="N49" s="516"/>
      <c r="O49" s="516"/>
      <c r="P49" s="516"/>
      <c r="Q49" s="516"/>
      <c r="R49" s="516"/>
      <c r="S49" s="516"/>
      <c r="T49" s="521"/>
      <c r="U49" s="521"/>
      <c r="V49" s="516"/>
      <c r="W49" s="516"/>
      <c r="X49" s="516"/>
      <c r="Y49" s="516"/>
      <c r="Z49" s="516"/>
      <c r="AA49" s="516"/>
      <c r="AB49" s="516"/>
      <c r="AC49" s="516"/>
      <c r="AD49" s="516"/>
      <c r="AE49" s="6"/>
      <c r="AF49" s="598"/>
    </row>
    <row r="50" spans="1:33" s="137" customFormat="1" ht="21.75" customHeight="1">
      <c r="A50" s="514"/>
      <c r="B50" s="759" t="str">
        <f>IF('Anexo.Centros de Justicia'!AL38=0,"","ERROR: Favor de llenar los campos correspondientes en el Anexo indicado. Si no se cuenta con la información, registrar NS")</f>
        <v/>
      </c>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6"/>
      <c r="AF50" s="598"/>
    </row>
    <row r="51" spans="1:33" s="137" customFormat="1" ht="34.5" customHeight="1">
      <c r="A51" s="517" t="s">
        <v>746</v>
      </c>
      <c r="B51" s="895" t="s">
        <v>742</v>
      </c>
      <c r="C51" s="895"/>
      <c r="D51" s="895"/>
      <c r="E51" s="895"/>
      <c r="F51" s="895"/>
      <c r="G51" s="895"/>
      <c r="H51" s="895"/>
      <c r="I51" s="895"/>
      <c r="J51" s="895"/>
      <c r="K51" s="895"/>
      <c r="L51" s="895"/>
      <c r="M51" s="895"/>
      <c r="N51" s="895"/>
      <c r="O51" s="895"/>
      <c r="P51" s="895"/>
      <c r="Q51" s="895"/>
      <c r="R51" s="895"/>
      <c r="S51" s="895"/>
      <c r="T51" s="895"/>
      <c r="U51" s="895"/>
      <c r="V51" s="895"/>
      <c r="W51" s="895"/>
      <c r="X51" s="895"/>
      <c r="Y51" s="895"/>
      <c r="Z51" s="895"/>
      <c r="AA51" s="895"/>
      <c r="AB51" s="895"/>
      <c r="AC51" s="895"/>
      <c r="AD51" s="895"/>
      <c r="AE51" s="41"/>
      <c r="AF51" s="598"/>
    </row>
    <row r="52" spans="1:33" s="137" customFormat="1">
      <c r="A52" s="514"/>
      <c r="B52" s="760" t="str">
        <f>IF(OR($J$24="X",$T$24="X"),"De acuerdo a la pregunta 1, ésta no debe ser contestada.","")</f>
        <v/>
      </c>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41"/>
      <c r="AF52" s="598"/>
    </row>
    <row r="53" spans="1:33" s="137" customFormat="1">
      <c r="A53" s="514"/>
      <c r="B53" s="522"/>
      <c r="C53" s="511"/>
      <c r="D53" s="511"/>
      <c r="E53" s="814" t="s">
        <v>64</v>
      </c>
      <c r="F53" s="815"/>
      <c r="G53" s="815"/>
      <c r="H53" s="815"/>
      <c r="I53" s="815"/>
      <c r="J53" s="815"/>
      <c r="K53" s="815"/>
      <c r="L53" s="815"/>
      <c r="M53" s="815"/>
      <c r="N53" s="815"/>
      <c r="O53" s="815"/>
      <c r="P53" s="815"/>
      <c r="Q53" s="816"/>
      <c r="R53" s="1147" t="s">
        <v>743</v>
      </c>
      <c r="S53" s="1148"/>
      <c r="T53" s="1148"/>
      <c r="U53" s="1148"/>
      <c r="V53" s="1149"/>
      <c r="W53" s="524"/>
      <c r="X53" s="524"/>
      <c r="Y53" s="524"/>
      <c r="Z53" s="523"/>
      <c r="AA53" s="523"/>
      <c r="AB53" s="523"/>
      <c r="AC53" s="523"/>
      <c r="AD53" s="523"/>
      <c r="AE53" s="41"/>
      <c r="AF53" s="598"/>
    </row>
    <row r="54" spans="1:33" s="137" customFormat="1" ht="39.75" customHeight="1">
      <c r="A54" s="514"/>
      <c r="B54" s="522"/>
      <c r="C54" s="511"/>
      <c r="D54" s="511"/>
      <c r="E54" s="817"/>
      <c r="F54" s="818"/>
      <c r="G54" s="818"/>
      <c r="H54" s="818"/>
      <c r="I54" s="818"/>
      <c r="J54" s="818"/>
      <c r="K54" s="818"/>
      <c r="L54" s="818"/>
      <c r="M54" s="818"/>
      <c r="N54" s="818"/>
      <c r="O54" s="818"/>
      <c r="P54" s="818"/>
      <c r="Q54" s="819"/>
      <c r="R54" s="1150"/>
      <c r="S54" s="1151"/>
      <c r="T54" s="1151"/>
      <c r="U54" s="1151"/>
      <c r="V54" s="1152"/>
      <c r="W54" s="564"/>
      <c r="X54" s="564"/>
      <c r="Y54" s="564"/>
      <c r="Z54" s="669"/>
      <c r="AA54" s="669"/>
      <c r="AB54" s="669"/>
      <c r="AC54" s="669"/>
      <c r="AD54" s="669"/>
      <c r="AE54" s="6"/>
      <c r="AF54" s="598"/>
      <c r="AG54" s="137" t="s">
        <v>6452</v>
      </c>
    </row>
    <row r="55" spans="1:33" s="137" customFormat="1" ht="29.25" customHeight="1">
      <c r="A55" s="514"/>
      <c r="B55" s="522"/>
      <c r="C55" s="511"/>
      <c r="D55" s="511"/>
      <c r="E55" s="525" t="s">
        <v>65</v>
      </c>
      <c r="F55" s="939" t="s">
        <v>66</v>
      </c>
      <c r="G55" s="940"/>
      <c r="H55" s="940"/>
      <c r="I55" s="940"/>
      <c r="J55" s="940"/>
      <c r="K55" s="940"/>
      <c r="L55" s="940"/>
      <c r="M55" s="940"/>
      <c r="N55" s="940"/>
      <c r="O55" s="940"/>
      <c r="P55" s="940"/>
      <c r="Q55" s="941"/>
      <c r="R55" s="1132"/>
      <c r="S55" s="1133"/>
      <c r="T55" s="1133"/>
      <c r="U55" s="1133"/>
      <c r="V55" s="1134"/>
      <c r="W55" s="564"/>
      <c r="X55" s="564"/>
      <c r="Y55" s="564"/>
      <c r="Z55" s="669"/>
      <c r="AA55" s="669"/>
      <c r="AB55" s="669"/>
      <c r="AC55" s="669"/>
      <c r="AD55" s="669"/>
      <c r="AE55" s="16"/>
      <c r="AF55" s="598"/>
      <c r="AG55" s="137">
        <f>COUNTBLANK(R55:V66)</f>
        <v>60</v>
      </c>
    </row>
    <row r="56" spans="1:33" s="137" customFormat="1" ht="26.25" customHeight="1">
      <c r="A56" s="514"/>
      <c r="B56" s="522"/>
      <c r="C56" s="511"/>
      <c r="D56" s="511"/>
      <c r="E56" s="525" t="s">
        <v>67</v>
      </c>
      <c r="F56" s="939" t="s">
        <v>68</v>
      </c>
      <c r="G56" s="940"/>
      <c r="H56" s="940"/>
      <c r="I56" s="940"/>
      <c r="J56" s="940"/>
      <c r="K56" s="940"/>
      <c r="L56" s="940"/>
      <c r="M56" s="940"/>
      <c r="N56" s="940"/>
      <c r="O56" s="940"/>
      <c r="P56" s="940"/>
      <c r="Q56" s="941"/>
      <c r="R56" s="1132"/>
      <c r="S56" s="1133"/>
      <c r="T56" s="1133"/>
      <c r="U56" s="1133"/>
      <c r="V56" s="1134"/>
      <c r="W56" s="564"/>
      <c r="X56" s="564"/>
      <c r="Y56" s="564"/>
      <c r="Z56" s="669"/>
      <c r="AA56" s="669"/>
      <c r="AB56" s="669"/>
      <c r="AC56" s="669"/>
      <c r="AD56" s="669"/>
      <c r="AE56" s="16"/>
      <c r="AF56" s="598"/>
    </row>
    <row r="57" spans="1:33" s="137" customFormat="1" ht="27.75" customHeight="1">
      <c r="A57" s="514"/>
      <c r="B57" s="522"/>
      <c r="C57" s="511"/>
      <c r="D57" s="511"/>
      <c r="E57" s="526" t="s">
        <v>69</v>
      </c>
      <c r="F57" s="939" t="s">
        <v>70</v>
      </c>
      <c r="G57" s="940"/>
      <c r="H57" s="940"/>
      <c r="I57" s="940"/>
      <c r="J57" s="940"/>
      <c r="K57" s="940"/>
      <c r="L57" s="940"/>
      <c r="M57" s="940"/>
      <c r="N57" s="940"/>
      <c r="O57" s="940"/>
      <c r="P57" s="940"/>
      <c r="Q57" s="941"/>
      <c r="R57" s="1132"/>
      <c r="S57" s="1133"/>
      <c r="T57" s="1133"/>
      <c r="U57" s="1133"/>
      <c r="V57" s="1134"/>
      <c r="W57" s="564"/>
      <c r="X57" s="564"/>
      <c r="Y57" s="564"/>
      <c r="Z57" s="669"/>
      <c r="AA57" s="669"/>
      <c r="AB57" s="669"/>
      <c r="AC57" s="669"/>
      <c r="AD57" s="669"/>
      <c r="AE57" s="6"/>
      <c r="AF57" s="598"/>
    </row>
    <row r="58" spans="1:33" s="137" customFormat="1" ht="28.5" customHeight="1">
      <c r="A58" s="514"/>
      <c r="B58" s="522"/>
      <c r="C58" s="511"/>
      <c r="D58" s="511"/>
      <c r="E58" s="526" t="s">
        <v>71</v>
      </c>
      <c r="F58" s="939" t="s">
        <v>72</v>
      </c>
      <c r="G58" s="940"/>
      <c r="H58" s="940"/>
      <c r="I58" s="940"/>
      <c r="J58" s="940"/>
      <c r="K58" s="940"/>
      <c r="L58" s="940"/>
      <c r="M58" s="940"/>
      <c r="N58" s="940"/>
      <c r="O58" s="940"/>
      <c r="P58" s="940"/>
      <c r="Q58" s="941"/>
      <c r="R58" s="1132"/>
      <c r="S58" s="1133"/>
      <c r="T58" s="1133"/>
      <c r="U58" s="1133"/>
      <c r="V58" s="1134"/>
      <c r="W58" s="564"/>
      <c r="X58" s="564"/>
      <c r="Y58" s="564"/>
      <c r="Z58" s="669"/>
      <c r="AA58" s="669"/>
      <c r="AB58" s="669"/>
      <c r="AC58" s="669"/>
      <c r="AD58" s="669"/>
      <c r="AE58" s="32"/>
      <c r="AF58" s="598"/>
    </row>
    <row r="59" spans="1:33" s="137" customFormat="1" ht="33.75" customHeight="1">
      <c r="A59" s="514"/>
      <c r="B59" s="522"/>
      <c r="C59" s="511"/>
      <c r="D59" s="511"/>
      <c r="E59" s="526" t="s">
        <v>73</v>
      </c>
      <c r="F59" s="939" t="s">
        <v>74</v>
      </c>
      <c r="G59" s="940"/>
      <c r="H59" s="940"/>
      <c r="I59" s="940"/>
      <c r="J59" s="940"/>
      <c r="K59" s="940"/>
      <c r="L59" s="940"/>
      <c r="M59" s="940"/>
      <c r="N59" s="940"/>
      <c r="O59" s="940"/>
      <c r="P59" s="940"/>
      <c r="Q59" s="941"/>
      <c r="R59" s="1132"/>
      <c r="S59" s="1133"/>
      <c r="T59" s="1133"/>
      <c r="U59" s="1133"/>
      <c r="V59" s="1134"/>
      <c r="W59" s="564"/>
      <c r="X59" s="564"/>
      <c r="Y59" s="564"/>
      <c r="Z59" s="669"/>
      <c r="AA59" s="669"/>
      <c r="AB59" s="669"/>
      <c r="AC59" s="669"/>
      <c r="AD59" s="669"/>
      <c r="AE59" s="32"/>
      <c r="AF59" s="598"/>
    </row>
    <row r="60" spans="1:33" s="137" customFormat="1" ht="27" customHeight="1">
      <c r="A60" s="514"/>
      <c r="B60" s="522"/>
      <c r="C60" s="511"/>
      <c r="D60" s="511"/>
      <c r="E60" s="526" t="s">
        <v>75</v>
      </c>
      <c r="F60" s="939" t="s">
        <v>76</v>
      </c>
      <c r="G60" s="940"/>
      <c r="H60" s="940"/>
      <c r="I60" s="940"/>
      <c r="J60" s="940"/>
      <c r="K60" s="940"/>
      <c r="L60" s="940"/>
      <c r="M60" s="940"/>
      <c r="N60" s="940"/>
      <c r="O60" s="940"/>
      <c r="P60" s="940"/>
      <c r="Q60" s="941"/>
      <c r="R60" s="1132"/>
      <c r="S60" s="1133"/>
      <c r="T60" s="1133"/>
      <c r="U60" s="1133"/>
      <c r="V60" s="1134"/>
      <c r="W60" s="564"/>
      <c r="X60" s="564"/>
      <c r="Y60" s="564"/>
      <c r="Z60" s="669"/>
      <c r="AA60" s="669"/>
      <c r="AB60" s="669"/>
      <c r="AC60" s="669"/>
      <c r="AD60" s="669"/>
      <c r="AE60" s="32"/>
      <c r="AF60" s="598"/>
    </row>
    <row r="61" spans="1:33" s="137" customFormat="1" ht="28.5" customHeight="1">
      <c r="A61" s="514"/>
      <c r="B61" s="522"/>
      <c r="C61" s="511"/>
      <c r="D61" s="511"/>
      <c r="E61" s="526" t="s">
        <v>77</v>
      </c>
      <c r="F61" s="939" t="s">
        <v>78</v>
      </c>
      <c r="G61" s="940"/>
      <c r="H61" s="940"/>
      <c r="I61" s="940"/>
      <c r="J61" s="940"/>
      <c r="K61" s="940"/>
      <c r="L61" s="940"/>
      <c r="M61" s="940"/>
      <c r="N61" s="940"/>
      <c r="O61" s="940"/>
      <c r="P61" s="940"/>
      <c r="Q61" s="941"/>
      <c r="R61" s="1132"/>
      <c r="S61" s="1133"/>
      <c r="T61" s="1133"/>
      <c r="U61" s="1133"/>
      <c r="V61" s="1134"/>
      <c r="W61" s="564"/>
      <c r="X61" s="564"/>
      <c r="Y61" s="564"/>
      <c r="Z61" s="669"/>
      <c r="AA61" s="669"/>
      <c r="AB61" s="669"/>
      <c r="AC61" s="669"/>
      <c r="AD61" s="669"/>
      <c r="AE61" s="32"/>
      <c r="AF61" s="598"/>
    </row>
    <row r="62" spans="1:33" s="137" customFormat="1" ht="27" customHeight="1">
      <c r="A62" s="514"/>
      <c r="B62" s="522"/>
      <c r="C62" s="511"/>
      <c r="D62" s="511"/>
      <c r="E62" s="526" t="s">
        <v>79</v>
      </c>
      <c r="F62" s="939" t="s">
        <v>80</v>
      </c>
      <c r="G62" s="940"/>
      <c r="H62" s="940"/>
      <c r="I62" s="940"/>
      <c r="J62" s="940"/>
      <c r="K62" s="940"/>
      <c r="L62" s="940"/>
      <c r="M62" s="940"/>
      <c r="N62" s="940"/>
      <c r="O62" s="940"/>
      <c r="P62" s="940"/>
      <c r="Q62" s="941"/>
      <c r="R62" s="1132"/>
      <c r="S62" s="1133"/>
      <c r="T62" s="1133"/>
      <c r="U62" s="1133"/>
      <c r="V62" s="1134"/>
      <c r="W62" s="564"/>
      <c r="X62" s="564"/>
      <c r="Y62" s="564"/>
      <c r="Z62" s="669"/>
      <c r="AA62" s="669"/>
      <c r="AB62" s="669"/>
      <c r="AC62" s="669"/>
      <c r="AD62" s="669"/>
      <c r="AE62" s="32"/>
      <c r="AF62" s="598"/>
    </row>
    <row r="63" spans="1:33" s="137" customFormat="1" ht="25.5" customHeight="1">
      <c r="A63" s="514"/>
      <c r="B63" s="522"/>
      <c r="C63" s="511"/>
      <c r="D63" s="511"/>
      <c r="E63" s="526" t="s">
        <v>81</v>
      </c>
      <c r="F63" s="939" t="s">
        <v>82</v>
      </c>
      <c r="G63" s="940"/>
      <c r="H63" s="940"/>
      <c r="I63" s="940"/>
      <c r="J63" s="940"/>
      <c r="K63" s="940"/>
      <c r="L63" s="940"/>
      <c r="M63" s="940"/>
      <c r="N63" s="940"/>
      <c r="O63" s="940"/>
      <c r="P63" s="940"/>
      <c r="Q63" s="941"/>
      <c r="R63" s="1132"/>
      <c r="S63" s="1133"/>
      <c r="T63" s="1133"/>
      <c r="U63" s="1133"/>
      <c r="V63" s="1134"/>
      <c r="W63" s="564"/>
      <c r="X63" s="564"/>
      <c r="Y63" s="564"/>
      <c r="Z63" s="669"/>
      <c r="AA63" s="669"/>
      <c r="AB63" s="669"/>
      <c r="AC63" s="669"/>
      <c r="AD63" s="669"/>
      <c r="AE63" s="32"/>
      <c r="AF63" s="598"/>
    </row>
    <row r="64" spans="1:33" s="137" customFormat="1" ht="22.5" customHeight="1">
      <c r="A64" s="514"/>
      <c r="B64" s="522"/>
      <c r="C64" s="511"/>
      <c r="D64" s="511"/>
      <c r="E64" s="526" t="s">
        <v>83</v>
      </c>
      <c r="F64" s="939" t="s">
        <v>84</v>
      </c>
      <c r="G64" s="940"/>
      <c r="H64" s="940"/>
      <c r="I64" s="940"/>
      <c r="J64" s="940"/>
      <c r="K64" s="940"/>
      <c r="L64" s="940"/>
      <c r="M64" s="940"/>
      <c r="N64" s="940"/>
      <c r="O64" s="940"/>
      <c r="P64" s="940"/>
      <c r="Q64" s="941"/>
      <c r="R64" s="1132"/>
      <c r="S64" s="1133"/>
      <c r="T64" s="1133"/>
      <c r="U64" s="1133"/>
      <c r="V64" s="1134"/>
      <c r="W64" s="564"/>
      <c r="X64" s="564"/>
      <c r="Y64" s="564"/>
      <c r="Z64" s="669"/>
      <c r="AA64" s="669"/>
      <c r="AB64" s="669"/>
      <c r="AC64" s="669"/>
      <c r="AD64" s="669"/>
      <c r="AE64" s="32"/>
      <c r="AF64" s="598"/>
    </row>
    <row r="65" spans="1:61" s="137" customFormat="1" ht="19.5" customHeight="1">
      <c r="A65" s="514"/>
      <c r="B65" s="522"/>
      <c r="C65" s="511"/>
      <c r="D65" s="511"/>
      <c r="E65" s="526" t="s">
        <v>85</v>
      </c>
      <c r="F65" s="939" t="s">
        <v>86</v>
      </c>
      <c r="G65" s="940"/>
      <c r="H65" s="940"/>
      <c r="I65" s="940"/>
      <c r="J65" s="940"/>
      <c r="K65" s="940"/>
      <c r="L65" s="940"/>
      <c r="M65" s="940"/>
      <c r="N65" s="940"/>
      <c r="O65" s="940"/>
      <c r="P65" s="940"/>
      <c r="Q65" s="941"/>
      <c r="R65" s="1132"/>
      <c r="S65" s="1133"/>
      <c r="T65" s="1133"/>
      <c r="U65" s="1133"/>
      <c r="V65" s="1134"/>
      <c r="W65" s="564"/>
      <c r="X65" s="564"/>
      <c r="Y65" s="564"/>
      <c r="Z65" s="669"/>
      <c r="AA65" s="669"/>
      <c r="AB65" s="669"/>
      <c r="AC65" s="669"/>
      <c r="AD65" s="669"/>
      <c r="AE65" s="32"/>
      <c r="AF65" s="598"/>
    </row>
    <row r="66" spans="1:61" s="137" customFormat="1" ht="15" customHeight="1">
      <c r="A66" s="512"/>
      <c r="B66" s="518"/>
      <c r="C66" s="511"/>
      <c r="D66" s="511"/>
      <c r="E66" s="526" t="s">
        <v>87</v>
      </c>
      <c r="F66" s="939" t="s">
        <v>88</v>
      </c>
      <c r="G66" s="940"/>
      <c r="H66" s="940"/>
      <c r="I66" s="940"/>
      <c r="J66" s="940"/>
      <c r="K66" s="940"/>
      <c r="L66" s="940"/>
      <c r="M66" s="940"/>
      <c r="N66" s="940"/>
      <c r="O66" s="940"/>
      <c r="P66" s="940"/>
      <c r="Q66" s="941"/>
      <c r="R66" s="1132"/>
      <c r="S66" s="1133"/>
      <c r="T66" s="1133"/>
      <c r="U66" s="1133"/>
      <c r="V66" s="1134"/>
      <c r="W66" s="564"/>
      <c r="X66" s="564"/>
      <c r="Y66" s="564"/>
      <c r="Z66" s="518"/>
      <c r="AA66" s="518"/>
      <c r="AB66" s="518"/>
      <c r="AC66" s="518"/>
      <c r="AD66" s="518"/>
      <c r="AE66" s="32"/>
      <c r="AF66" s="598"/>
    </row>
    <row r="67" spans="1:61" s="137" customFormat="1" ht="15" customHeight="1">
      <c r="A67" s="514"/>
      <c r="B67" s="759" t="str">
        <f>IF(OR(AG55=60,AG55=48),"","ERROR: Favor de llenar todos los campos. Si no se cuenta con la información, registrar NS")</f>
        <v/>
      </c>
      <c r="C67" s="759"/>
      <c r="D67" s="759"/>
      <c r="E67" s="759"/>
      <c r="F67" s="759"/>
      <c r="G67" s="759"/>
      <c r="H67" s="759"/>
      <c r="I67" s="759"/>
      <c r="J67" s="759"/>
      <c r="K67" s="759"/>
      <c r="L67" s="759"/>
      <c r="M67" s="759"/>
      <c r="N67" s="759"/>
      <c r="O67" s="759"/>
      <c r="P67" s="759"/>
      <c r="Q67" s="759"/>
      <c r="R67" s="759"/>
      <c r="S67" s="759"/>
      <c r="T67" s="759"/>
      <c r="U67" s="759"/>
      <c r="V67" s="759"/>
      <c r="W67" s="759"/>
      <c r="X67" s="759"/>
      <c r="Y67" s="759"/>
      <c r="Z67" s="759"/>
      <c r="AA67" s="759"/>
      <c r="AB67" s="759"/>
      <c r="AC67" s="759"/>
      <c r="AD67" s="759"/>
      <c r="AE67" s="32"/>
      <c r="AF67" s="598"/>
    </row>
    <row r="68" spans="1:61" s="137" customFormat="1" ht="41.25" customHeight="1">
      <c r="A68" s="514" t="s">
        <v>90</v>
      </c>
      <c r="B68" s="895" t="s">
        <v>744</v>
      </c>
      <c r="C68" s="895"/>
      <c r="D68" s="895"/>
      <c r="E68" s="895"/>
      <c r="F68" s="895"/>
      <c r="G68" s="895"/>
      <c r="H68" s="895"/>
      <c r="I68" s="895"/>
      <c r="J68" s="895"/>
      <c r="K68" s="895"/>
      <c r="L68" s="895"/>
      <c r="M68" s="895"/>
      <c r="N68" s="895"/>
      <c r="O68" s="895"/>
      <c r="P68" s="895"/>
      <c r="Q68" s="895"/>
      <c r="R68" s="895"/>
      <c r="S68" s="895"/>
      <c r="T68" s="895"/>
      <c r="U68" s="895"/>
      <c r="V68" s="895"/>
      <c r="W68" s="895"/>
      <c r="X68" s="895"/>
      <c r="Y68" s="895"/>
      <c r="Z68" s="895"/>
      <c r="AA68" s="895"/>
      <c r="AB68" s="895"/>
      <c r="AC68" s="895"/>
      <c r="AD68" s="895"/>
      <c r="AE68" s="32"/>
      <c r="AF68" s="598"/>
    </row>
    <row r="69" spans="1:61" s="137" customFormat="1" ht="26.25" customHeight="1">
      <c r="A69" s="514"/>
      <c r="B69" s="513"/>
      <c r="C69" s="1125" t="s">
        <v>6457</v>
      </c>
      <c r="D69" s="1125"/>
      <c r="E69" s="1125"/>
      <c r="F69" s="1125"/>
      <c r="G69" s="1125"/>
      <c r="H69" s="1125"/>
      <c r="I69" s="1125"/>
      <c r="J69" s="1125"/>
      <c r="K69" s="1125"/>
      <c r="L69" s="1125"/>
      <c r="M69" s="1125"/>
      <c r="N69" s="1125"/>
      <c r="O69" s="1125"/>
      <c r="P69" s="1125"/>
      <c r="Q69" s="1125"/>
      <c r="R69" s="1125"/>
      <c r="S69" s="1125"/>
      <c r="T69" s="1125"/>
      <c r="U69" s="1125"/>
      <c r="V69" s="1125"/>
      <c r="W69" s="1125"/>
      <c r="X69" s="1125"/>
      <c r="Y69" s="1125"/>
      <c r="Z69" s="1125"/>
      <c r="AA69" s="1125"/>
      <c r="AB69" s="1125"/>
      <c r="AC69" s="1125"/>
      <c r="AD69" s="1125"/>
      <c r="AE69" s="32"/>
      <c r="AF69" s="598"/>
    </row>
    <row r="70" spans="1:61" s="137" customFormat="1">
      <c r="A70" s="514"/>
      <c r="B70" s="760" t="str">
        <f>IF(OR($J$24="X",$T$24="X"),"De acuerdo a la pregunta 1, ésta no debe ser contestada.","")</f>
        <v/>
      </c>
      <c r="C70" s="760"/>
      <c r="D70" s="760"/>
      <c r="E70" s="760"/>
      <c r="F70" s="760"/>
      <c r="G70" s="760"/>
      <c r="H70" s="760"/>
      <c r="I70" s="760"/>
      <c r="J70" s="760"/>
      <c r="K70" s="760"/>
      <c r="L70" s="760"/>
      <c r="M70" s="760"/>
      <c r="N70" s="760"/>
      <c r="O70" s="760"/>
      <c r="P70" s="760"/>
      <c r="Q70" s="760"/>
      <c r="R70" s="760"/>
      <c r="S70" s="760"/>
      <c r="T70" s="760"/>
      <c r="U70" s="760"/>
      <c r="V70" s="760"/>
      <c r="W70" s="760"/>
      <c r="X70" s="760"/>
      <c r="Y70" s="760"/>
      <c r="Z70" s="760"/>
      <c r="AA70" s="760"/>
      <c r="AB70" s="760"/>
      <c r="AC70" s="760"/>
      <c r="AD70" s="760"/>
      <c r="AE70" s="32"/>
      <c r="AF70" s="598"/>
    </row>
    <row r="71" spans="1:61" s="137" customFormat="1">
      <c r="A71" s="514"/>
      <c r="B71" s="516"/>
      <c r="C71" s="516"/>
      <c r="D71" s="516"/>
      <c r="E71" s="813" t="s">
        <v>91</v>
      </c>
      <c r="F71" s="813"/>
      <c r="G71" s="813"/>
      <c r="H71" s="813"/>
      <c r="I71" s="813"/>
      <c r="J71" s="813"/>
      <c r="K71" s="813"/>
      <c r="L71" s="813"/>
      <c r="M71" s="813"/>
      <c r="N71" s="813"/>
      <c r="O71" s="813"/>
      <c r="P71" s="813"/>
      <c r="Q71" s="813"/>
      <c r="R71" s="813"/>
      <c r="S71" s="813"/>
      <c r="T71" s="521"/>
      <c r="U71" s="521"/>
      <c r="V71" s="516"/>
      <c r="W71" s="516"/>
      <c r="X71" s="516"/>
      <c r="Y71" s="516"/>
      <c r="Z71" s="516"/>
      <c r="AA71" s="516"/>
      <c r="AB71" s="516"/>
      <c r="AC71" s="516"/>
      <c r="AD71" s="516"/>
      <c r="AE71" s="41"/>
      <c r="AF71" s="598"/>
    </row>
    <row r="72" spans="1:61" s="137" customFormat="1" ht="15" customHeight="1">
      <c r="A72" s="514"/>
      <c r="B72" s="522"/>
      <c r="C72" s="523"/>
      <c r="D72" s="523"/>
      <c r="E72" s="519"/>
      <c r="F72" s="814" t="s">
        <v>92</v>
      </c>
      <c r="G72" s="815"/>
      <c r="H72" s="815"/>
      <c r="I72" s="815"/>
      <c r="J72" s="815"/>
      <c r="K72" s="815"/>
      <c r="L72" s="815"/>
      <c r="M72" s="815"/>
      <c r="N72" s="815"/>
      <c r="O72" s="815"/>
      <c r="P72" s="815"/>
      <c r="Q72" s="815"/>
      <c r="R72" s="816"/>
      <c r="S72" s="820" t="s">
        <v>93</v>
      </c>
      <c r="T72" s="821"/>
      <c r="U72" s="821"/>
      <c r="V72" s="821"/>
      <c r="W72" s="822"/>
      <c r="X72" s="523"/>
      <c r="Y72" s="523"/>
      <c r="Z72" s="523"/>
      <c r="AA72" s="523"/>
      <c r="AB72" s="523"/>
      <c r="AC72" s="523"/>
      <c r="AD72" s="523"/>
      <c r="AE72" s="6"/>
      <c r="AF72" s="598"/>
      <c r="AG72" s="137">
        <f>COUNTBLANK(S74:W82)</f>
        <v>45</v>
      </c>
    </row>
    <row r="73" spans="1:61" s="137" customFormat="1" ht="41.25" customHeight="1">
      <c r="A73" s="514"/>
      <c r="B73" s="522"/>
      <c r="C73" s="523"/>
      <c r="D73" s="523"/>
      <c r="E73" s="519"/>
      <c r="F73" s="817"/>
      <c r="G73" s="818"/>
      <c r="H73" s="818"/>
      <c r="I73" s="818"/>
      <c r="J73" s="818"/>
      <c r="K73" s="818"/>
      <c r="L73" s="818"/>
      <c r="M73" s="818"/>
      <c r="N73" s="818"/>
      <c r="O73" s="818"/>
      <c r="P73" s="818"/>
      <c r="Q73" s="818"/>
      <c r="R73" s="819"/>
      <c r="S73" s="823"/>
      <c r="T73" s="824"/>
      <c r="U73" s="824"/>
      <c r="V73" s="824"/>
      <c r="W73" s="825"/>
      <c r="X73" s="523"/>
      <c r="Y73" s="523"/>
      <c r="Z73" s="523"/>
      <c r="AA73" s="523"/>
      <c r="AB73" s="523"/>
      <c r="AC73" s="523"/>
      <c r="AD73" s="523"/>
      <c r="AE73" s="32"/>
      <c r="AF73" s="598"/>
      <c r="AG73" s="571"/>
      <c r="AH73" s="624"/>
    </row>
    <row r="74" spans="1:61" s="137" customFormat="1" ht="41.25" customHeight="1">
      <c r="A74" s="514"/>
      <c r="B74" s="522"/>
      <c r="C74" s="523"/>
      <c r="D74" s="523"/>
      <c r="E74" s="519"/>
      <c r="F74" s="525" t="s">
        <v>65</v>
      </c>
      <c r="G74" s="810" t="s">
        <v>94</v>
      </c>
      <c r="H74" s="811"/>
      <c r="I74" s="811"/>
      <c r="J74" s="811"/>
      <c r="K74" s="811"/>
      <c r="L74" s="811"/>
      <c r="M74" s="811"/>
      <c r="N74" s="811"/>
      <c r="O74" s="811"/>
      <c r="P74" s="811"/>
      <c r="Q74" s="811"/>
      <c r="R74" s="812"/>
      <c r="S74" s="807"/>
      <c r="T74" s="808"/>
      <c r="U74" s="808"/>
      <c r="V74" s="808"/>
      <c r="W74" s="809"/>
      <c r="X74" s="523"/>
      <c r="Y74" s="523"/>
      <c r="Z74" s="523"/>
      <c r="AA74" s="523"/>
      <c r="AB74" s="523"/>
      <c r="AC74" s="523"/>
      <c r="AD74" s="523"/>
      <c r="AE74" s="32"/>
      <c r="AF74" s="598"/>
      <c r="AG74" s="633">
        <f>IF(OR(S74&lt;=$C$49,S74="ns"),0,1)</f>
        <v>0</v>
      </c>
      <c r="AH74" s="633">
        <f>IF(OR(S75&lt;=$C$49,S75="ns"),0,1)</f>
        <v>0</v>
      </c>
      <c r="AI74" s="633">
        <f>IF(OR(S76&lt;=$C$49,S76="ns"),0,1)</f>
        <v>0</v>
      </c>
      <c r="AJ74" s="633">
        <f>IF(OR(S77&lt;=$C$49,S77="ns"),0,1)</f>
        <v>0</v>
      </c>
      <c r="AK74" s="633">
        <f>IF(OR(S78&lt;=$C$49,S78="ns"),0,1)</f>
        <v>0</v>
      </c>
      <c r="AL74" s="633">
        <f>IF(OR(S79&lt;=$C$49,S79="ns"),0,1)</f>
        <v>0</v>
      </c>
      <c r="AM74" s="633">
        <f>IF(OR(S80&lt;=$C$49,S80="ns"),0,1)</f>
        <v>0</v>
      </c>
      <c r="AN74" s="633">
        <f>IF(OR(S81&lt;=$C$49,S81="ns"),0,1)</f>
        <v>0</v>
      </c>
      <c r="AO74" s="633">
        <f>IF(OR(S82&lt;=$C$49,S82="ns"),0,1)</f>
        <v>0</v>
      </c>
      <c r="AQ74" s="632"/>
      <c r="AR74" s="632"/>
      <c r="AS74" s="632"/>
      <c r="AT74" s="632"/>
      <c r="AU74" s="632"/>
      <c r="AV74" s="632"/>
      <c r="AW74" s="632"/>
      <c r="AX74" s="632"/>
      <c r="AY74" s="632"/>
      <c r="AZ74" s="632"/>
      <c r="BA74" s="632"/>
      <c r="BB74" s="632"/>
      <c r="BC74" s="632"/>
      <c r="BD74" s="632"/>
      <c r="BE74" s="632"/>
      <c r="BF74" s="632"/>
      <c r="BG74" s="632"/>
      <c r="BH74" s="633"/>
      <c r="BI74" s="344"/>
    </row>
    <row r="75" spans="1:61" s="137" customFormat="1" ht="24" customHeight="1">
      <c r="A75" s="514"/>
      <c r="B75" s="522"/>
      <c r="C75" s="523"/>
      <c r="D75" s="523"/>
      <c r="E75" s="519"/>
      <c r="F75" s="525" t="s">
        <v>67</v>
      </c>
      <c r="G75" s="810" t="s">
        <v>95</v>
      </c>
      <c r="H75" s="811"/>
      <c r="I75" s="811"/>
      <c r="J75" s="811"/>
      <c r="K75" s="811"/>
      <c r="L75" s="811"/>
      <c r="M75" s="811"/>
      <c r="N75" s="811"/>
      <c r="O75" s="811"/>
      <c r="P75" s="811"/>
      <c r="Q75" s="811"/>
      <c r="R75" s="812"/>
      <c r="S75" s="807"/>
      <c r="T75" s="808"/>
      <c r="U75" s="808"/>
      <c r="V75" s="808"/>
      <c r="W75" s="809"/>
      <c r="X75" s="523"/>
      <c r="Y75" s="523"/>
      <c r="Z75" s="523"/>
      <c r="AA75" s="523"/>
      <c r="AB75" s="523"/>
      <c r="AC75" s="523"/>
      <c r="AD75" s="523"/>
      <c r="AE75" s="32"/>
      <c r="AF75" s="598"/>
      <c r="AG75" s="633"/>
      <c r="AH75" s="634"/>
      <c r="AI75" s="634"/>
      <c r="AJ75" s="634"/>
      <c r="AK75" s="634"/>
      <c r="AL75" s="634"/>
      <c r="AM75" s="634"/>
      <c r="AN75" s="634"/>
      <c r="AO75" s="634"/>
      <c r="AP75" s="634"/>
      <c r="AQ75" s="634"/>
      <c r="AR75" s="634"/>
      <c r="AS75" s="634"/>
      <c r="AT75" s="634"/>
      <c r="AU75" s="634"/>
      <c r="AV75" s="634"/>
      <c r="AW75" s="634"/>
      <c r="AX75" s="634"/>
      <c r="AY75" s="634"/>
      <c r="AZ75" s="634"/>
      <c r="BA75" s="634"/>
      <c r="BB75" s="634"/>
      <c r="BC75" s="634"/>
      <c r="BD75" s="634"/>
      <c r="BE75" s="634"/>
      <c r="BF75" s="634"/>
      <c r="BG75" s="634"/>
      <c r="BH75" s="633"/>
      <c r="BI75" s="344"/>
    </row>
    <row r="76" spans="1:61" s="137" customFormat="1" ht="24.75" customHeight="1">
      <c r="A76" s="514"/>
      <c r="B76" s="522"/>
      <c r="C76" s="523"/>
      <c r="D76" s="523"/>
      <c r="E76" s="519"/>
      <c r="F76" s="526" t="s">
        <v>69</v>
      </c>
      <c r="G76" s="810" t="s">
        <v>96</v>
      </c>
      <c r="H76" s="811"/>
      <c r="I76" s="811"/>
      <c r="J76" s="811"/>
      <c r="K76" s="811"/>
      <c r="L76" s="811"/>
      <c r="M76" s="811"/>
      <c r="N76" s="811"/>
      <c r="O76" s="811"/>
      <c r="P76" s="811"/>
      <c r="Q76" s="811"/>
      <c r="R76" s="812"/>
      <c r="S76" s="807"/>
      <c r="T76" s="808"/>
      <c r="U76" s="808"/>
      <c r="V76" s="808"/>
      <c r="W76" s="809"/>
      <c r="X76" s="523"/>
      <c r="Y76" s="523"/>
      <c r="Z76" s="523"/>
      <c r="AA76" s="523"/>
      <c r="AB76" s="523"/>
      <c r="AC76" s="523"/>
      <c r="AD76" s="523"/>
      <c r="AE76" s="32"/>
      <c r="AF76" s="598"/>
      <c r="AG76" s="633"/>
      <c r="AH76" s="634"/>
      <c r="AI76" s="634"/>
      <c r="AJ76" s="634"/>
      <c r="AK76" s="634"/>
      <c r="AL76" s="634"/>
      <c r="AM76" s="634"/>
      <c r="AN76" s="634"/>
      <c r="AO76" s="634"/>
      <c r="AP76" s="634"/>
      <c r="AQ76" s="634"/>
      <c r="AR76" s="634"/>
      <c r="AS76" s="634"/>
      <c r="AT76" s="634"/>
      <c r="AU76" s="634"/>
      <c r="AV76" s="634"/>
      <c r="AW76" s="634"/>
      <c r="AX76" s="634"/>
      <c r="AY76" s="634"/>
      <c r="AZ76" s="634"/>
      <c r="BA76" s="634"/>
      <c r="BB76" s="634"/>
      <c r="BC76" s="634"/>
      <c r="BD76" s="634"/>
      <c r="BE76" s="634"/>
      <c r="BF76" s="634"/>
      <c r="BG76" s="634"/>
      <c r="BH76" s="633"/>
      <c r="BI76" s="344"/>
    </row>
    <row r="77" spans="1:61" s="137" customFormat="1" ht="23.25" customHeight="1">
      <c r="A77" s="514"/>
      <c r="B77" s="522"/>
      <c r="C77" s="523"/>
      <c r="D77" s="523"/>
      <c r="E77" s="519"/>
      <c r="F77" s="526" t="s">
        <v>71</v>
      </c>
      <c r="G77" s="810" t="s">
        <v>97</v>
      </c>
      <c r="H77" s="811"/>
      <c r="I77" s="811"/>
      <c r="J77" s="811"/>
      <c r="K77" s="811"/>
      <c r="L77" s="811"/>
      <c r="M77" s="811"/>
      <c r="N77" s="811"/>
      <c r="O77" s="811"/>
      <c r="P77" s="811"/>
      <c r="Q77" s="811"/>
      <c r="R77" s="812"/>
      <c r="S77" s="807"/>
      <c r="T77" s="808"/>
      <c r="U77" s="808"/>
      <c r="V77" s="808"/>
      <c r="W77" s="809"/>
      <c r="X77" s="523"/>
      <c r="Y77" s="523"/>
      <c r="Z77" s="523"/>
      <c r="AA77" s="523"/>
      <c r="AB77" s="523"/>
      <c r="AC77" s="523"/>
      <c r="AD77" s="523"/>
      <c r="AE77" s="32"/>
      <c r="AF77" s="598"/>
      <c r="AG77" s="633"/>
      <c r="AH77" s="635"/>
      <c r="AI77" s="635"/>
      <c r="AJ77" s="635"/>
      <c r="AK77" s="635"/>
      <c r="AL77" s="635"/>
      <c r="AM77" s="635"/>
      <c r="AN77" s="635"/>
      <c r="AO77" s="635"/>
      <c r="AP77" s="635"/>
      <c r="AQ77" s="635"/>
      <c r="AR77" s="635"/>
      <c r="AS77" s="635"/>
      <c r="AT77" s="635"/>
      <c r="AU77" s="635"/>
      <c r="AV77" s="635"/>
      <c r="AW77" s="635"/>
      <c r="AX77" s="635"/>
      <c r="AY77" s="635"/>
      <c r="AZ77" s="635"/>
      <c r="BA77" s="635"/>
      <c r="BB77" s="635"/>
      <c r="BC77" s="635"/>
      <c r="BD77" s="635"/>
      <c r="BE77" s="635"/>
      <c r="BF77" s="635"/>
      <c r="BG77" s="635"/>
      <c r="BH77" s="633"/>
      <c r="BI77" s="344"/>
    </row>
    <row r="78" spans="1:61" s="137" customFormat="1" ht="23.25" customHeight="1">
      <c r="A78" s="514"/>
      <c r="B78" s="522"/>
      <c r="C78" s="523"/>
      <c r="D78" s="523"/>
      <c r="E78" s="519"/>
      <c r="F78" s="526" t="s">
        <v>73</v>
      </c>
      <c r="G78" s="810" t="s">
        <v>98</v>
      </c>
      <c r="H78" s="811"/>
      <c r="I78" s="811"/>
      <c r="J78" s="811"/>
      <c r="K78" s="811"/>
      <c r="L78" s="811"/>
      <c r="M78" s="811"/>
      <c r="N78" s="811"/>
      <c r="O78" s="811"/>
      <c r="P78" s="811"/>
      <c r="Q78" s="811"/>
      <c r="R78" s="812"/>
      <c r="S78" s="807"/>
      <c r="T78" s="808"/>
      <c r="U78" s="808"/>
      <c r="V78" s="808"/>
      <c r="W78" s="809"/>
      <c r="X78" s="523"/>
      <c r="Y78" s="523"/>
      <c r="Z78" s="523"/>
      <c r="AA78" s="523"/>
      <c r="AB78" s="523"/>
      <c r="AC78" s="523"/>
      <c r="AD78" s="523"/>
      <c r="AE78" s="32"/>
      <c r="AF78" s="598"/>
    </row>
    <row r="79" spans="1:61" s="137" customFormat="1" ht="15" customHeight="1">
      <c r="A79" s="514"/>
      <c r="B79" s="522"/>
      <c r="C79" s="523"/>
      <c r="D79" s="523"/>
      <c r="E79" s="519"/>
      <c r="F79" s="526" t="s">
        <v>75</v>
      </c>
      <c r="G79" s="810" t="s">
        <v>99</v>
      </c>
      <c r="H79" s="811"/>
      <c r="I79" s="811"/>
      <c r="J79" s="811"/>
      <c r="K79" s="811"/>
      <c r="L79" s="811"/>
      <c r="M79" s="811"/>
      <c r="N79" s="811"/>
      <c r="O79" s="811"/>
      <c r="P79" s="811"/>
      <c r="Q79" s="811"/>
      <c r="R79" s="812"/>
      <c r="S79" s="807"/>
      <c r="T79" s="808"/>
      <c r="U79" s="808"/>
      <c r="V79" s="808"/>
      <c r="W79" s="809"/>
      <c r="X79" s="523"/>
      <c r="Y79" s="523"/>
      <c r="Z79" s="523"/>
      <c r="AA79" s="523"/>
      <c r="AB79" s="523"/>
      <c r="AC79" s="523"/>
      <c r="AD79" s="523"/>
      <c r="AE79" s="32"/>
      <c r="AF79" s="598"/>
    </row>
    <row r="80" spans="1:61" s="137" customFormat="1" ht="15" customHeight="1">
      <c r="A80" s="514"/>
      <c r="B80" s="522"/>
      <c r="C80" s="523"/>
      <c r="D80" s="523"/>
      <c r="E80" s="519"/>
      <c r="F80" s="526" t="s">
        <v>77</v>
      </c>
      <c r="G80" s="810" t="s">
        <v>100</v>
      </c>
      <c r="H80" s="811"/>
      <c r="I80" s="811"/>
      <c r="J80" s="811"/>
      <c r="K80" s="811"/>
      <c r="L80" s="811"/>
      <c r="M80" s="811"/>
      <c r="N80" s="811"/>
      <c r="O80" s="811"/>
      <c r="P80" s="811"/>
      <c r="Q80" s="811"/>
      <c r="R80" s="812"/>
      <c r="S80" s="807"/>
      <c r="T80" s="808"/>
      <c r="U80" s="808"/>
      <c r="V80" s="808"/>
      <c r="W80" s="809"/>
      <c r="X80" s="523"/>
      <c r="Y80" s="523"/>
      <c r="Z80" s="523"/>
      <c r="AA80" s="523"/>
      <c r="AB80" s="523"/>
      <c r="AC80" s="523"/>
      <c r="AD80" s="523"/>
      <c r="AE80" s="32"/>
      <c r="AF80" s="598"/>
    </row>
    <row r="81" spans="1:41" s="137" customFormat="1" ht="15" customHeight="1">
      <c r="A81" s="514"/>
      <c r="B81" s="522"/>
      <c r="C81" s="523"/>
      <c r="D81" s="523"/>
      <c r="E81" s="519"/>
      <c r="F81" s="526" t="s">
        <v>79</v>
      </c>
      <c r="G81" s="810" t="s">
        <v>101</v>
      </c>
      <c r="H81" s="811"/>
      <c r="I81" s="811"/>
      <c r="J81" s="811"/>
      <c r="K81" s="811"/>
      <c r="L81" s="811"/>
      <c r="M81" s="811"/>
      <c r="N81" s="811"/>
      <c r="O81" s="811"/>
      <c r="P81" s="811"/>
      <c r="Q81" s="811"/>
      <c r="R81" s="812"/>
      <c r="S81" s="807"/>
      <c r="T81" s="808"/>
      <c r="U81" s="808"/>
      <c r="V81" s="808"/>
      <c r="W81" s="809"/>
      <c r="X81" s="523"/>
      <c r="Y81" s="523"/>
      <c r="Z81" s="523"/>
      <c r="AA81" s="523"/>
      <c r="AB81" s="523"/>
      <c r="AC81" s="523"/>
      <c r="AD81" s="523"/>
      <c r="AE81" s="32"/>
      <c r="AF81" s="598"/>
    </row>
    <row r="82" spans="1:41" s="137" customFormat="1" ht="15.75" customHeight="1">
      <c r="A82" s="512"/>
      <c r="B82" s="518"/>
      <c r="C82" s="518"/>
      <c r="D82" s="518"/>
      <c r="E82" s="519"/>
      <c r="F82" s="526" t="s">
        <v>81</v>
      </c>
      <c r="G82" s="810" t="s">
        <v>88</v>
      </c>
      <c r="H82" s="811"/>
      <c r="I82" s="811"/>
      <c r="J82" s="811"/>
      <c r="K82" s="811"/>
      <c r="L82" s="811"/>
      <c r="M82" s="811"/>
      <c r="N82" s="811"/>
      <c r="O82" s="811"/>
      <c r="P82" s="811"/>
      <c r="Q82" s="811"/>
      <c r="R82" s="812"/>
      <c r="S82" s="807"/>
      <c r="T82" s="808"/>
      <c r="U82" s="808"/>
      <c r="V82" s="808"/>
      <c r="W82" s="809"/>
      <c r="X82" s="518"/>
      <c r="Y82" s="518"/>
      <c r="Z82" s="518"/>
      <c r="AA82" s="518"/>
      <c r="AB82" s="518"/>
      <c r="AC82" s="518"/>
      <c r="AD82" s="518"/>
      <c r="AE82" s="32"/>
      <c r="AF82" s="598"/>
    </row>
    <row r="83" spans="1:41" s="137" customFormat="1" ht="15.75" customHeight="1">
      <c r="A83" s="512"/>
      <c r="B83" s="758" t="str">
        <f>IF(AG72=45,"",IF(SUM(AG74:AO74)=0,"","ERROR: Por favor verifique las cantidades ya que no coinciden con el total de la respuesta anterior."))</f>
        <v/>
      </c>
      <c r="C83" s="758"/>
      <c r="D83" s="758"/>
      <c r="E83" s="758"/>
      <c r="F83" s="758"/>
      <c r="G83" s="758"/>
      <c r="H83" s="758"/>
      <c r="I83" s="758"/>
      <c r="J83" s="758"/>
      <c r="K83" s="758"/>
      <c r="L83" s="758"/>
      <c r="M83" s="758"/>
      <c r="N83" s="758"/>
      <c r="O83" s="758"/>
      <c r="P83" s="758"/>
      <c r="Q83" s="758"/>
      <c r="R83" s="758"/>
      <c r="S83" s="758"/>
      <c r="T83" s="758"/>
      <c r="U83" s="758"/>
      <c r="V83" s="758"/>
      <c r="W83" s="758"/>
      <c r="X83" s="758"/>
      <c r="Y83" s="758"/>
      <c r="Z83" s="758"/>
      <c r="AA83" s="758"/>
      <c r="AB83" s="758"/>
      <c r="AC83" s="758"/>
      <c r="AD83" s="758"/>
      <c r="AE83" s="32"/>
      <c r="AF83" s="598"/>
    </row>
    <row r="84" spans="1:41" s="137" customFormat="1" ht="15.75" customHeight="1">
      <c r="A84" s="514"/>
      <c r="B84" s="759" t="str">
        <f>IF(OR(AG72=45,AG72=36),"","ERROR: Favor de llenar todas las celdas. Si no se cuenta con la información, registrar NS.")</f>
        <v/>
      </c>
      <c r="C84" s="759"/>
      <c r="D84" s="759"/>
      <c r="E84" s="759"/>
      <c r="F84" s="759"/>
      <c r="G84" s="759"/>
      <c r="H84" s="759"/>
      <c r="I84" s="759"/>
      <c r="J84" s="759"/>
      <c r="K84" s="759"/>
      <c r="L84" s="759"/>
      <c r="M84" s="759"/>
      <c r="N84" s="759"/>
      <c r="O84" s="759"/>
      <c r="P84" s="759"/>
      <c r="Q84" s="759"/>
      <c r="R84" s="759"/>
      <c r="S84" s="759"/>
      <c r="T84" s="759"/>
      <c r="U84" s="759"/>
      <c r="V84" s="759"/>
      <c r="W84" s="759"/>
      <c r="X84" s="759"/>
      <c r="Y84" s="759"/>
      <c r="Z84" s="759"/>
      <c r="AA84" s="759"/>
      <c r="AB84" s="759"/>
      <c r="AC84" s="759"/>
      <c r="AD84" s="759"/>
      <c r="AE84" s="32"/>
      <c r="AF84" s="598"/>
    </row>
    <row r="85" spans="1:41" s="137" customFormat="1" ht="15.75" customHeight="1">
      <c r="A85" s="514"/>
      <c r="B85" s="516"/>
      <c r="C85" s="516"/>
      <c r="D85" s="516"/>
      <c r="E85" s="813" t="s">
        <v>103</v>
      </c>
      <c r="F85" s="813"/>
      <c r="G85" s="813"/>
      <c r="H85" s="813"/>
      <c r="I85" s="813"/>
      <c r="J85" s="813"/>
      <c r="K85" s="813"/>
      <c r="L85" s="813"/>
      <c r="M85" s="813"/>
      <c r="N85" s="813"/>
      <c r="O85" s="813"/>
      <c r="P85" s="813"/>
      <c r="Q85" s="813"/>
      <c r="R85" s="813"/>
      <c r="S85" s="813"/>
      <c r="T85" s="521"/>
      <c r="U85" s="521"/>
      <c r="V85" s="516"/>
      <c r="W85" s="516"/>
      <c r="X85" s="516"/>
      <c r="Y85" s="516"/>
      <c r="Z85" s="516"/>
      <c r="AA85" s="516"/>
      <c r="AB85" s="516"/>
      <c r="AC85" s="516"/>
      <c r="AD85" s="516"/>
      <c r="AE85" s="32"/>
      <c r="AF85" s="598"/>
      <c r="AG85" s="137" t="s">
        <v>6452</v>
      </c>
    </row>
    <row r="86" spans="1:41" s="137" customFormat="1" ht="15.75" customHeight="1">
      <c r="A86" s="514"/>
      <c r="B86" s="522"/>
      <c r="C86" s="523"/>
      <c r="D86" s="523"/>
      <c r="E86" s="519"/>
      <c r="F86" s="814" t="s">
        <v>104</v>
      </c>
      <c r="G86" s="815"/>
      <c r="H86" s="815"/>
      <c r="I86" s="815"/>
      <c r="J86" s="815"/>
      <c r="K86" s="815"/>
      <c r="L86" s="815"/>
      <c r="M86" s="815"/>
      <c r="N86" s="815"/>
      <c r="O86" s="815"/>
      <c r="P86" s="815"/>
      <c r="Q86" s="815"/>
      <c r="R86" s="816"/>
      <c r="S86" s="820" t="s">
        <v>93</v>
      </c>
      <c r="T86" s="821"/>
      <c r="U86" s="821"/>
      <c r="V86" s="821"/>
      <c r="W86" s="822"/>
      <c r="X86" s="523"/>
      <c r="Y86" s="523"/>
      <c r="Z86" s="523"/>
      <c r="AA86" s="523"/>
      <c r="AB86" s="523"/>
      <c r="AC86" s="523"/>
      <c r="AD86" s="523"/>
      <c r="AE86" s="32"/>
      <c r="AF86" s="598"/>
      <c r="AG86" s="571">
        <f>COUNTBLANK(S88:W95)</f>
        <v>40</v>
      </c>
    </row>
    <row r="87" spans="1:41" s="137" customFormat="1" ht="21" customHeight="1">
      <c r="A87" s="514"/>
      <c r="B87" s="522"/>
      <c r="C87" s="523"/>
      <c r="D87" s="523"/>
      <c r="E87" s="519"/>
      <c r="F87" s="817"/>
      <c r="G87" s="818"/>
      <c r="H87" s="818"/>
      <c r="I87" s="818"/>
      <c r="J87" s="818"/>
      <c r="K87" s="818"/>
      <c r="L87" s="818"/>
      <c r="M87" s="818"/>
      <c r="N87" s="818"/>
      <c r="O87" s="818"/>
      <c r="P87" s="818"/>
      <c r="Q87" s="818"/>
      <c r="R87" s="819"/>
      <c r="S87" s="823"/>
      <c r="T87" s="824"/>
      <c r="U87" s="824"/>
      <c r="V87" s="824"/>
      <c r="W87" s="825"/>
      <c r="X87" s="523"/>
      <c r="Y87" s="523"/>
      <c r="Z87" s="523"/>
      <c r="AA87" s="523"/>
      <c r="AB87" s="523"/>
      <c r="AC87" s="523"/>
      <c r="AD87" s="523"/>
      <c r="AE87" s="32"/>
      <c r="AF87" s="598"/>
    </row>
    <row r="88" spans="1:41" s="137" customFormat="1" ht="24" customHeight="1">
      <c r="A88" s="514"/>
      <c r="B88" s="522"/>
      <c r="C88" s="523"/>
      <c r="D88" s="523"/>
      <c r="E88" s="519"/>
      <c r="F88" s="526" t="s">
        <v>65</v>
      </c>
      <c r="G88" s="810" t="s">
        <v>105</v>
      </c>
      <c r="H88" s="811"/>
      <c r="I88" s="811"/>
      <c r="J88" s="811"/>
      <c r="K88" s="811"/>
      <c r="L88" s="811"/>
      <c r="M88" s="811"/>
      <c r="N88" s="811"/>
      <c r="O88" s="811"/>
      <c r="P88" s="811"/>
      <c r="Q88" s="811"/>
      <c r="R88" s="812"/>
      <c r="S88" s="807"/>
      <c r="T88" s="808"/>
      <c r="U88" s="808"/>
      <c r="V88" s="808"/>
      <c r="W88" s="809"/>
      <c r="X88" s="523"/>
      <c r="Y88" s="523"/>
      <c r="Z88" s="523"/>
      <c r="AA88" s="523"/>
      <c r="AB88" s="523"/>
      <c r="AC88" s="523"/>
      <c r="AD88" s="523"/>
      <c r="AE88" s="32"/>
      <c r="AF88" s="598"/>
      <c r="AG88" s="633">
        <f>IF(OR(S88&lt;=$C$49,S88="ns"),0,1)</f>
        <v>0</v>
      </c>
      <c r="AH88" s="633">
        <f>IF(OR(S89&lt;=$C$49,S89="ns"),0,1)</f>
        <v>0</v>
      </c>
      <c r="AI88" s="633">
        <f>IF(OR(S90&lt;=$C$49,S90="ns"),0,1)</f>
        <v>0</v>
      </c>
      <c r="AJ88" s="633">
        <f>IF(OR(S91&lt;=$C$49,S91="ns"),0,1)</f>
        <v>0</v>
      </c>
      <c r="AK88" s="633">
        <f>IF(OR(S92&lt;=$C$49,S92="ns"),0,1)</f>
        <v>0</v>
      </c>
      <c r="AL88" s="633">
        <f>IF(OR(S93&lt;=$C$49,S93="ns"),0,1)</f>
        <v>0</v>
      </c>
      <c r="AM88" s="633">
        <f>IF(OR(S94&lt;=$C$49,S94="ns"),0,1)</f>
        <v>0</v>
      </c>
      <c r="AN88" s="633">
        <f>IF(OR(S95&lt;=$C$49,S95="ns"),0,1)</f>
        <v>0</v>
      </c>
      <c r="AO88" s="633">
        <f>IF(OR(S96&lt;=$C$49,S96="ns"),0,1)</f>
        <v>0</v>
      </c>
    </row>
    <row r="89" spans="1:41" s="137" customFormat="1" ht="24.75" customHeight="1">
      <c r="A89" s="514"/>
      <c r="B89" s="522"/>
      <c r="C89" s="523"/>
      <c r="D89" s="523"/>
      <c r="E89" s="519"/>
      <c r="F89" s="526" t="s">
        <v>67</v>
      </c>
      <c r="G89" s="810" t="s">
        <v>106</v>
      </c>
      <c r="H89" s="811"/>
      <c r="I89" s="811"/>
      <c r="J89" s="811"/>
      <c r="K89" s="811"/>
      <c r="L89" s="811"/>
      <c r="M89" s="811"/>
      <c r="N89" s="811"/>
      <c r="O89" s="811"/>
      <c r="P89" s="811"/>
      <c r="Q89" s="811"/>
      <c r="R89" s="812"/>
      <c r="S89" s="807"/>
      <c r="T89" s="808"/>
      <c r="U89" s="808"/>
      <c r="V89" s="808"/>
      <c r="W89" s="809"/>
      <c r="X89" s="523"/>
      <c r="Y89" s="523"/>
      <c r="Z89" s="523"/>
      <c r="AA89" s="523"/>
      <c r="AB89" s="523"/>
      <c r="AC89" s="523"/>
      <c r="AD89" s="523"/>
      <c r="AE89" s="32"/>
      <c r="AF89" s="598"/>
    </row>
    <row r="90" spans="1:41" s="137" customFormat="1" ht="20.25" customHeight="1">
      <c r="A90" s="514"/>
      <c r="B90" s="522"/>
      <c r="C90" s="523"/>
      <c r="D90" s="523"/>
      <c r="E90" s="519"/>
      <c r="F90" s="526" t="s">
        <v>69</v>
      </c>
      <c r="G90" s="810" t="s">
        <v>107</v>
      </c>
      <c r="H90" s="811"/>
      <c r="I90" s="811"/>
      <c r="J90" s="811"/>
      <c r="K90" s="811"/>
      <c r="L90" s="811"/>
      <c r="M90" s="811"/>
      <c r="N90" s="811"/>
      <c r="O90" s="811"/>
      <c r="P90" s="811"/>
      <c r="Q90" s="811"/>
      <c r="R90" s="812"/>
      <c r="S90" s="807"/>
      <c r="T90" s="808"/>
      <c r="U90" s="808"/>
      <c r="V90" s="808"/>
      <c r="W90" s="809"/>
      <c r="X90" s="523"/>
      <c r="Y90" s="523"/>
      <c r="Z90" s="523"/>
      <c r="AA90" s="523"/>
      <c r="AB90" s="523"/>
      <c r="AC90" s="523"/>
      <c r="AD90" s="523"/>
      <c r="AE90" s="32"/>
      <c r="AF90" s="598"/>
    </row>
    <row r="91" spans="1:41" s="137" customFormat="1" ht="24.75" customHeight="1">
      <c r="A91" s="514"/>
      <c r="B91" s="522"/>
      <c r="C91" s="523"/>
      <c r="D91" s="523"/>
      <c r="E91" s="519"/>
      <c r="F91" s="526" t="s">
        <v>71</v>
      </c>
      <c r="G91" s="810" t="s">
        <v>108</v>
      </c>
      <c r="H91" s="811"/>
      <c r="I91" s="811"/>
      <c r="J91" s="811"/>
      <c r="K91" s="811"/>
      <c r="L91" s="811"/>
      <c r="M91" s="811"/>
      <c r="N91" s="811"/>
      <c r="O91" s="811"/>
      <c r="P91" s="811"/>
      <c r="Q91" s="811"/>
      <c r="R91" s="812"/>
      <c r="S91" s="807"/>
      <c r="T91" s="808"/>
      <c r="U91" s="808"/>
      <c r="V91" s="808"/>
      <c r="W91" s="809"/>
      <c r="X91" s="523"/>
      <c r="Y91" s="523"/>
      <c r="Z91" s="523"/>
      <c r="AA91" s="523"/>
      <c r="AB91" s="523"/>
      <c r="AC91" s="523"/>
      <c r="AD91" s="523"/>
      <c r="AE91" s="32"/>
      <c r="AF91" s="598"/>
    </row>
    <row r="92" spans="1:41" s="137" customFormat="1" ht="15.75" customHeight="1">
      <c r="A92" s="514"/>
      <c r="B92" s="522"/>
      <c r="C92" s="523"/>
      <c r="D92" s="523"/>
      <c r="E92" s="519"/>
      <c r="F92" s="526" t="s">
        <v>73</v>
      </c>
      <c r="G92" s="810" t="s">
        <v>109</v>
      </c>
      <c r="H92" s="811"/>
      <c r="I92" s="811"/>
      <c r="J92" s="811"/>
      <c r="K92" s="811"/>
      <c r="L92" s="811"/>
      <c r="M92" s="811"/>
      <c r="N92" s="811"/>
      <c r="O92" s="811"/>
      <c r="P92" s="811"/>
      <c r="Q92" s="811"/>
      <c r="R92" s="812"/>
      <c r="S92" s="807"/>
      <c r="T92" s="808"/>
      <c r="U92" s="808"/>
      <c r="V92" s="808"/>
      <c r="W92" s="809"/>
      <c r="X92" s="523"/>
      <c r="Y92" s="523"/>
      <c r="Z92" s="523"/>
      <c r="AA92" s="523"/>
      <c r="AB92" s="523"/>
      <c r="AC92" s="523"/>
      <c r="AD92" s="523"/>
      <c r="AE92" s="32"/>
      <c r="AF92" s="598"/>
    </row>
    <row r="93" spans="1:41" s="137" customFormat="1">
      <c r="A93" s="514"/>
      <c r="B93" s="522"/>
      <c r="C93" s="523"/>
      <c r="D93" s="523"/>
      <c r="E93" s="519"/>
      <c r="F93" s="526" t="s">
        <v>75</v>
      </c>
      <c r="G93" s="810" t="s">
        <v>110</v>
      </c>
      <c r="H93" s="811"/>
      <c r="I93" s="811"/>
      <c r="J93" s="811"/>
      <c r="K93" s="811"/>
      <c r="L93" s="811"/>
      <c r="M93" s="811"/>
      <c r="N93" s="811"/>
      <c r="O93" s="811"/>
      <c r="P93" s="811"/>
      <c r="Q93" s="811"/>
      <c r="R93" s="812"/>
      <c r="S93" s="807"/>
      <c r="T93" s="808"/>
      <c r="U93" s="808"/>
      <c r="V93" s="808"/>
      <c r="W93" s="809"/>
      <c r="X93" s="523"/>
      <c r="Y93" s="523"/>
      <c r="Z93" s="523"/>
      <c r="AA93" s="523"/>
      <c r="AB93" s="523"/>
      <c r="AC93" s="523"/>
      <c r="AD93" s="523"/>
      <c r="AE93" s="41"/>
      <c r="AF93" s="598"/>
    </row>
    <row r="94" spans="1:41" s="137" customFormat="1" ht="18" customHeight="1">
      <c r="A94" s="514"/>
      <c r="B94" s="522"/>
      <c r="C94" s="523"/>
      <c r="D94" s="523"/>
      <c r="E94" s="519"/>
      <c r="F94" s="526" t="s">
        <v>77</v>
      </c>
      <c r="G94" s="810" t="s">
        <v>111</v>
      </c>
      <c r="H94" s="811"/>
      <c r="I94" s="811"/>
      <c r="J94" s="811"/>
      <c r="K94" s="811"/>
      <c r="L94" s="811"/>
      <c r="M94" s="811"/>
      <c r="N94" s="811"/>
      <c r="O94" s="811"/>
      <c r="P94" s="811"/>
      <c r="Q94" s="811"/>
      <c r="R94" s="812"/>
      <c r="S94" s="807"/>
      <c r="T94" s="808"/>
      <c r="U94" s="808"/>
      <c r="V94" s="808"/>
      <c r="W94" s="809"/>
      <c r="X94" s="523"/>
      <c r="Y94" s="523"/>
      <c r="Z94" s="523"/>
      <c r="AA94" s="523"/>
      <c r="AB94" s="523"/>
      <c r="AC94" s="523"/>
      <c r="AD94" s="523"/>
      <c r="AE94" s="41"/>
      <c r="AF94" s="598"/>
    </row>
    <row r="95" spans="1:41" s="137" customFormat="1" ht="18" customHeight="1">
      <c r="A95" s="512"/>
      <c r="B95" s="518"/>
      <c r="C95" s="518"/>
      <c r="D95" s="518"/>
      <c r="E95" s="519"/>
      <c r="F95" s="526" t="s">
        <v>79</v>
      </c>
      <c r="G95" s="810" t="s">
        <v>88</v>
      </c>
      <c r="H95" s="811"/>
      <c r="I95" s="811"/>
      <c r="J95" s="811"/>
      <c r="K95" s="811"/>
      <c r="L95" s="811"/>
      <c r="M95" s="811"/>
      <c r="N95" s="811"/>
      <c r="O95" s="811"/>
      <c r="P95" s="811"/>
      <c r="Q95" s="811"/>
      <c r="R95" s="812"/>
      <c r="S95" s="807"/>
      <c r="T95" s="808"/>
      <c r="U95" s="808"/>
      <c r="V95" s="808"/>
      <c r="W95" s="809"/>
      <c r="X95" s="518"/>
      <c r="Y95" s="518"/>
      <c r="Z95" s="518"/>
      <c r="AA95" s="518"/>
      <c r="AB95" s="518"/>
      <c r="AC95" s="518"/>
      <c r="AD95" s="518"/>
      <c r="AE95" s="41"/>
      <c r="AF95" s="598"/>
    </row>
    <row r="96" spans="1:41" s="137" customFormat="1">
      <c r="A96" s="514"/>
      <c r="B96" s="758" t="str">
        <f>IF(AG86=40,"",IF(SUM(AG88:AO88)=0,"","ERROR: Por favor verifique las cantidades ya que no coinciden con el total de la respuesta de la pregunta anterior."))</f>
        <v/>
      </c>
      <c r="C96" s="758"/>
      <c r="D96" s="758"/>
      <c r="E96" s="758"/>
      <c r="F96" s="758"/>
      <c r="G96" s="758"/>
      <c r="H96" s="758"/>
      <c r="I96" s="758"/>
      <c r="J96" s="758"/>
      <c r="K96" s="758"/>
      <c r="L96" s="758"/>
      <c r="M96" s="758"/>
      <c r="N96" s="758"/>
      <c r="O96" s="758"/>
      <c r="P96" s="758"/>
      <c r="Q96" s="758"/>
      <c r="R96" s="758"/>
      <c r="S96" s="758"/>
      <c r="T96" s="758"/>
      <c r="U96" s="758"/>
      <c r="V96" s="758"/>
      <c r="W96" s="758"/>
      <c r="X96" s="758"/>
      <c r="Y96" s="758"/>
      <c r="Z96" s="758"/>
      <c r="AA96" s="758"/>
      <c r="AB96" s="758"/>
      <c r="AC96" s="758"/>
      <c r="AD96" s="758"/>
      <c r="AE96" s="41"/>
      <c r="AF96" s="598"/>
    </row>
    <row r="97" spans="1:35" s="137" customFormat="1">
      <c r="A97" s="367"/>
      <c r="B97" s="759" t="str">
        <f>IF(OR(AG86=40,AG86=32),"","ERROR: Favor de llenar todas las celdas. Si no se cuenta con la información, registrar NS.")</f>
        <v/>
      </c>
      <c r="C97" s="759"/>
      <c r="D97" s="759"/>
      <c r="E97" s="759"/>
      <c r="F97" s="759"/>
      <c r="G97" s="759"/>
      <c r="H97" s="759"/>
      <c r="I97" s="759"/>
      <c r="J97" s="759"/>
      <c r="K97" s="759"/>
      <c r="L97" s="759"/>
      <c r="M97" s="759"/>
      <c r="N97" s="759"/>
      <c r="O97" s="759"/>
      <c r="P97" s="759"/>
      <c r="Q97" s="759"/>
      <c r="R97" s="759"/>
      <c r="S97" s="759"/>
      <c r="T97" s="759"/>
      <c r="U97" s="759"/>
      <c r="V97" s="759"/>
      <c r="W97" s="759"/>
      <c r="X97" s="759"/>
      <c r="Y97" s="759"/>
      <c r="Z97" s="759"/>
      <c r="AA97" s="759"/>
      <c r="AB97" s="759"/>
      <c r="AC97" s="759"/>
      <c r="AD97" s="759"/>
      <c r="AE97" s="41"/>
      <c r="AF97" s="598"/>
    </row>
    <row r="98" spans="1:35" s="137" customFormat="1" ht="15.75" thickBot="1">
      <c r="A98" s="367"/>
      <c r="B98" s="366"/>
      <c r="C98" s="366"/>
      <c r="D98" s="366"/>
      <c r="E98" s="366"/>
      <c r="F98" s="366"/>
      <c r="G98" s="366"/>
      <c r="H98" s="366"/>
      <c r="I98" s="366"/>
      <c r="J98" s="366"/>
      <c r="K98" s="366"/>
      <c r="L98" s="366"/>
      <c r="M98" s="366"/>
      <c r="N98" s="366"/>
      <c r="O98" s="366"/>
      <c r="P98" s="366"/>
      <c r="Q98" s="366"/>
      <c r="R98" s="366"/>
      <c r="S98" s="366"/>
      <c r="T98" s="366"/>
      <c r="U98" s="366"/>
      <c r="V98" s="366"/>
      <c r="W98" s="366"/>
      <c r="X98" s="366"/>
      <c r="Y98" s="366"/>
      <c r="Z98" s="366"/>
      <c r="AA98" s="366"/>
      <c r="AB98" s="366"/>
      <c r="AC98" s="366"/>
      <c r="AD98" s="366"/>
      <c r="AE98" s="41"/>
      <c r="AF98" s="598"/>
    </row>
    <row r="99" spans="1:35" s="137" customFormat="1" ht="15.75" thickBot="1">
      <c r="A99" s="371"/>
      <c r="B99" s="1079" t="s">
        <v>654</v>
      </c>
      <c r="C99" s="1080"/>
      <c r="D99" s="1080"/>
      <c r="E99" s="1080"/>
      <c r="F99" s="1080"/>
      <c r="G99" s="1080"/>
      <c r="H99" s="1080"/>
      <c r="I99" s="1080"/>
      <c r="J99" s="1080"/>
      <c r="K99" s="1080"/>
      <c r="L99" s="1080"/>
      <c r="M99" s="1080"/>
      <c r="N99" s="1080"/>
      <c r="O99" s="1080"/>
      <c r="P99" s="1080"/>
      <c r="Q99" s="1080"/>
      <c r="R99" s="1080"/>
      <c r="S99" s="1080"/>
      <c r="T99" s="1080"/>
      <c r="U99" s="1080"/>
      <c r="V99" s="1080"/>
      <c r="W99" s="1080"/>
      <c r="X99" s="1080"/>
      <c r="Y99" s="1080"/>
      <c r="Z99" s="1080"/>
      <c r="AA99" s="1080"/>
      <c r="AB99" s="1080"/>
      <c r="AC99" s="1080"/>
      <c r="AD99" s="1081"/>
      <c r="AE99" s="53"/>
      <c r="AF99" s="598"/>
    </row>
    <row r="100" spans="1:35" s="137" customFormat="1">
      <c r="A100" s="367"/>
      <c r="B100" s="1119" t="s">
        <v>53</v>
      </c>
      <c r="C100" s="1120"/>
      <c r="D100" s="1120"/>
      <c r="E100" s="1120"/>
      <c r="F100" s="1120"/>
      <c r="G100" s="1120"/>
      <c r="H100" s="1120"/>
      <c r="I100" s="1120"/>
      <c r="J100" s="1120"/>
      <c r="K100" s="1120"/>
      <c r="L100" s="1120"/>
      <c r="M100" s="1120"/>
      <c r="N100" s="1120"/>
      <c r="O100" s="1120"/>
      <c r="P100" s="1120"/>
      <c r="Q100" s="1120"/>
      <c r="R100" s="1120"/>
      <c r="S100" s="1120"/>
      <c r="T100" s="1120"/>
      <c r="U100" s="1120"/>
      <c r="V100" s="1120"/>
      <c r="W100" s="1120"/>
      <c r="X100" s="1120"/>
      <c r="Y100" s="1120"/>
      <c r="Z100" s="1120"/>
      <c r="AA100" s="1120"/>
      <c r="AB100" s="1120"/>
      <c r="AC100" s="1120"/>
      <c r="AD100" s="1121"/>
      <c r="AE100" s="34"/>
      <c r="AF100" s="598"/>
    </row>
    <row r="101" spans="1:35" s="137" customFormat="1" ht="48" customHeight="1">
      <c r="A101" s="367"/>
      <c r="B101" s="345"/>
      <c r="C101" s="1114" t="s">
        <v>112</v>
      </c>
      <c r="D101" s="1114"/>
      <c r="E101" s="1114"/>
      <c r="F101" s="1114"/>
      <c r="G101" s="1114"/>
      <c r="H101" s="1114"/>
      <c r="I101" s="1114"/>
      <c r="J101" s="1114"/>
      <c r="K101" s="1114"/>
      <c r="L101" s="1114"/>
      <c r="M101" s="1114"/>
      <c r="N101" s="1114"/>
      <c r="O101" s="1114"/>
      <c r="P101" s="1114"/>
      <c r="Q101" s="1114"/>
      <c r="R101" s="1114"/>
      <c r="S101" s="1114"/>
      <c r="T101" s="1114"/>
      <c r="U101" s="1114"/>
      <c r="V101" s="1114"/>
      <c r="W101" s="1114"/>
      <c r="X101" s="1114"/>
      <c r="Y101" s="1114"/>
      <c r="Z101" s="1114"/>
      <c r="AA101" s="1114"/>
      <c r="AB101" s="1114"/>
      <c r="AC101" s="1114"/>
      <c r="AD101" s="1115"/>
      <c r="AE101" s="34"/>
      <c r="AF101" s="598"/>
    </row>
    <row r="102" spans="1:35" s="137" customFormat="1">
      <c r="A102" s="371"/>
      <c r="B102" s="361"/>
      <c r="C102" s="361"/>
      <c r="D102" s="361"/>
      <c r="E102" s="361"/>
      <c r="F102" s="361"/>
      <c r="G102" s="361"/>
      <c r="H102" s="361"/>
      <c r="I102" s="361"/>
      <c r="J102" s="361"/>
      <c r="K102" s="361"/>
      <c r="L102" s="361"/>
      <c r="M102" s="361"/>
      <c r="N102" s="361"/>
      <c r="O102" s="361"/>
      <c r="P102" s="361"/>
      <c r="Q102" s="361"/>
      <c r="R102" s="361"/>
      <c r="S102" s="361"/>
      <c r="T102" s="109"/>
      <c r="U102" s="109"/>
      <c r="V102" s="361"/>
      <c r="W102" s="361"/>
      <c r="X102" s="361"/>
      <c r="Y102" s="361"/>
      <c r="Z102" s="361"/>
      <c r="AA102" s="361"/>
      <c r="AB102" s="361"/>
      <c r="AC102" s="361"/>
      <c r="AD102" s="361"/>
      <c r="AE102" s="53"/>
      <c r="AF102" s="598"/>
    </row>
    <row r="103" spans="1:35" s="137" customFormat="1" ht="28.5" customHeight="1">
      <c r="A103" s="367" t="s">
        <v>117</v>
      </c>
      <c r="B103" s="895" t="s">
        <v>113</v>
      </c>
      <c r="C103" s="895"/>
      <c r="D103" s="895"/>
      <c r="E103" s="895"/>
      <c r="F103" s="895"/>
      <c r="G103" s="895"/>
      <c r="H103" s="895"/>
      <c r="I103" s="895"/>
      <c r="J103" s="895"/>
      <c r="K103" s="895"/>
      <c r="L103" s="895"/>
      <c r="M103" s="895"/>
      <c r="N103" s="895"/>
      <c r="O103" s="895"/>
      <c r="P103" s="895"/>
      <c r="Q103" s="895"/>
      <c r="R103" s="895"/>
      <c r="S103" s="895"/>
      <c r="T103" s="895"/>
      <c r="U103" s="895"/>
      <c r="V103" s="895"/>
      <c r="W103" s="895"/>
      <c r="X103" s="895"/>
      <c r="Y103" s="895"/>
      <c r="Z103" s="895"/>
      <c r="AA103" s="895"/>
      <c r="AB103" s="895"/>
      <c r="AC103" s="895"/>
      <c r="AD103" s="895"/>
      <c r="AE103" s="27"/>
      <c r="AF103" s="598"/>
    </row>
    <row r="104" spans="1:35" s="137" customFormat="1" ht="15.75" thickBot="1">
      <c r="A104" s="367"/>
      <c r="B104" s="760" t="str">
        <f>IF(OR($J$24="X",$T$24="X"),"De acuerdo a la pregunta 1, ésta no debe ser contestada.","")</f>
        <v/>
      </c>
      <c r="C104" s="760"/>
      <c r="D104" s="760"/>
      <c r="E104" s="760"/>
      <c r="F104" s="760"/>
      <c r="G104" s="760"/>
      <c r="H104" s="760"/>
      <c r="I104" s="760"/>
      <c r="J104" s="760"/>
      <c r="K104" s="760"/>
      <c r="L104" s="760"/>
      <c r="M104" s="760"/>
      <c r="N104" s="760"/>
      <c r="O104" s="760"/>
      <c r="P104" s="760"/>
      <c r="Q104" s="760"/>
      <c r="R104" s="760"/>
      <c r="S104" s="760"/>
      <c r="T104" s="760"/>
      <c r="U104" s="760"/>
      <c r="V104" s="760"/>
      <c r="W104" s="760"/>
      <c r="X104" s="760"/>
      <c r="Y104" s="760"/>
      <c r="Z104" s="760"/>
      <c r="AA104" s="760"/>
      <c r="AB104" s="760"/>
      <c r="AC104" s="760"/>
      <c r="AD104" s="760"/>
      <c r="AE104" s="27"/>
      <c r="AF104" s="598"/>
    </row>
    <row r="105" spans="1:35" s="137" customFormat="1" ht="15.75" thickBot="1">
      <c r="A105" s="367"/>
      <c r="B105" s="440"/>
      <c r="C105" s="1116"/>
      <c r="D105" s="1117"/>
      <c r="E105" s="1117"/>
      <c r="F105" s="1118"/>
      <c r="G105" s="140" t="s">
        <v>114</v>
      </c>
      <c r="H105" s="440"/>
      <c r="I105" s="440"/>
      <c r="J105" s="440"/>
      <c r="K105" s="440"/>
      <c r="L105" s="440"/>
      <c r="M105" s="440"/>
      <c r="N105" s="440"/>
      <c r="O105" s="440"/>
      <c r="P105" s="440"/>
      <c r="Q105" s="440"/>
      <c r="R105" s="440"/>
      <c r="S105" s="440"/>
      <c r="T105" s="440"/>
      <c r="U105" s="440"/>
      <c r="V105" s="440"/>
      <c r="W105" s="440"/>
      <c r="X105" s="440"/>
      <c r="Y105" s="440"/>
      <c r="Z105" s="440"/>
      <c r="AA105" s="440"/>
      <c r="AB105" s="440"/>
      <c r="AC105" s="440"/>
      <c r="AD105" s="440"/>
      <c r="AE105" s="27"/>
      <c r="AF105" s="598"/>
      <c r="AG105" s="137" t="s">
        <v>6452</v>
      </c>
    </row>
    <row r="106" spans="1:35" s="137" customFormat="1" ht="15.75" thickBot="1">
      <c r="A106" s="369"/>
      <c r="G106" s="50"/>
      <c r="H106" s="27"/>
      <c r="I106" s="175"/>
      <c r="J106" s="27"/>
      <c r="K106" s="42"/>
      <c r="L106" s="42"/>
      <c r="M106" s="42"/>
      <c r="N106" s="42"/>
      <c r="O106" s="42"/>
      <c r="P106" s="42"/>
      <c r="Q106" s="42"/>
      <c r="R106" s="42"/>
      <c r="S106" s="42"/>
      <c r="T106" s="112"/>
      <c r="U106" s="112"/>
      <c r="V106" s="42"/>
      <c r="W106" s="42"/>
      <c r="X106" s="42"/>
      <c r="Y106" s="42"/>
      <c r="Z106" s="42"/>
      <c r="AA106" s="42"/>
      <c r="AB106" s="42"/>
      <c r="AC106" s="42"/>
      <c r="AD106" s="42"/>
      <c r="AE106" s="6"/>
      <c r="AF106" s="598"/>
      <c r="AG106" s="15">
        <f>COUNTBLANK(C105:H109)</f>
        <v>29</v>
      </c>
      <c r="AH106" s="15"/>
      <c r="AI106" s="15"/>
    </row>
    <row r="107" spans="1:35" s="137" customFormat="1" ht="15.75" thickBot="1">
      <c r="A107" s="369"/>
      <c r="B107" s="50"/>
      <c r="C107" s="6"/>
      <c r="D107" s="6"/>
      <c r="E107" s="1111"/>
      <c r="F107" s="1112"/>
      <c r="G107" s="1112"/>
      <c r="H107" s="1113"/>
      <c r="I107" s="32" t="s">
        <v>115</v>
      </c>
      <c r="J107" s="27"/>
      <c r="K107" s="42"/>
      <c r="L107" s="42"/>
      <c r="M107" s="42"/>
      <c r="N107" s="42"/>
      <c r="O107" s="42"/>
      <c r="P107" s="42"/>
      <c r="Q107" s="42"/>
      <c r="R107" s="42"/>
      <c r="S107" s="42"/>
      <c r="T107" s="112"/>
      <c r="U107" s="112"/>
      <c r="V107" s="42"/>
      <c r="W107" s="42"/>
      <c r="X107" s="42"/>
      <c r="Y107" s="42"/>
      <c r="Z107" s="42"/>
      <c r="AA107" s="42"/>
      <c r="AB107" s="42"/>
      <c r="AC107" s="42"/>
      <c r="AD107" s="42"/>
      <c r="AE107" s="6"/>
      <c r="AF107" s="598"/>
      <c r="AG107" s="636" t="s">
        <v>467</v>
      </c>
      <c r="AH107" s="637" t="s">
        <v>6458</v>
      </c>
      <c r="AI107" s="638" t="s">
        <v>6459</v>
      </c>
    </row>
    <row r="108" spans="1:35" s="137" customFormat="1">
      <c r="A108" s="369"/>
      <c r="B108" s="50"/>
      <c r="C108" s="50"/>
      <c r="E108" s="648"/>
      <c r="F108" s="648"/>
      <c r="G108" s="648"/>
      <c r="H108" s="648"/>
      <c r="I108" s="42"/>
      <c r="J108" s="32"/>
      <c r="K108" s="42"/>
      <c r="L108" s="42"/>
      <c r="M108" s="42"/>
      <c r="N108" s="42"/>
      <c r="O108" s="42"/>
      <c r="P108" s="42"/>
      <c r="Q108" s="42"/>
      <c r="R108" s="42"/>
      <c r="S108" s="42"/>
      <c r="T108" s="112"/>
      <c r="U108" s="112"/>
      <c r="V108" s="42"/>
      <c r="W108" s="42"/>
      <c r="X108" s="42"/>
      <c r="Y108" s="42"/>
      <c r="Z108" s="42"/>
      <c r="AA108" s="42"/>
      <c r="AB108" s="42"/>
      <c r="AC108" s="42"/>
      <c r="AD108" s="42"/>
      <c r="AE108" s="6"/>
      <c r="AF108" s="598"/>
      <c r="AG108" s="639">
        <f>COUNTIF(E107:H109,"ns")</f>
        <v>0</v>
      </c>
      <c r="AH108" s="640">
        <f>SUM(E107:H109)</f>
        <v>0</v>
      </c>
      <c r="AI108" s="641">
        <f>IF(AG106=29,0,IF(OR(AND(C105=0,AG108&gt;0),AND(C105="ns",AH108&gt;0),AND(C105="ns",AG108=0,AH108=0)),1,IF(OR(AND(C105&gt;0,AG108=2),AND(C105="ns",AG108=2),AND(C105="ns",AH108=0,AG108&gt;0),C105=AH108),0,1)))</f>
        <v>0</v>
      </c>
    </row>
    <row r="109" spans="1:35" s="137" customFormat="1">
      <c r="A109" s="369"/>
      <c r="B109" s="50"/>
      <c r="C109" s="50"/>
      <c r="D109" s="141"/>
      <c r="E109" s="1111"/>
      <c r="F109" s="1112"/>
      <c r="G109" s="1112"/>
      <c r="H109" s="1113"/>
      <c r="I109" s="32" t="s">
        <v>116</v>
      </c>
      <c r="J109" s="32"/>
      <c r="K109" s="42"/>
      <c r="L109" s="42"/>
      <c r="M109" s="42"/>
      <c r="N109" s="42"/>
      <c r="O109" s="42"/>
      <c r="P109" s="42"/>
      <c r="Q109" s="42"/>
      <c r="R109" s="42"/>
      <c r="S109" s="42"/>
      <c r="T109" s="112"/>
      <c r="U109" s="112"/>
      <c r="V109" s="42"/>
      <c r="W109" s="42"/>
      <c r="X109" s="42"/>
      <c r="Y109" s="42"/>
      <c r="Z109" s="42"/>
      <c r="AA109" s="42"/>
      <c r="AB109" s="42"/>
      <c r="AC109" s="42"/>
      <c r="AD109" s="42"/>
      <c r="AE109" s="6"/>
      <c r="AF109" s="598"/>
    </row>
    <row r="110" spans="1:35" s="137" customFormat="1">
      <c r="A110" s="369"/>
      <c r="B110" s="50"/>
      <c r="C110" s="50"/>
      <c r="I110" s="42"/>
      <c r="J110" s="32"/>
      <c r="K110" s="42"/>
      <c r="L110" s="42"/>
      <c r="M110" s="42"/>
      <c r="N110" s="42"/>
      <c r="O110" s="42"/>
      <c r="P110" s="42"/>
      <c r="Q110" s="42"/>
      <c r="R110" s="42"/>
      <c r="S110" s="42"/>
      <c r="T110" s="112"/>
      <c r="U110" s="112"/>
      <c r="V110" s="42"/>
      <c r="W110" s="42"/>
      <c r="X110" s="42"/>
      <c r="Y110" s="42"/>
      <c r="Z110" s="42"/>
      <c r="AA110" s="42"/>
      <c r="AB110" s="42"/>
      <c r="AC110" s="42"/>
      <c r="AD110" s="42"/>
      <c r="AE110" s="6"/>
      <c r="AF110" s="598"/>
    </row>
    <row r="111" spans="1:35" s="137" customFormat="1">
      <c r="A111" s="367"/>
      <c r="B111" s="758" t="str">
        <f>IF(AG106=29,"",IF(AI108=0,"","ERROR: Por favor verifique las cantidades ya que no coinciden con el total."))</f>
        <v/>
      </c>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758"/>
      <c r="AA111" s="758"/>
      <c r="AB111" s="758"/>
      <c r="AC111" s="758"/>
      <c r="AD111" s="758"/>
      <c r="AE111" s="27"/>
      <c r="AF111" s="598"/>
    </row>
    <row r="112" spans="1:35" s="137" customFormat="1">
      <c r="A112" s="367"/>
      <c r="B112" s="759" t="str">
        <f>IF(OR(AG106=29,AG106=26),"","ERROR: Favor de llenar todas las celdas. Si no se cuenta con la información, registrar NS.")</f>
        <v/>
      </c>
      <c r="C112" s="759"/>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59"/>
      <c r="AA112" s="759"/>
      <c r="AB112" s="759"/>
      <c r="AC112" s="759"/>
      <c r="AD112" s="759"/>
      <c r="AE112" s="27"/>
      <c r="AF112" s="598"/>
    </row>
    <row r="113" spans="1:46" s="137" customFormat="1" ht="28.5" customHeight="1">
      <c r="A113" s="372" t="s">
        <v>144</v>
      </c>
      <c r="B113" s="805" t="s">
        <v>499</v>
      </c>
      <c r="C113" s="805"/>
      <c r="D113" s="805"/>
      <c r="E113" s="805"/>
      <c r="F113" s="805"/>
      <c r="G113" s="805"/>
      <c r="H113" s="805"/>
      <c r="I113" s="805"/>
      <c r="J113" s="805"/>
      <c r="K113" s="805"/>
      <c r="L113" s="805"/>
      <c r="M113" s="805"/>
      <c r="N113" s="805"/>
      <c r="O113" s="805"/>
      <c r="P113" s="805"/>
      <c r="Q113" s="805"/>
      <c r="R113" s="805"/>
      <c r="S113" s="805"/>
      <c r="T113" s="805"/>
      <c r="U113" s="805"/>
      <c r="V113" s="805"/>
      <c r="W113" s="805"/>
      <c r="X113" s="805"/>
      <c r="Y113" s="805"/>
      <c r="Z113" s="805"/>
      <c r="AA113" s="805"/>
      <c r="AB113" s="805"/>
      <c r="AC113" s="805"/>
      <c r="AD113" s="805"/>
      <c r="AE113" s="32"/>
      <c r="AF113" s="598"/>
    </row>
    <row r="114" spans="1:46" s="348" customFormat="1" ht="14.25">
      <c r="A114" s="392"/>
      <c r="B114" s="346"/>
      <c r="C114" s="917" t="s">
        <v>500</v>
      </c>
      <c r="D114" s="917"/>
      <c r="E114" s="917"/>
      <c r="F114" s="917"/>
      <c r="G114" s="917"/>
      <c r="H114" s="917"/>
      <c r="I114" s="917"/>
      <c r="J114" s="917"/>
      <c r="K114" s="917"/>
      <c r="L114" s="917"/>
      <c r="M114" s="917"/>
      <c r="N114" s="917"/>
      <c r="O114" s="917"/>
      <c r="P114" s="917"/>
      <c r="Q114" s="917"/>
      <c r="R114" s="917"/>
      <c r="S114" s="917"/>
      <c r="T114" s="917"/>
      <c r="U114" s="917"/>
      <c r="V114" s="917"/>
      <c r="W114" s="917"/>
      <c r="X114" s="917"/>
      <c r="Y114" s="917"/>
      <c r="Z114" s="917"/>
      <c r="AA114" s="917"/>
      <c r="AB114" s="917"/>
      <c r="AC114" s="917"/>
      <c r="AD114" s="917"/>
      <c r="AE114" s="347"/>
      <c r="AF114" s="600"/>
    </row>
    <row r="115" spans="1:46" s="137" customFormat="1">
      <c r="A115" s="369"/>
      <c r="B115" s="760" t="str">
        <f>IF(OR($J$24="X",$T$24="X"),"De acuerdo a la pregunta 1, ésta no debe ser contestada.","")</f>
        <v/>
      </c>
      <c r="C115" s="760"/>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0"/>
      <c r="AA115" s="760"/>
      <c r="AB115" s="760"/>
      <c r="AC115" s="760"/>
      <c r="AD115" s="760"/>
      <c r="AE115" s="32"/>
      <c r="AF115" s="598"/>
    </row>
    <row r="116" spans="1:46" s="137" customFormat="1" ht="24" customHeight="1">
      <c r="A116" s="369"/>
      <c r="B116" s="988" t="s">
        <v>118</v>
      </c>
      <c r="C116" s="989"/>
      <c r="D116" s="989"/>
      <c r="E116" s="989"/>
      <c r="F116" s="989"/>
      <c r="G116" s="989"/>
      <c r="H116" s="989"/>
      <c r="I116" s="989"/>
      <c r="J116" s="990"/>
      <c r="K116" s="1106" t="s">
        <v>119</v>
      </c>
      <c r="L116" s="1107"/>
      <c r="M116" s="1107"/>
      <c r="N116" s="1107"/>
      <c r="O116" s="1107"/>
      <c r="P116" s="1107"/>
      <c r="Q116" s="1107"/>
      <c r="R116" s="1107"/>
      <c r="S116" s="1107"/>
      <c r="T116" s="1107"/>
      <c r="U116" s="1107"/>
      <c r="V116" s="1107"/>
      <c r="W116" s="1107"/>
      <c r="X116" s="1107"/>
      <c r="Y116" s="1107"/>
      <c r="Z116" s="1107"/>
      <c r="AA116" s="1107"/>
      <c r="AB116" s="1107"/>
      <c r="AC116" s="1107"/>
      <c r="AD116" s="1108"/>
      <c r="AE116" s="32"/>
      <c r="AF116" s="598"/>
      <c r="AG116" s="571" t="s">
        <v>6452</v>
      </c>
    </row>
    <row r="117" spans="1:46" s="137" customFormat="1" ht="123.75" customHeight="1" thickBot="1">
      <c r="A117" s="369"/>
      <c r="B117" s="991"/>
      <c r="C117" s="992"/>
      <c r="D117" s="992"/>
      <c r="E117" s="992"/>
      <c r="F117" s="992"/>
      <c r="G117" s="992"/>
      <c r="H117" s="992"/>
      <c r="I117" s="992"/>
      <c r="J117" s="993"/>
      <c r="K117" s="1093" t="s">
        <v>120</v>
      </c>
      <c r="L117" s="1095"/>
      <c r="M117" s="1099" t="s">
        <v>121</v>
      </c>
      <c r="N117" s="1100"/>
      <c r="O117" s="1099" t="s">
        <v>122</v>
      </c>
      <c r="P117" s="1100"/>
      <c r="Q117" s="756" t="s">
        <v>123</v>
      </c>
      <c r="R117" s="757"/>
      <c r="S117" s="756" t="s">
        <v>124</v>
      </c>
      <c r="T117" s="757"/>
      <c r="U117" s="756" t="s">
        <v>125</v>
      </c>
      <c r="V117" s="757"/>
      <c r="W117" s="756" t="s">
        <v>126</v>
      </c>
      <c r="X117" s="757"/>
      <c r="Y117" s="756" t="s">
        <v>127</v>
      </c>
      <c r="Z117" s="757"/>
      <c r="AA117" s="756" t="s">
        <v>128</v>
      </c>
      <c r="AB117" s="757"/>
      <c r="AC117" s="756" t="s">
        <v>129</v>
      </c>
      <c r="AD117" s="757"/>
      <c r="AE117" s="32"/>
      <c r="AF117" s="598"/>
      <c r="AG117" s="15">
        <f>COUNTBLANK(K119:AD127)</f>
        <v>180</v>
      </c>
    </row>
    <row r="118" spans="1:46" s="137" customFormat="1" ht="51" customHeight="1" thickBot="1">
      <c r="A118" s="369"/>
      <c r="B118" s="994"/>
      <c r="C118" s="995"/>
      <c r="D118" s="995"/>
      <c r="E118" s="995"/>
      <c r="F118" s="995"/>
      <c r="G118" s="995"/>
      <c r="H118" s="995"/>
      <c r="I118" s="995"/>
      <c r="J118" s="996"/>
      <c r="K118" s="1096"/>
      <c r="L118" s="1098"/>
      <c r="M118" s="1101"/>
      <c r="N118" s="1102"/>
      <c r="O118" s="1101"/>
      <c r="P118" s="1102"/>
      <c r="Q118" s="173" t="s">
        <v>121</v>
      </c>
      <c r="R118" s="173" t="s">
        <v>122</v>
      </c>
      <c r="S118" s="173" t="s">
        <v>121</v>
      </c>
      <c r="T118" s="107" t="s">
        <v>122</v>
      </c>
      <c r="U118" s="107" t="s">
        <v>121</v>
      </c>
      <c r="V118" s="173" t="s">
        <v>122</v>
      </c>
      <c r="W118" s="173" t="s">
        <v>121</v>
      </c>
      <c r="X118" s="173" t="s">
        <v>122</v>
      </c>
      <c r="Y118" s="173" t="s">
        <v>121</v>
      </c>
      <c r="Z118" s="173" t="s">
        <v>122</v>
      </c>
      <c r="AA118" s="173" t="s">
        <v>121</v>
      </c>
      <c r="AB118" s="173" t="s">
        <v>122</v>
      </c>
      <c r="AC118" s="173" t="s">
        <v>121</v>
      </c>
      <c r="AD118" s="173" t="s">
        <v>122</v>
      </c>
      <c r="AE118" s="32"/>
      <c r="AF118" s="598"/>
      <c r="AG118" s="636" t="s">
        <v>467</v>
      </c>
      <c r="AH118" s="637" t="s">
        <v>6458</v>
      </c>
      <c r="AI118" s="638" t="s">
        <v>6459</v>
      </c>
      <c r="AJ118" s="636" t="s">
        <v>467</v>
      </c>
      <c r="AK118" s="637" t="s">
        <v>6458</v>
      </c>
      <c r="AL118" s="638" t="s">
        <v>6459</v>
      </c>
      <c r="AM118" s="636" t="s">
        <v>467</v>
      </c>
      <c r="AN118" s="637" t="s">
        <v>6458</v>
      </c>
      <c r="AO118" s="638" t="s">
        <v>6459</v>
      </c>
      <c r="AQ118" s="571"/>
      <c r="AR118" s="624" t="s">
        <v>6453</v>
      </c>
      <c r="AS118" s="645" t="s">
        <v>6460</v>
      </c>
      <c r="AT118" s="645" t="s">
        <v>6461</v>
      </c>
    </row>
    <row r="119" spans="1:46" s="137" customFormat="1">
      <c r="A119" s="369"/>
      <c r="B119" s="176" t="s">
        <v>130</v>
      </c>
      <c r="C119" s="918" t="s">
        <v>131</v>
      </c>
      <c r="D119" s="919"/>
      <c r="E119" s="919"/>
      <c r="F119" s="919"/>
      <c r="G119" s="919"/>
      <c r="H119" s="919"/>
      <c r="I119" s="919"/>
      <c r="J119" s="920"/>
      <c r="K119" s="854"/>
      <c r="L119" s="1103"/>
      <c r="M119" s="1104"/>
      <c r="N119" s="1105"/>
      <c r="O119" s="1104"/>
      <c r="P119" s="1105"/>
      <c r="Q119" s="672"/>
      <c r="R119" s="672"/>
      <c r="S119" s="672"/>
      <c r="T119" s="672"/>
      <c r="U119" s="672"/>
      <c r="V119" s="672"/>
      <c r="W119" s="672"/>
      <c r="X119" s="672"/>
      <c r="Y119" s="672"/>
      <c r="Z119" s="672"/>
      <c r="AA119" s="672"/>
      <c r="AB119" s="672"/>
      <c r="AC119" s="672"/>
      <c r="AD119" s="672"/>
      <c r="AE119" s="32"/>
      <c r="AF119" s="598"/>
      <c r="AG119" s="639">
        <f>COUNTIF(M119:P119,"ns")</f>
        <v>0</v>
      </c>
      <c r="AH119" s="640">
        <f>SUM(M119:P119)</f>
        <v>0</v>
      </c>
      <c r="AI119" s="641">
        <f>IF($AG$117=180,0,IF(OR(AND(K119=0,AG119&gt;0),AND(K119="ns",AH119&gt;0),AND(K119="ns",AG119=0,AH119=0)),1,IF(OR(AND(K119&gt;0,AG119=2),AND(K119="ns",AG119=2),AND(K119="ns",AH119=0,AG119&gt;0),K119=AH119),0,1)))</f>
        <v>0</v>
      </c>
      <c r="AJ119" s="643">
        <f>COUNTIF(Q119,"ns")+COUNTIF(S119,"ns")+COUNTIF(U119,"ns")+COUNTIF(W119,"ns")+COUNTIF(Y119,"ns")+COUNTIF(AA119,"ns")+COUNTIF(AC119,"ns")</f>
        <v>0</v>
      </c>
      <c r="AK119" s="640">
        <f>SUM(Q119,S119,U119,W119,Y119,AA119,AC119)</f>
        <v>0</v>
      </c>
      <c r="AL119" s="642">
        <f>IF($AG$117=180,0,IF(OR(AND(M119=0,AJ119&gt;0),AND(M119="NS",AK119&gt;0),AND(M119="NS",AK119=0,AJ119=0)),1,IF(OR(AND(AJ119&gt;=2,AK119&lt;M119),AND(M119="NS",AK119=0,AJ119&gt;0),M119=AK119),0,1)))</f>
        <v>0</v>
      </c>
      <c r="AM119" s="643">
        <f>COUNTIF(T119,"ns")+COUNTIF(V119,"ns")+COUNTIF(X119,"ns")+COUNTIF(Z119,"ns")+COUNTIF(AB119,"ns")+COUNTIF(AD119,"ns")+COUNTIF(R119,"ns")</f>
        <v>0</v>
      </c>
      <c r="AN119" s="640">
        <f>SUM(T119,V119,X119,Z119,AB119,AD119,R119)</f>
        <v>0</v>
      </c>
      <c r="AO119" s="642">
        <f>IF($AG$117=180,0,IF(OR(AND(O119=0,AM119&gt;0),AND(O119="NS",AN119&gt;0),AND(O119="NS",AN119=0,AM119=0)),1,IF(OR(AND(AM119&gt;=2,AN119&lt;O119),AND(O119="NS",AN119=0,AM119&gt;0),O119=AN119),0,1)))</f>
        <v>0</v>
      </c>
      <c r="AQ119" s="625" t="s">
        <v>6454</v>
      </c>
      <c r="AR119" s="626">
        <f>$C$105</f>
        <v>0</v>
      </c>
      <c r="AS119" s="646">
        <f>$E$107</f>
        <v>0</v>
      </c>
      <c r="AT119" s="647">
        <f>$E$109</f>
        <v>0</v>
      </c>
    </row>
    <row r="120" spans="1:46" s="137" customFormat="1">
      <c r="A120" s="369"/>
      <c r="B120" s="176" t="s">
        <v>132</v>
      </c>
      <c r="C120" s="918" t="s">
        <v>133</v>
      </c>
      <c r="D120" s="919"/>
      <c r="E120" s="919"/>
      <c r="F120" s="919"/>
      <c r="G120" s="919"/>
      <c r="H120" s="919"/>
      <c r="I120" s="919"/>
      <c r="J120" s="920"/>
      <c r="K120" s="854"/>
      <c r="L120" s="1103"/>
      <c r="M120" s="1104"/>
      <c r="N120" s="1105"/>
      <c r="O120" s="1104"/>
      <c r="P120" s="1105"/>
      <c r="Q120" s="672"/>
      <c r="R120" s="672"/>
      <c r="S120" s="672"/>
      <c r="T120" s="672"/>
      <c r="U120" s="672"/>
      <c r="V120" s="672"/>
      <c r="W120" s="672"/>
      <c r="X120" s="672"/>
      <c r="Y120" s="672"/>
      <c r="Z120" s="672"/>
      <c r="AA120" s="672"/>
      <c r="AB120" s="672"/>
      <c r="AC120" s="672"/>
      <c r="AD120" s="672"/>
      <c r="AE120" s="32"/>
      <c r="AF120" s="598"/>
      <c r="AG120" s="639">
        <f t="shared" ref="AG120:AG127" si="0">COUNTIF(M120:P120,"ns")</f>
        <v>0</v>
      </c>
      <c r="AH120" s="640">
        <f t="shared" ref="AH120:AH127" si="1">SUM(M120:P120)</f>
        <v>0</v>
      </c>
      <c r="AI120" s="641">
        <f t="shared" ref="AI120:AI127" si="2">IF($AG$117=180,0,IF(OR(AND(K120=0,AG120&gt;0),AND(K120="ns",AH120&gt;0),AND(K120="ns",AG120=0,AH120=0)),1,IF(OR(AND(K120&gt;0,AG120=2),AND(K120="ns",AG120=2),AND(K120="ns",AH120=0,AG120&gt;0),K120=AH120),0,1)))</f>
        <v>0</v>
      </c>
      <c r="AJ120" s="643">
        <f t="shared" ref="AJ120:AJ127" si="3">COUNTIF(Q120,"ns")+COUNTIF(S120,"ns")+COUNTIF(U120,"ns")+COUNTIF(W120,"ns")+COUNTIF(Y120,"ns")+COUNTIF(AA120,"ns")+COUNTIF(AC120,"ns")</f>
        <v>0</v>
      </c>
      <c r="AK120" s="640">
        <f t="shared" ref="AK120:AK127" si="4">SUM(Q120,S120,U120,W120,Y120,AA120,AC120)</f>
        <v>0</v>
      </c>
      <c r="AL120" s="642">
        <f t="shared" ref="AL120:AL127" si="5">IF($AG$117=180,0,IF(OR(AND(M120=0,AJ120&gt;0),AND(M120="NS",AK120&gt;0),AND(M120="NS",AK120=0,AJ120=0)),1,IF(OR(AND(AJ120&gt;=2,AK120&lt;M120),AND(M120="NS",AK120=0,AJ120&gt;0),M120=AK120),0,1)))</f>
        <v>0</v>
      </c>
      <c r="AM120" s="643">
        <f t="shared" ref="AM120:AM127" si="6">COUNTIF(T120,"ns")+COUNTIF(V120,"ns")+COUNTIF(X120,"ns")+COUNTIF(Z120,"ns")+COUNTIF(AB120,"ns")+COUNTIF(AD120,"ns")+COUNTIF(R120,"ns")</f>
        <v>0</v>
      </c>
      <c r="AN120" s="640">
        <f t="shared" ref="AN120:AN127" si="7">SUM(T120,V120,X120,Z120,AB120,AD120,R120)</f>
        <v>0</v>
      </c>
      <c r="AO120" s="642">
        <f t="shared" ref="AO120:AO127" si="8">IF($AG$117=180,0,IF(OR(AND(O120=0,AM120&gt;0),AND(O120="NS",AN120&gt;0),AND(O120="NS",AN120=0,AM120=0)),1,IF(OR(AND(AM120&gt;=2,AN120&lt;O120),AND(O120="NS",AN120=0,AM120&gt;0),O120=AN120),0,1)))</f>
        <v>0</v>
      </c>
      <c r="AQ120" s="627" t="s">
        <v>6455</v>
      </c>
      <c r="AR120" s="628">
        <f>SUM(K119:L127)</f>
        <v>0</v>
      </c>
      <c r="AS120" s="628">
        <f>SUM(M119:N127)</f>
        <v>0</v>
      </c>
      <c r="AT120" s="628">
        <f>SUM(O119:P127)</f>
        <v>0</v>
      </c>
    </row>
    <row r="121" spans="1:46" s="137" customFormat="1">
      <c r="A121" s="369"/>
      <c r="B121" s="176" t="s">
        <v>134</v>
      </c>
      <c r="C121" s="918" t="s">
        <v>135</v>
      </c>
      <c r="D121" s="919"/>
      <c r="E121" s="919"/>
      <c r="F121" s="919"/>
      <c r="G121" s="919"/>
      <c r="H121" s="919"/>
      <c r="I121" s="919"/>
      <c r="J121" s="920"/>
      <c r="K121" s="854"/>
      <c r="L121" s="1103"/>
      <c r="M121" s="1104"/>
      <c r="N121" s="1105"/>
      <c r="O121" s="1104"/>
      <c r="P121" s="1105"/>
      <c r="Q121" s="672"/>
      <c r="R121" s="672"/>
      <c r="S121" s="672"/>
      <c r="T121" s="672"/>
      <c r="U121" s="672"/>
      <c r="V121" s="672"/>
      <c r="W121" s="672"/>
      <c r="X121" s="672"/>
      <c r="Y121" s="672"/>
      <c r="Z121" s="672"/>
      <c r="AA121" s="672"/>
      <c r="AB121" s="672"/>
      <c r="AC121" s="672"/>
      <c r="AD121" s="672"/>
      <c r="AE121" s="32"/>
      <c r="AF121" s="598"/>
      <c r="AG121" s="639">
        <f t="shared" si="0"/>
        <v>0</v>
      </c>
      <c r="AH121" s="640">
        <f t="shared" si="1"/>
        <v>0</v>
      </c>
      <c r="AI121" s="641">
        <f t="shared" si="2"/>
        <v>0</v>
      </c>
      <c r="AJ121" s="643">
        <f t="shared" si="3"/>
        <v>0</v>
      </c>
      <c r="AK121" s="640">
        <f t="shared" si="4"/>
        <v>0</v>
      </c>
      <c r="AL121" s="642">
        <f t="shared" si="5"/>
        <v>0</v>
      </c>
      <c r="AM121" s="643">
        <f t="shared" si="6"/>
        <v>0</v>
      </c>
      <c r="AN121" s="640">
        <f t="shared" si="7"/>
        <v>0</v>
      </c>
      <c r="AO121" s="642">
        <f t="shared" si="8"/>
        <v>0</v>
      </c>
      <c r="AQ121" s="627" t="s">
        <v>467</v>
      </c>
      <c r="AR121" s="628">
        <f>COUNTIF(K119:L127,"NS")</f>
        <v>0</v>
      </c>
      <c r="AS121" s="628">
        <f>COUNTIF(M119:N127,"NS")</f>
        <v>0</v>
      </c>
      <c r="AT121" s="628">
        <f>COUNTIF(O119:P127,"NS")</f>
        <v>0</v>
      </c>
    </row>
    <row r="122" spans="1:46" s="137" customFormat="1">
      <c r="A122" s="369"/>
      <c r="B122" s="176" t="s">
        <v>136</v>
      </c>
      <c r="C122" s="918" t="s">
        <v>137</v>
      </c>
      <c r="D122" s="919"/>
      <c r="E122" s="919"/>
      <c r="F122" s="919"/>
      <c r="G122" s="919"/>
      <c r="H122" s="919"/>
      <c r="I122" s="919"/>
      <c r="J122" s="920"/>
      <c r="K122" s="854"/>
      <c r="L122" s="1103"/>
      <c r="M122" s="1104"/>
      <c r="N122" s="1105"/>
      <c r="O122" s="1104"/>
      <c r="P122" s="1105"/>
      <c r="Q122" s="672"/>
      <c r="R122" s="672"/>
      <c r="S122" s="672"/>
      <c r="T122" s="672"/>
      <c r="U122" s="672"/>
      <c r="V122" s="672"/>
      <c r="W122" s="672"/>
      <c r="X122" s="672"/>
      <c r="Y122" s="672"/>
      <c r="Z122" s="672"/>
      <c r="AA122" s="672"/>
      <c r="AB122" s="672"/>
      <c r="AC122" s="672"/>
      <c r="AD122" s="672"/>
      <c r="AE122" s="32"/>
      <c r="AF122" s="598"/>
      <c r="AG122" s="639">
        <f t="shared" si="0"/>
        <v>0</v>
      </c>
      <c r="AH122" s="640">
        <f t="shared" si="1"/>
        <v>0</v>
      </c>
      <c r="AI122" s="641">
        <f t="shared" si="2"/>
        <v>0</v>
      </c>
      <c r="AJ122" s="643">
        <f t="shared" si="3"/>
        <v>0</v>
      </c>
      <c r="AK122" s="640">
        <f t="shared" si="4"/>
        <v>0</v>
      </c>
      <c r="AL122" s="642">
        <f t="shared" si="5"/>
        <v>0</v>
      </c>
      <c r="AM122" s="643">
        <f t="shared" si="6"/>
        <v>0</v>
      </c>
      <c r="AN122" s="640">
        <f t="shared" si="7"/>
        <v>0</v>
      </c>
      <c r="AO122" s="642">
        <f t="shared" si="8"/>
        <v>0</v>
      </c>
      <c r="AQ122" s="629" t="s">
        <v>6456</v>
      </c>
      <c r="AR122" s="630">
        <f>IF($AG$117=180,0,IF(OR(AND(AR119=0,AR121&gt;0),AND(AR119="NS",AR120&gt;0),AND(AR119="NS",AR120=0,AR121=0)),1,IF(OR(AND(AR121&gt;=2,AR120&lt;AR119),AND(AR119="NS",AR120=0,AR121&gt;0),AR119=AR120),0,1)))</f>
        <v>0</v>
      </c>
      <c r="AS122" s="630">
        <f t="shared" ref="AS122:AT122" si="9">IF($AG$117=180,0,IF(OR(AND(AS119=0,AS121&gt;0),AND(AS119="NS",AS120&gt;0),AND(AS119="NS",AS120=0,AS121=0)),1,IF(OR(AND(AS121&gt;=2,AS120&lt;AS119),AND(AS119="NS",AS120=0,AS121&gt;0),AS119=AS120),0,1)))</f>
        <v>0</v>
      </c>
      <c r="AT122" s="630">
        <f t="shared" si="9"/>
        <v>0</v>
      </c>
    </row>
    <row r="123" spans="1:46" s="137" customFormat="1">
      <c r="A123" s="369"/>
      <c r="B123" s="176" t="s">
        <v>138</v>
      </c>
      <c r="C123" s="918" t="s">
        <v>139</v>
      </c>
      <c r="D123" s="919"/>
      <c r="E123" s="919"/>
      <c r="F123" s="919"/>
      <c r="G123" s="919"/>
      <c r="H123" s="919"/>
      <c r="I123" s="919"/>
      <c r="J123" s="920"/>
      <c r="K123" s="854"/>
      <c r="L123" s="1103"/>
      <c r="M123" s="1104"/>
      <c r="N123" s="1105"/>
      <c r="O123" s="1104"/>
      <c r="P123" s="1105"/>
      <c r="Q123" s="672"/>
      <c r="R123" s="672"/>
      <c r="S123" s="672"/>
      <c r="T123" s="672"/>
      <c r="U123" s="672"/>
      <c r="V123" s="672"/>
      <c r="W123" s="672"/>
      <c r="X123" s="672"/>
      <c r="Y123" s="672"/>
      <c r="Z123" s="672"/>
      <c r="AA123" s="672"/>
      <c r="AB123" s="672"/>
      <c r="AC123" s="672"/>
      <c r="AD123" s="672"/>
      <c r="AE123" s="32"/>
      <c r="AF123" s="598"/>
      <c r="AG123" s="639">
        <f t="shared" si="0"/>
        <v>0</v>
      </c>
      <c r="AH123" s="640">
        <f t="shared" si="1"/>
        <v>0</v>
      </c>
      <c r="AI123" s="641">
        <f t="shared" si="2"/>
        <v>0</v>
      </c>
      <c r="AJ123" s="643">
        <f t="shared" si="3"/>
        <v>0</v>
      </c>
      <c r="AK123" s="640">
        <f t="shared" si="4"/>
        <v>0</v>
      </c>
      <c r="AL123" s="642">
        <f t="shared" si="5"/>
        <v>0</v>
      </c>
      <c r="AM123" s="643">
        <f t="shared" si="6"/>
        <v>0</v>
      </c>
      <c r="AN123" s="640">
        <f t="shared" si="7"/>
        <v>0</v>
      </c>
      <c r="AO123" s="642">
        <f t="shared" si="8"/>
        <v>0</v>
      </c>
    </row>
    <row r="124" spans="1:46" s="137" customFormat="1">
      <c r="A124" s="369"/>
      <c r="B124" s="176" t="s">
        <v>140</v>
      </c>
      <c r="C124" s="918" t="s">
        <v>141</v>
      </c>
      <c r="D124" s="919"/>
      <c r="E124" s="919"/>
      <c r="F124" s="919"/>
      <c r="G124" s="919"/>
      <c r="H124" s="919"/>
      <c r="I124" s="919"/>
      <c r="J124" s="920"/>
      <c r="K124" s="1109"/>
      <c r="L124" s="1109"/>
      <c r="M124" s="1109"/>
      <c r="N124" s="1110"/>
      <c r="O124" s="1109"/>
      <c r="P124" s="1110"/>
      <c r="Q124" s="596"/>
      <c r="R124" s="596"/>
      <c r="S124" s="596"/>
      <c r="T124" s="596"/>
      <c r="U124" s="596"/>
      <c r="V124" s="596"/>
      <c r="W124" s="596"/>
      <c r="X124" s="596"/>
      <c r="Y124" s="596"/>
      <c r="Z124" s="596"/>
      <c r="AA124" s="596"/>
      <c r="AB124" s="596"/>
      <c r="AC124" s="596"/>
      <c r="AD124" s="596"/>
      <c r="AE124" s="32"/>
      <c r="AF124" s="598"/>
      <c r="AG124" s="639">
        <f t="shared" si="0"/>
        <v>0</v>
      </c>
      <c r="AH124" s="640">
        <f t="shared" si="1"/>
        <v>0</v>
      </c>
      <c r="AI124" s="641">
        <f t="shared" si="2"/>
        <v>0</v>
      </c>
      <c r="AJ124" s="643">
        <f t="shared" si="3"/>
        <v>0</v>
      </c>
      <c r="AK124" s="640">
        <f t="shared" si="4"/>
        <v>0</v>
      </c>
      <c r="AL124" s="642">
        <f t="shared" si="5"/>
        <v>0</v>
      </c>
      <c r="AM124" s="643">
        <f t="shared" si="6"/>
        <v>0</v>
      </c>
      <c r="AN124" s="640">
        <f t="shared" si="7"/>
        <v>0</v>
      </c>
      <c r="AO124" s="642">
        <f t="shared" si="8"/>
        <v>0</v>
      </c>
    </row>
    <row r="125" spans="1:46" s="137" customFormat="1">
      <c r="A125" s="369"/>
      <c r="B125" s="176" t="s">
        <v>77</v>
      </c>
      <c r="C125" s="918" t="s">
        <v>142</v>
      </c>
      <c r="D125" s="919"/>
      <c r="E125" s="919"/>
      <c r="F125" s="919"/>
      <c r="G125" s="919"/>
      <c r="H125" s="919"/>
      <c r="I125" s="919"/>
      <c r="J125" s="920"/>
      <c r="K125" s="1109"/>
      <c r="L125" s="1109"/>
      <c r="M125" s="1109"/>
      <c r="N125" s="1110"/>
      <c r="O125" s="1109"/>
      <c r="P125" s="1110"/>
      <c r="Q125" s="596"/>
      <c r="R125" s="596"/>
      <c r="S125" s="596"/>
      <c r="T125" s="596"/>
      <c r="U125" s="596"/>
      <c r="V125" s="596"/>
      <c r="W125" s="596"/>
      <c r="X125" s="596"/>
      <c r="Y125" s="596"/>
      <c r="Z125" s="596"/>
      <c r="AA125" s="596"/>
      <c r="AB125" s="596"/>
      <c r="AC125" s="596"/>
      <c r="AD125" s="596"/>
      <c r="AE125" s="32"/>
      <c r="AF125" s="598"/>
      <c r="AG125" s="639">
        <f t="shared" si="0"/>
        <v>0</v>
      </c>
      <c r="AH125" s="640">
        <f t="shared" si="1"/>
        <v>0</v>
      </c>
      <c r="AI125" s="641">
        <f t="shared" si="2"/>
        <v>0</v>
      </c>
      <c r="AJ125" s="643">
        <f t="shared" si="3"/>
        <v>0</v>
      </c>
      <c r="AK125" s="640">
        <f t="shared" si="4"/>
        <v>0</v>
      </c>
      <c r="AL125" s="642">
        <f t="shared" si="5"/>
        <v>0</v>
      </c>
      <c r="AM125" s="643">
        <f t="shared" si="6"/>
        <v>0</v>
      </c>
      <c r="AN125" s="640">
        <f t="shared" si="7"/>
        <v>0</v>
      </c>
      <c r="AO125" s="642">
        <f t="shared" si="8"/>
        <v>0</v>
      </c>
    </row>
    <row r="126" spans="1:46" s="137" customFormat="1">
      <c r="A126" s="369"/>
      <c r="B126" s="176" t="s">
        <v>79</v>
      </c>
      <c r="C126" s="918" t="s">
        <v>143</v>
      </c>
      <c r="D126" s="919"/>
      <c r="E126" s="919"/>
      <c r="F126" s="919"/>
      <c r="G126" s="919"/>
      <c r="H126" s="919"/>
      <c r="I126" s="919"/>
      <c r="J126" s="920"/>
      <c r="K126" s="1109"/>
      <c r="L126" s="1109"/>
      <c r="M126" s="1109"/>
      <c r="N126" s="1110"/>
      <c r="O126" s="1109"/>
      <c r="P126" s="1110"/>
      <c r="Q126" s="596"/>
      <c r="R126" s="596"/>
      <c r="S126" s="596"/>
      <c r="T126" s="596"/>
      <c r="U126" s="596"/>
      <c r="V126" s="596"/>
      <c r="W126" s="596"/>
      <c r="X126" s="596"/>
      <c r="Y126" s="596"/>
      <c r="Z126" s="596"/>
      <c r="AA126" s="596"/>
      <c r="AB126" s="596"/>
      <c r="AC126" s="596"/>
      <c r="AD126" s="596"/>
      <c r="AE126" s="32"/>
      <c r="AF126" s="598"/>
      <c r="AG126" s="639">
        <f t="shared" si="0"/>
        <v>0</v>
      </c>
      <c r="AH126" s="640">
        <f t="shared" si="1"/>
        <v>0</v>
      </c>
      <c r="AI126" s="641">
        <f t="shared" si="2"/>
        <v>0</v>
      </c>
      <c r="AJ126" s="643">
        <f t="shared" si="3"/>
        <v>0</v>
      </c>
      <c r="AK126" s="640">
        <f t="shared" si="4"/>
        <v>0</v>
      </c>
      <c r="AL126" s="642">
        <f t="shared" si="5"/>
        <v>0</v>
      </c>
      <c r="AM126" s="643">
        <f t="shared" si="6"/>
        <v>0</v>
      </c>
      <c r="AN126" s="640">
        <f t="shared" si="7"/>
        <v>0</v>
      </c>
      <c r="AO126" s="642">
        <f t="shared" si="8"/>
        <v>0</v>
      </c>
    </row>
    <row r="127" spans="1:46" s="137" customFormat="1">
      <c r="A127" s="369"/>
      <c r="B127" s="176" t="s">
        <v>81</v>
      </c>
      <c r="C127" s="918" t="s">
        <v>739</v>
      </c>
      <c r="D127" s="919"/>
      <c r="E127" s="919"/>
      <c r="F127" s="919"/>
      <c r="G127" s="919"/>
      <c r="H127" s="919"/>
      <c r="I127" s="919"/>
      <c r="J127" s="920"/>
      <c r="K127" s="1109"/>
      <c r="L127" s="1109"/>
      <c r="M127" s="1109"/>
      <c r="N127" s="1110"/>
      <c r="O127" s="1109"/>
      <c r="P127" s="1110"/>
      <c r="Q127" s="596"/>
      <c r="R127" s="596"/>
      <c r="S127" s="596"/>
      <c r="T127" s="596"/>
      <c r="U127" s="596"/>
      <c r="V127" s="596"/>
      <c r="W127" s="596"/>
      <c r="X127" s="596"/>
      <c r="Y127" s="596"/>
      <c r="Z127" s="596"/>
      <c r="AA127" s="596"/>
      <c r="AB127" s="596"/>
      <c r="AC127" s="596"/>
      <c r="AD127" s="596"/>
      <c r="AE127" s="32"/>
      <c r="AF127" s="598"/>
      <c r="AG127" s="639">
        <f t="shared" si="0"/>
        <v>0</v>
      </c>
      <c r="AH127" s="640">
        <f t="shared" si="1"/>
        <v>0</v>
      </c>
      <c r="AI127" s="641">
        <f t="shared" si="2"/>
        <v>0</v>
      </c>
      <c r="AJ127" s="643">
        <f t="shared" si="3"/>
        <v>0</v>
      </c>
      <c r="AK127" s="640">
        <f t="shared" si="4"/>
        <v>0</v>
      </c>
      <c r="AL127" s="642">
        <f t="shared" si="5"/>
        <v>0</v>
      </c>
      <c r="AM127" s="643">
        <f t="shared" si="6"/>
        <v>0</v>
      </c>
      <c r="AN127" s="640">
        <f t="shared" si="7"/>
        <v>0</v>
      </c>
      <c r="AO127" s="642">
        <f t="shared" si="8"/>
        <v>0</v>
      </c>
    </row>
    <row r="128" spans="1:46" s="137" customFormat="1">
      <c r="A128" s="367"/>
      <c r="B128" s="42"/>
      <c r="C128" s="72"/>
      <c r="D128" s="72"/>
      <c r="E128" s="72"/>
      <c r="F128" s="73"/>
      <c r="G128" s="48"/>
      <c r="H128" s="48"/>
      <c r="I128" s="48"/>
      <c r="J128" s="46" t="s">
        <v>102</v>
      </c>
      <c r="K128" s="908">
        <f>IF(AND(SUM(K119:L127)=0,COUNTIF(K119:L127,"NS")&gt;0),"NS",SUM(K119:L127))</f>
        <v>0</v>
      </c>
      <c r="L128" s="910"/>
      <c r="M128" s="908">
        <f t="shared" ref="M128" si="10">IF(AND(SUM(M119:N127)=0,COUNTIF(M119:N127,"NS")&gt;0),"NS",SUM(M119:N127))</f>
        <v>0</v>
      </c>
      <c r="N128" s="910"/>
      <c r="O128" s="908">
        <f t="shared" ref="O128" si="11">IF(AND(SUM(O119:P127)=0,COUNTIF(O119:P127,"NS")&gt;0),"NS",SUM(O119:P127))</f>
        <v>0</v>
      </c>
      <c r="P128" s="910"/>
      <c r="Q128" s="172">
        <f>IF(AND(SUM(Q119:Q127)=0,COUNTIF(Q119:Q127,"NS")&gt;0),"NS",SUM(Q119:Q127))</f>
        <v>0</v>
      </c>
      <c r="R128" s="172">
        <f t="shared" ref="R128:AD128" si="12">IF(AND(SUM(R119:R127)=0,COUNTIF(R119:R127,"NS")&gt;0),"NS",SUM(R119:R127))</f>
        <v>0</v>
      </c>
      <c r="S128" s="172">
        <f>IF(AND(SUM(S119:S127)=0,COUNTIF(S119:S127,"NS")&gt;0),"NS",SUM(S119:S127))</f>
        <v>0</v>
      </c>
      <c r="T128" s="172">
        <f>IF(AND(SUM(T119:T127)=0,COUNTIF(T119:T127,"NS")&gt;0),"NS",SUM(T119:T127))</f>
        <v>0</v>
      </c>
      <c r="U128" s="172">
        <f t="shared" si="12"/>
        <v>0</v>
      </c>
      <c r="V128" s="172">
        <f t="shared" si="12"/>
        <v>0</v>
      </c>
      <c r="W128" s="172">
        <f t="shared" si="12"/>
        <v>0</v>
      </c>
      <c r="X128" s="172">
        <f t="shared" si="12"/>
        <v>0</v>
      </c>
      <c r="Y128" s="172">
        <f t="shared" si="12"/>
        <v>0</v>
      </c>
      <c r="Z128" s="172">
        <f t="shared" si="12"/>
        <v>0</v>
      </c>
      <c r="AA128" s="172">
        <f t="shared" si="12"/>
        <v>0</v>
      </c>
      <c r="AB128" s="172">
        <f t="shared" si="12"/>
        <v>0</v>
      </c>
      <c r="AC128" s="172">
        <f t="shared" si="12"/>
        <v>0</v>
      </c>
      <c r="AD128" s="172">
        <f t="shared" si="12"/>
        <v>0</v>
      </c>
      <c r="AE128" s="36"/>
      <c r="AF128" s="598"/>
      <c r="AI128" s="644">
        <f>SUM(AI119:AI127)</f>
        <v>0</v>
      </c>
      <c r="AL128" s="644">
        <f>SUM(AL119:AL127)</f>
        <v>0</v>
      </c>
      <c r="AO128" s="644">
        <f>SUM(AO119:AO127)</f>
        <v>0</v>
      </c>
    </row>
    <row r="129" spans="1:60" s="137" customFormat="1">
      <c r="A129" s="367"/>
      <c r="B129" s="758" t="str">
        <f>IF(AG117=180,"",IF(SUM(AI128:AO128)=0,"","ERROR: Por favor verifique las cantidades ya que no coinciden con el total."))</f>
        <v/>
      </c>
      <c r="C129" s="758"/>
      <c r="D129" s="758"/>
      <c r="E129" s="758"/>
      <c r="F129" s="758"/>
      <c r="G129" s="758"/>
      <c r="H129" s="758"/>
      <c r="I129" s="758"/>
      <c r="J129" s="758"/>
      <c r="K129" s="758"/>
      <c r="L129" s="758"/>
      <c r="M129" s="758"/>
      <c r="N129" s="758"/>
      <c r="O129" s="758"/>
      <c r="P129" s="758"/>
      <c r="Q129" s="758"/>
      <c r="R129" s="758"/>
      <c r="S129" s="758"/>
      <c r="T129" s="758"/>
      <c r="U129" s="758"/>
      <c r="V129" s="758"/>
      <c r="W129" s="758"/>
      <c r="X129" s="758"/>
      <c r="Y129" s="758"/>
      <c r="Z129" s="758"/>
      <c r="AA129" s="758"/>
      <c r="AB129" s="758"/>
      <c r="AC129" s="758"/>
      <c r="AD129" s="758"/>
      <c r="AE129" s="36"/>
      <c r="AF129" s="598"/>
    </row>
    <row r="130" spans="1:60" s="137" customFormat="1">
      <c r="A130" s="367"/>
      <c r="B130" s="758" t="str">
        <f>IF(AG117=180,"",IF(SUM(AR122:AT122)=0,"","ERROR: Por favor verifique las cantidades ya que no coinciden con lo registrado en la respuesta de la pregunta anterior."))</f>
        <v/>
      </c>
      <c r="C130" s="758"/>
      <c r="D130" s="758"/>
      <c r="E130" s="758"/>
      <c r="F130" s="758"/>
      <c r="G130" s="758"/>
      <c r="H130" s="758"/>
      <c r="I130" s="758"/>
      <c r="J130" s="758"/>
      <c r="K130" s="758"/>
      <c r="L130" s="758"/>
      <c r="M130" s="758"/>
      <c r="N130" s="758"/>
      <c r="O130" s="758"/>
      <c r="P130" s="758"/>
      <c r="Q130" s="758"/>
      <c r="R130" s="758"/>
      <c r="S130" s="758"/>
      <c r="T130" s="758"/>
      <c r="U130" s="758"/>
      <c r="V130" s="758"/>
      <c r="W130" s="758"/>
      <c r="X130" s="758"/>
      <c r="Y130" s="758"/>
      <c r="Z130" s="758"/>
      <c r="AA130" s="758"/>
      <c r="AB130" s="758"/>
      <c r="AC130" s="758"/>
      <c r="AD130" s="758"/>
      <c r="AE130" s="36"/>
      <c r="AF130" s="598"/>
    </row>
    <row r="131" spans="1:60" s="137" customFormat="1">
      <c r="A131" s="367"/>
      <c r="B131" s="759" t="str">
        <f>IF(OR(AG117=180,AG117=27),"","ERROR: Favor de llenar todas las celdas. Si no se cuenta con la información, registrar NS.")</f>
        <v/>
      </c>
      <c r="C131" s="759"/>
      <c r="D131" s="759"/>
      <c r="E131" s="759"/>
      <c r="F131" s="759"/>
      <c r="G131" s="759"/>
      <c r="H131" s="759"/>
      <c r="I131" s="759"/>
      <c r="J131" s="759"/>
      <c r="K131" s="759"/>
      <c r="L131" s="759"/>
      <c r="M131" s="759"/>
      <c r="N131" s="759"/>
      <c r="O131" s="759"/>
      <c r="P131" s="759"/>
      <c r="Q131" s="759"/>
      <c r="R131" s="759"/>
      <c r="S131" s="759"/>
      <c r="T131" s="759"/>
      <c r="U131" s="759"/>
      <c r="V131" s="759"/>
      <c r="W131" s="759"/>
      <c r="X131" s="759"/>
      <c r="Y131" s="759"/>
      <c r="Z131" s="759"/>
      <c r="AA131" s="759"/>
      <c r="AB131" s="759"/>
      <c r="AC131" s="759"/>
      <c r="AD131" s="759"/>
      <c r="AE131" s="36"/>
      <c r="AF131" s="598"/>
    </row>
    <row r="132" spans="1:60" s="137" customFormat="1" ht="27.75" customHeight="1">
      <c r="A132" s="372" t="s">
        <v>152</v>
      </c>
      <c r="B132" s="805" t="s">
        <v>504</v>
      </c>
      <c r="C132" s="805"/>
      <c r="D132" s="805"/>
      <c r="E132" s="805"/>
      <c r="F132" s="805"/>
      <c r="G132" s="805"/>
      <c r="H132" s="805"/>
      <c r="I132" s="805"/>
      <c r="J132" s="805"/>
      <c r="K132" s="805"/>
      <c r="L132" s="805"/>
      <c r="M132" s="805"/>
      <c r="N132" s="805"/>
      <c r="O132" s="805"/>
      <c r="P132" s="805"/>
      <c r="Q132" s="805"/>
      <c r="R132" s="805"/>
      <c r="S132" s="805"/>
      <c r="T132" s="805"/>
      <c r="U132" s="805"/>
      <c r="V132" s="805"/>
      <c r="W132" s="805"/>
      <c r="X132" s="805"/>
      <c r="Y132" s="805"/>
      <c r="Z132" s="805"/>
      <c r="AA132" s="805"/>
      <c r="AB132" s="805"/>
      <c r="AC132" s="805"/>
      <c r="AD132" s="805"/>
      <c r="AE132" s="32"/>
      <c r="AF132" s="598"/>
    </row>
    <row r="133" spans="1:60" s="348" customFormat="1" ht="14.25" customHeight="1">
      <c r="A133" s="392"/>
      <c r="B133" s="346"/>
      <c r="C133" s="917" t="s">
        <v>500</v>
      </c>
      <c r="D133" s="917"/>
      <c r="E133" s="917"/>
      <c r="F133" s="917"/>
      <c r="G133" s="917"/>
      <c r="H133" s="917"/>
      <c r="I133" s="917"/>
      <c r="J133" s="917"/>
      <c r="K133" s="917"/>
      <c r="L133" s="917"/>
      <c r="M133" s="917"/>
      <c r="N133" s="917"/>
      <c r="O133" s="917"/>
      <c r="P133" s="917"/>
      <c r="Q133" s="917"/>
      <c r="R133" s="917"/>
      <c r="S133" s="917"/>
      <c r="T133" s="917"/>
      <c r="U133" s="917"/>
      <c r="V133" s="917"/>
      <c r="W133" s="917"/>
      <c r="X133" s="917"/>
      <c r="Y133" s="917"/>
      <c r="Z133" s="917"/>
      <c r="AA133" s="917"/>
      <c r="AB133" s="917"/>
      <c r="AC133" s="917"/>
      <c r="AD133" s="917"/>
      <c r="AE133" s="347"/>
      <c r="AF133" s="600"/>
    </row>
    <row r="134" spans="1:60" s="137" customFormat="1">
      <c r="A134" s="369"/>
      <c r="B134" s="760" t="str">
        <f>IF(OR($J$24="X",$T$24="X"),"De acuerdo a la pregunta 1, ésta no debe ser contestada.","")</f>
        <v/>
      </c>
      <c r="C134" s="760"/>
      <c r="D134" s="760"/>
      <c r="E134" s="760"/>
      <c r="F134" s="760"/>
      <c r="G134" s="760"/>
      <c r="H134" s="760"/>
      <c r="I134" s="760"/>
      <c r="J134" s="760"/>
      <c r="K134" s="760"/>
      <c r="L134" s="760"/>
      <c r="M134" s="760"/>
      <c r="N134" s="760"/>
      <c r="O134" s="760"/>
      <c r="P134" s="760"/>
      <c r="Q134" s="760"/>
      <c r="R134" s="760"/>
      <c r="S134" s="760"/>
      <c r="T134" s="760"/>
      <c r="U134" s="760"/>
      <c r="V134" s="760"/>
      <c r="W134" s="760"/>
      <c r="X134" s="760"/>
      <c r="Y134" s="760"/>
      <c r="Z134" s="760"/>
      <c r="AA134" s="760"/>
      <c r="AB134" s="760"/>
      <c r="AC134" s="760"/>
      <c r="AD134" s="760"/>
      <c r="AE134" s="32"/>
      <c r="AF134" s="598"/>
    </row>
    <row r="135" spans="1:60" s="137" customFormat="1" ht="23.25" customHeight="1">
      <c r="A135" s="369"/>
      <c r="B135" s="988" t="s">
        <v>145</v>
      </c>
      <c r="C135" s="989"/>
      <c r="D135" s="989"/>
      <c r="E135" s="989"/>
      <c r="F135" s="989"/>
      <c r="G135" s="989"/>
      <c r="H135" s="989"/>
      <c r="I135" s="989"/>
      <c r="J135" s="990"/>
      <c r="K135" s="1106" t="s">
        <v>119</v>
      </c>
      <c r="L135" s="1107"/>
      <c r="M135" s="1107"/>
      <c r="N135" s="1107"/>
      <c r="O135" s="1107"/>
      <c r="P135" s="1107"/>
      <c r="Q135" s="1107"/>
      <c r="R135" s="1107"/>
      <c r="S135" s="1107"/>
      <c r="T135" s="1107"/>
      <c r="U135" s="1107"/>
      <c r="V135" s="1107"/>
      <c r="W135" s="1107"/>
      <c r="X135" s="1107"/>
      <c r="Y135" s="1107"/>
      <c r="Z135" s="1107"/>
      <c r="AA135" s="1107"/>
      <c r="AB135" s="1107"/>
      <c r="AC135" s="1107"/>
      <c r="AD135" s="1108"/>
      <c r="AE135" s="32"/>
      <c r="AF135" s="598"/>
      <c r="AG135" s="571" t="s">
        <v>6452</v>
      </c>
    </row>
    <row r="136" spans="1:60" s="137" customFormat="1" ht="105" customHeight="1" thickBot="1">
      <c r="A136" s="369"/>
      <c r="B136" s="991"/>
      <c r="C136" s="992"/>
      <c r="D136" s="992"/>
      <c r="E136" s="992"/>
      <c r="F136" s="992"/>
      <c r="G136" s="992"/>
      <c r="H136" s="992"/>
      <c r="I136" s="992"/>
      <c r="J136" s="993"/>
      <c r="K136" s="1093" t="s">
        <v>120</v>
      </c>
      <c r="L136" s="1095"/>
      <c r="M136" s="1099" t="s">
        <v>121</v>
      </c>
      <c r="N136" s="1100"/>
      <c r="O136" s="1099" t="s">
        <v>122</v>
      </c>
      <c r="P136" s="1100"/>
      <c r="Q136" s="756" t="s">
        <v>123</v>
      </c>
      <c r="R136" s="757"/>
      <c r="S136" s="756" t="s">
        <v>124</v>
      </c>
      <c r="T136" s="757"/>
      <c r="U136" s="756" t="s">
        <v>125</v>
      </c>
      <c r="V136" s="757"/>
      <c r="W136" s="756" t="s">
        <v>126</v>
      </c>
      <c r="X136" s="757"/>
      <c r="Y136" s="756" t="s">
        <v>127</v>
      </c>
      <c r="Z136" s="757"/>
      <c r="AA136" s="756" t="s">
        <v>128</v>
      </c>
      <c r="AB136" s="757"/>
      <c r="AC136" s="756" t="s">
        <v>129</v>
      </c>
      <c r="AD136" s="757"/>
      <c r="AE136" s="32"/>
      <c r="AF136" s="598"/>
      <c r="AG136" s="15">
        <f>COUNTBLANK(K138:AD142)</f>
        <v>100</v>
      </c>
      <c r="AU136" s="756" t="s">
        <v>123</v>
      </c>
      <c r="AV136" s="757"/>
      <c r="AW136" s="756" t="s">
        <v>124</v>
      </c>
      <c r="AX136" s="757"/>
      <c r="AY136" s="756" t="s">
        <v>125</v>
      </c>
      <c r="AZ136" s="757"/>
      <c r="BA136" s="756" t="s">
        <v>126</v>
      </c>
      <c r="BB136" s="757"/>
      <c r="BC136" s="756" t="s">
        <v>127</v>
      </c>
      <c r="BD136" s="757"/>
      <c r="BE136" s="756" t="s">
        <v>128</v>
      </c>
      <c r="BF136" s="757"/>
      <c r="BG136" s="756" t="s">
        <v>129</v>
      </c>
      <c r="BH136" s="757"/>
    </row>
    <row r="137" spans="1:60" s="137" customFormat="1" ht="50.25" customHeight="1" thickBot="1">
      <c r="A137" s="369"/>
      <c r="B137" s="994"/>
      <c r="C137" s="995"/>
      <c r="D137" s="995"/>
      <c r="E137" s="995"/>
      <c r="F137" s="995"/>
      <c r="G137" s="995"/>
      <c r="H137" s="995"/>
      <c r="I137" s="995"/>
      <c r="J137" s="996"/>
      <c r="K137" s="1096"/>
      <c r="L137" s="1098"/>
      <c r="M137" s="1101"/>
      <c r="N137" s="1102"/>
      <c r="O137" s="1101"/>
      <c r="P137" s="1102"/>
      <c r="Q137" s="178" t="s">
        <v>121</v>
      </c>
      <c r="R137" s="178" t="s">
        <v>122</v>
      </c>
      <c r="S137" s="178" t="s">
        <v>121</v>
      </c>
      <c r="T137" s="106" t="s">
        <v>122</v>
      </c>
      <c r="U137" s="106" t="s">
        <v>121</v>
      </c>
      <c r="V137" s="178" t="s">
        <v>122</v>
      </c>
      <c r="W137" s="178" t="s">
        <v>121</v>
      </c>
      <c r="X137" s="178" t="s">
        <v>122</v>
      </c>
      <c r="Y137" s="178" t="s">
        <v>121</v>
      </c>
      <c r="Z137" s="178" t="s">
        <v>122</v>
      </c>
      <c r="AA137" s="178" t="s">
        <v>121</v>
      </c>
      <c r="AB137" s="178" t="s">
        <v>122</v>
      </c>
      <c r="AC137" s="173" t="s">
        <v>121</v>
      </c>
      <c r="AD137" s="173" t="s">
        <v>122</v>
      </c>
      <c r="AE137" s="32"/>
      <c r="AF137" s="598"/>
      <c r="AG137" s="636" t="s">
        <v>467</v>
      </c>
      <c r="AH137" s="637" t="s">
        <v>6458</v>
      </c>
      <c r="AI137" s="638" t="s">
        <v>6459</v>
      </c>
      <c r="AJ137" s="636" t="s">
        <v>467</v>
      </c>
      <c r="AK137" s="637" t="s">
        <v>6458</v>
      </c>
      <c r="AL137" s="638" t="s">
        <v>6459</v>
      </c>
      <c r="AM137" s="636" t="s">
        <v>467</v>
      </c>
      <c r="AN137" s="637" t="s">
        <v>6458</v>
      </c>
      <c r="AO137" s="638" t="s">
        <v>6459</v>
      </c>
      <c r="AP137" s="571"/>
      <c r="AQ137" s="571"/>
      <c r="AR137" s="624" t="s">
        <v>6453</v>
      </c>
      <c r="AS137" s="645" t="s">
        <v>6460</v>
      </c>
      <c r="AT137" s="645" t="s">
        <v>6461</v>
      </c>
      <c r="AU137" s="178" t="s">
        <v>121</v>
      </c>
      <c r="AV137" s="178" t="s">
        <v>122</v>
      </c>
      <c r="AW137" s="178" t="s">
        <v>121</v>
      </c>
      <c r="AX137" s="106" t="s">
        <v>122</v>
      </c>
      <c r="AY137" s="106" t="s">
        <v>121</v>
      </c>
      <c r="AZ137" s="178" t="s">
        <v>122</v>
      </c>
      <c r="BA137" s="178" t="s">
        <v>121</v>
      </c>
      <c r="BB137" s="178" t="s">
        <v>122</v>
      </c>
      <c r="BC137" s="178" t="s">
        <v>121</v>
      </c>
      <c r="BD137" s="178" t="s">
        <v>122</v>
      </c>
      <c r="BE137" s="178" t="s">
        <v>121</v>
      </c>
      <c r="BF137" s="178" t="s">
        <v>122</v>
      </c>
      <c r="BG137" s="173" t="s">
        <v>121</v>
      </c>
      <c r="BH137" s="173" t="s">
        <v>122</v>
      </c>
    </row>
    <row r="138" spans="1:60" s="137" customFormat="1">
      <c r="A138" s="369"/>
      <c r="B138" s="176" t="s">
        <v>130</v>
      </c>
      <c r="C138" s="936" t="s">
        <v>146</v>
      </c>
      <c r="D138" s="937"/>
      <c r="E138" s="937"/>
      <c r="F138" s="937"/>
      <c r="G138" s="937"/>
      <c r="H138" s="937"/>
      <c r="I138" s="937"/>
      <c r="J138" s="938"/>
      <c r="K138" s="854"/>
      <c r="L138" s="1103"/>
      <c r="M138" s="1104"/>
      <c r="N138" s="1105"/>
      <c r="O138" s="1104"/>
      <c r="P138" s="1105"/>
      <c r="Q138" s="434"/>
      <c r="R138" s="434"/>
      <c r="S138" s="434"/>
      <c r="T138" s="434"/>
      <c r="U138" s="434"/>
      <c r="V138" s="434"/>
      <c r="W138" s="434"/>
      <c r="X138" s="434"/>
      <c r="Y138" s="434"/>
      <c r="Z138" s="434"/>
      <c r="AA138" s="434"/>
      <c r="AB138" s="434"/>
      <c r="AC138" s="434"/>
      <c r="AD138" s="434"/>
      <c r="AE138" s="32"/>
      <c r="AF138" s="598"/>
      <c r="AG138" s="639">
        <f>COUNTIF(M138:P138,"ns")</f>
        <v>0</v>
      </c>
      <c r="AH138" s="640">
        <f>SUM(M138:P138)</f>
        <v>0</v>
      </c>
      <c r="AI138" s="641">
        <f>IF($AG$136=100,0,IF(OR(AND(K138=0,AG138&gt;0),AND(K138="ns",AH138&gt;0),AND(K138="ns",AG138=0,AH138=0)),1,IF(OR(AND(K138&gt;0,AG138=2),AND(K138="ns",AG138=2),AND(K138="ns",AH138=0,AG138&gt;0),K138=AH138),0,1)))</f>
        <v>0</v>
      </c>
      <c r="AJ138" s="643">
        <f>COUNTIF(Q138,"ns")+COUNTIF(S138,"ns")+COUNTIF(U138,"ns")+COUNTIF(W138,"ns")+COUNTIF(Y138,"ns")+COUNTIF(AA138,"ns")+COUNTIF(AC138,"ns")</f>
        <v>0</v>
      </c>
      <c r="AK138" s="640">
        <f>SUM(Q138,S138,U138,W138,Y138,AA138,AC138)</f>
        <v>0</v>
      </c>
      <c r="AL138" s="642">
        <f>IF($AG$136=100,0,IF(OR(AND(M138=0,AJ138&gt;0),AND(M138="NS",AK138&gt;0),AND(M138="NS",AK138=0,AJ138=0)),1,IF(OR(AND(AJ138&gt;=2,AK138&lt;M138),AND(M138="NS",AK138=0,AJ138&gt;0),M138=AK138),0,1)))</f>
        <v>0</v>
      </c>
      <c r="AM138" s="643">
        <f>COUNTIF(T138,"ns")+COUNTIF(V138,"ns")+COUNTIF(X138,"ns")+COUNTIF(Z138,"ns")+COUNTIF(AB138,"ns")+COUNTIF(AD138,"ns")+COUNTIF(R138,"ns")</f>
        <v>0</v>
      </c>
      <c r="AN138" s="640">
        <f>SUM(T138,V138,X138,Z138,AB138,AD138,R138)</f>
        <v>0</v>
      </c>
      <c r="AO138" s="642">
        <f>IF($AG$136=100,0,IF(OR(AND(O138=0,AM138&gt;0),AND(O138="NS",AN138&gt;0),AND(O138="NS",AN138=0,AM138=0)),1,IF(OR(AND(AM138&gt;=2,AN138&lt;O138),AND(O138="NS",AN138=0,AM138&gt;0),O138=AN138),0,1)))</f>
        <v>0</v>
      </c>
      <c r="AP138" s="571"/>
      <c r="AQ138" s="625" t="s">
        <v>6454</v>
      </c>
      <c r="AR138" s="626">
        <f>$C$105</f>
        <v>0</v>
      </c>
      <c r="AS138" s="646">
        <f>$E$107</f>
        <v>0</v>
      </c>
      <c r="AT138" s="647">
        <f>$E$109</f>
        <v>0</v>
      </c>
      <c r="AU138" s="674">
        <f>SUM(Q119:Q127)</f>
        <v>0</v>
      </c>
      <c r="AV138" s="674">
        <f t="shared" ref="AV138:BH138" si="13">SUM(R119:R127)</f>
        <v>0</v>
      </c>
      <c r="AW138" s="674">
        <f t="shared" si="13"/>
        <v>0</v>
      </c>
      <c r="AX138" s="674">
        <f t="shared" si="13"/>
        <v>0</v>
      </c>
      <c r="AY138" s="674">
        <f t="shared" si="13"/>
        <v>0</v>
      </c>
      <c r="AZ138" s="674">
        <f t="shared" si="13"/>
        <v>0</v>
      </c>
      <c r="BA138" s="674">
        <f t="shared" si="13"/>
        <v>0</v>
      </c>
      <c r="BB138" s="674">
        <f t="shared" si="13"/>
        <v>0</v>
      </c>
      <c r="BC138" s="674">
        <f t="shared" si="13"/>
        <v>0</v>
      </c>
      <c r="BD138" s="674">
        <f t="shared" si="13"/>
        <v>0</v>
      </c>
      <c r="BE138" s="674">
        <f t="shared" si="13"/>
        <v>0</v>
      </c>
      <c r="BF138" s="674">
        <f t="shared" si="13"/>
        <v>0</v>
      </c>
      <c r="BG138" s="674">
        <f t="shared" si="13"/>
        <v>0</v>
      </c>
      <c r="BH138" s="674">
        <f t="shared" si="13"/>
        <v>0</v>
      </c>
    </row>
    <row r="139" spans="1:60" s="137" customFormat="1">
      <c r="A139" s="369"/>
      <c r="B139" s="176" t="s">
        <v>132</v>
      </c>
      <c r="C139" s="936" t="s">
        <v>147</v>
      </c>
      <c r="D139" s="937"/>
      <c r="E139" s="937"/>
      <c r="F139" s="937"/>
      <c r="G139" s="937"/>
      <c r="H139" s="937"/>
      <c r="I139" s="937"/>
      <c r="J139" s="938"/>
      <c r="K139" s="854"/>
      <c r="L139" s="1103"/>
      <c r="M139" s="1104"/>
      <c r="N139" s="1105"/>
      <c r="O139" s="1104"/>
      <c r="P139" s="1105"/>
      <c r="Q139" s="434"/>
      <c r="R139" s="434"/>
      <c r="S139" s="434"/>
      <c r="T139" s="434"/>
      <c r="U139" s="434"/>
      <c r="V139" s="434"/>
      <c r="W139" s="434"/>
      <c r="X139" s="434"/>
      <c r="Y139" s="434"/>
      <c r="Z139" s="434"/>
      <c r="AA139" s="434"/>
      <c r="AB139" s="434"/>
      <c r="AC139" s="434"/>
      <c r="AD139" s="434"/>
      <c r="AE139" s="32"/>
      <c r="AF139" s="598"/>
      <c r="AG139" s="639">
        <f t="shared" ref="AG139:AG142" si="14">COUNTIF(M139:P139,"ns")</f>
        <v>0</v>
      </c>
      <c r="AH139" s="640">
        <f t="shared" ref="AH139:AH142" si="15">SUM(M139:P139)</f>
        <v>0</v>
      </c>
      <c r="AI139" s="641">
        <f t="shared" ref="AI139:AI142" si="16">IF($AG$136=100,0,IF(OR(AND(K139=0,AG139&gt;0),AND(K139="ns",AH139&gt;0),AND(K139="ns",AG139=0,AH139=0)),1,IF(OR(AND(K139&gt;0,AG139=2),AND(K139="ns",AG139=2),AND(K139="ns",AH139=0,AG139&gt;0),K139=AH139),0,1)))</f>
        <v>0</v>
      </c>
      <c r="AJ139" s="643">
        <f t="shared" ref="AJ139:AJ142" si="17">COUNTIF(Q139,"ns")+COUNTIF(S139,"ns")+COUNTIF(U139,"ns")+COUNTIF(W139,"ns")+COUNTIF(Y139,"ns")+COUNTIF(AA139,"ns")+COUNTIF(AC139,"ns")</f>
        <v>0</v>
      </c>
      <c r="AK139" s="640">
        <f t="shared" ref="AK139:AK142" si="18">SUM(Q139,S139,U139,W139,Y139,AA139,AC139)</f>
        <v>0</v>
      </c>
      <c r="AL139" s="642">
        <f t="shared" ref="AL139:AL142" si="19">IF($AG$136=100,0,IF(OR(AND(M139=0,AJ139&gt;0),AND(M139="NS",AK139&gt;0),AND(M139="NS",AK139=0,AJ139=0)),1,IF(OR(AND(AJ139&gt;=2,AK139&lt;M139),AND(M139="NS",AK139=0,AJ139&gt;0),M139=AK139),0,1)))</f>
        <v>0</v>
      </c>
      <c r="AM139" s="643">
        <f t="shared" ref="AM139:AM142" si="20">COUNTIF(T139,"ns")+COUNTIF(V139,"ns")+COUNTIF(X139,"ns")+COUNTIF(Z139,"ns")+COUNTIF(AB139,"ns")+COUNTIF(AD139,"ns")+COUNTIF(R139,"ns")</f>
        <v>0</v>
      </c>
      <c r="AN139" s="640">
        <f t="shared" ref="AN139:AN142" si="21">SUM(T139,V139,X139,Z139,AB139,AD139,R139)</f>
        <v>0</v>
      </c>
      <c r="AO139" s="642">
        <f t="shared" ref="AO139:AO142" si="22">IF($AG$136=100,0,IF(OR(AND(O139=0,AM139&gt;0),AND(O139="NS",AN139&gt;0),AND(O139="NS",AN139=0,AM139=0)),1,IF(OR(AND(AM139&gt;=2,AN139&lt;O139),AND(O139="NS",AN139=0,AM139&gt;0),O139=AN139),0,1)))</f>
        <v>0</v>
      </c>
      <c r="AQ139" s="627" t="s">
        <v>6455</v>
      </c>
      <c r="AR139" s="631">
        <f>SUM(K138:L142)</f>
        <v>0</v>
      </c>
      <c r="AS139" s="631">
        <f>SUM(M138:N142)</f>
        <v>0</v>
      </c>
      <c r="AT139" s="631">
        <f>SUM(O138:P142)</f>
        <v>0</v>
      </c>
      <c r="AU139" s="674">
        <f>SUM(Q138:Q142)</f>
        <v>0</v>
      </c>
      <c r="AV139" s="674">
        <f t="shared" ref="AV139:BH139" si="23">SUM(R138:R142)</f>
        <v>0</v>
      </c>
      <c r="AW139" s="674">
        <f t="shared" si="23"/>
        <v>0</v>
      </c>
      <c r="AX139" s="674">
        <f t="shared" si="23"/>
        <v>0</v>
      </c>
      <c r="AY139" s="674">
        <f t="shared" si="23"/>
        <v>0</v>
      </c>
      <c r="AZ139" s="674">
        <f t="shared" si="23"/>
        <v>0</v>
      </c>
      <c r="BA139" s="674">
        <f t="shared" si="23"/>
        <v>0</v>
      </c>
      <c r="BB139" s="674">
        <f t="shared" si="23"/>
        <v>0</v>
      </c>
      <c r="BC139" s="674">
        <f t="shared" si="23"/>
        <v>0</v>
      </c>
      <c r="BD139" s="674">
        <f t="shared" si="23"/>
        <v>0</v>
      </c>
      <c r="BE139" s="674">
        <f t="shared" si="23"/>
        <v>0</v>
      </c>
      <c r="BF139" s="674">
        <f t="shared" si="23"/>
        <v>0</v>
      </c>
      <c r="BG139" s="674">
        <f t="shared" si="23"/>
        <v>0</v>
      </c>
      <c r="BH139" s="674">
        <f t="shared" si="23"/>
        <v>0</v>
      </c>
    </row>
    <row r="140" spans="1:60" s="137" customFormat="1">
      <c r="A140" s="369"/>
      <c r="B140" s="176" t="s">
        <v>148</v>
      </c>
      <c r="C140" s="936" t="s">
        <v>149</v>
      </c>
      <c r="D140" s="937"/>
      <c r="E140" s="937"/>
      <c r="F140" s="937"/>
      <c r="G140" s="937"/>
      <c r="H140" s="937"/>
      <c r="I140" s="937"/>
      <c r="J140" s="938"/>
      <c r="K140" s="854"/>
      <c r="L140" s="1103"/>
      <c r="M140" s="1104"/>
      <c r="N140" s="1105"/>
      <c r="O140" s="1104"/>
      <c r="P140" s="1105"/>
      <c r="Q140" s="434"/>
      <c r="R140" s="434"/>
      <c r="S140" s="434"/>
      <c r="T140" s="434"/>
      <c r="U140" s="434"/>
      <c r="V140" s="434"/>
      <c r="W140" s="434"/>
      <c r="X140" s="434"/>
      <c r="Y140" s="434"/>
      <c r="Z140" s="434"/>
      <c r="AA140" s="434"/>
      <c r="AB140" s="434"/>
      <c r="AC140" s="434"/>
      <c r="AD140" s="434"/>
      <c r="AE140" s="32"/>
      <c r="AF140" s="598"/>
      <c r="AG140" s="639">
        <f t="shared" si="14"/>
        <v>0</v>
      </c>
      <c r="AH140" s="640">
        <f t="shared" si="15"/>
        <v>0</v>
      </c>
      <c r="AI140" s="641">
        <f t="shared" si="16"/>
        <v>0</v>
      </c>
      <c r="AJ140" s="643">
        <f t="shared" si="17"/>
        <v>0</v>
      </c>
      <c r="AK140" s="640">
        <f t="shared" si="18"/>
        <v>0</v>
      </c>
      <c r="AL140" s="642">
        <f t="shared" si="19"/>
        <v>0</v>
      </c>
      <c r="AM140" s="643">
        <f t="shared" si="20"/>
        <v>0</v>
      </c>
      <c r="AN140" s="640">
        <f t="shared" si="21"/>
        <v>0</v>
      </c>
      <c r="AO140" s="642">
        <f t="shared" si="22"/>
        <v>0</v>
      </c>
      <c r="AQ140" s="627" t="s">
        <v>467</v>
      </c>
      <c r="AR140" s="628">
        <f>COUNTIF(K138:L142,"NS")</f>
        <v>0</v>
      </c>
      <c r="AS140" s="628">
        <f>COUNTIF(M138:N142,"NS")</f>
        <v>0</v>
      </c>
      <c r="AT140" s="628">
        <f>COUNTIF(O138:P142,"NS")</f>
        <v>0</v>
      </c>
      <c r="AU140" s="628">
        <f>COUNTIF(Q138:Q142,"NS")</f>
        <v>0</v>
      </c>
      <c r="AV140" s="628">
        <f t="shared" ref="AV140:BH140" si="24">COUNTIF(R138:R142,"NS")</f>
        <v>0</v>
      </c>
      <c r="AW140" s="628">
        <f t="shared" si="24"/>
        <v>0</v>
      </c>
      <c r="AX140" s="628">
        <f t="shared" si="24"/>
        <v>0</v>
      </c>
      <c r="AY140" s="628">
        <f t="shared" si="24"/>
        <v>0</v>
      </c>
      <c r="AZ140" s="628">
        <f t="shared" si="24"/>
        <v>0</v>
      </c>
      <c r="BA140" s="628">
        <f t="shared" si="24"/>
        <v>0</v>
      </c>
      <c r="BB140" s="628">
        <f t="shared" si="24"/>
        <v>0</v>
      </c>
      <c r="BC140" s="628">
        <f t="shared" si="24"/>
        <v>0</v>
      </c>
      <c r="BD140" s="628">
        <f t="shared" si="24"/>
        <v>0</v>
      </c>
      <c r="BE140" s="628">
        <f t="shared" si="24"/>
        <v>0</v>
      </c>
      <c r="BF140" s="628">
        <f t="shared" si="24"/>
        <v>0</v>
      </c>
      <c r="BG140" s="628">
        <f t="shared" si="24"/>
        <v>0</v>
      </c>
      <c r="BH140" s="628">
        <f t="shared" si="24"/>
        <v>0</v>
      </c>
    </row>
    <row r="141" spans="1:60" s="137" customFormat="1">
      <c r="A141" s="369"/>
      <c r="B141" s="176" t="s">
        <v>150</v>
      </c>
      <c r="C141" s="936" t="s">
        <v>151</v>
      </c>
      <c r="D141" s="937"/>
      <c r="E141" s="937"/>
      <c r="F141" s="937"/>
      <c r="G141" s="937"/>
      <c r="H141" s="937"/>
      <c r="I141" s="937"/>
      <c r="J141" s="938"/>
      <c r="K141" s="854"/>
      <c r="L141" s="1103"/>
      <c r="M141" s="1104"/>
      <c r="N141" s="1105"/>
      <c r="O141" s="1104"/>
      <c r="P141" s="1105"/>
      <c r="Q141" s="434"/>
      <c r="R141" s="434"/>
      <c r="S141" s="434"/>
      <c r="T141" s="434"/>
      <c r="U141" s="434"/>
      <c r="V141" s="434"/>
      <c r="W141" s="434"/>
      <c r="X141" s="434"/>
      <c r="Y141" s="434"/>
      <c r="Z141" s="434"/>
      <c r="AA141" s="434"/>
      <c r="AB141" s="434"/>
      <c r="AC141" s="434"/>
      <c r="AD141" s="434"/>
      <c r="AE141" s="32"/>
      <c r="AF141" s="598"/>
      <c r="AG141" s="639">
        <f t="shared" si="14"/>
        <v>0</v>
      </c>
      <c r="AH141" s="640">
        <f t="shared" si="15"/>
        <v>0</v>
      </c>
      <c r="AI141" s="641">
        <f t="shared" si="16"/>
        <v>0</v>
      </c>
      <c r="AJ141" s="643">
        <f t="shared" si="17"/>
        <v>0</v>
      </c>
      <c r="AK141" s="640">
        <f t="shared" si="18"/>
        <v>0</v>
      </c>
      <c r="AL141" s="642">
        <f t="shared" si="19"/>
        <v>0</v>
      </c>
      <c r="AM141" s="643">
        <f t="shared" si="20"/>
        <v>0</v>
      </c>
      <c r="AN141" s="640">
        <f t="shared" si="21"/>
        <v>0</v>
      </c>
      <c r="AO141" s="642">
        <f t="shared" si="22"/>
        <v>0</v>
      </c>
      <c r="AQ141" s="629" t="s">
        <v>6456</v>
      </c>
      <c r="AR141" s="630">
        <f>IF($AG$136=100,0,IF(OR(AND(AR138=0,AR140&gt;0),AND(AR138="NS",AR139&gt;0),AND(AR138="NS",AR139=0,AR140=0)),1,IF(OR(AND(AR140&gt;=2,AR139&lt;AR138),AND(AR138="NS",AR139=0,AR140&gt;0),AR138=AR139),0,1)))</f>
        <v>0</v>
      </c>
      <c r="AS141" s="630">
        <f>IF($AG$136=100,0,IF(OR(AND(AS138=0,AS140&gt;0),AND(AS138="NS",AS139&gt;0),AND(AS138="NS",AS139=0,AS140=0)),1,IF(OR(AND(AS140&gt;=2,AS139&lt;AS138),AND(AS138="NS",AS139=0,AS140&gt;0),AS138=AS139),0,1)))</f>
        <v>0</v>
      </c>
      <c r="AT141" s="630">
        <f t="shared" ref="AT141:BH141" si="25">IF($AG$136=100,0,IF(OR(AND(AT138=0,AT140&gt;0),AND(AT138="NS",AT139&gt;0),AND(AT138="NS",AT139=0,AT140=0)),1,IF(OR(AND(AT140&gt;=2,AT139&lt;AT138),AND(AT138="NS",AT139=0,AT140&gt;0),AT138=AT139),0,1)))</f>
        <v>0</v>
      </c>
      <c r="AU141" s="630">
        <f t="shared" si="25"/>
        <v>0</v>
      </c>
      <c r="AV141" s="630">
        <f t="shared" si="25"/>
        <v>0</v>
      </c>
      <c r="AW141" s="630">
        <f t="shared" si="25"/>
        <v>0</v>
      </c>
      <c r="AX141" s="630">
        <f t="shared" si="25"/>
        <v>0</v>
      </c>
      <c r="AY141" s="630">
        <f t="shared" si="25"/>
        <v>0</v>
      </c>
      <c r="AZ141" s="630">
        <f t="shared" si="25"/>
        <v>0</v>
      </c>
      <c r="BA141" s="630">
        <f t="shared" si="25"/>
        <v>0</v>
      </c>
      <c r="BB141" s="630">
        <f t="shared" si="25"/>
        <v>0</v>
      </c>
      <c r="BC141" s="630">
        <f t="shared" si="25"/>
        <v>0</v>
      </c>
      <c r="BD141" s="630">
        <f t="shared" si="25"/>
        <v>0</v>
      </c>
      <c r="BE141" s="630">
        <f t="shared" si="25"/>
        <v>0</v>
      </c>
      <c r="BF141" s="630">
        <f t="shared" si="25"/>
        <v>0</v>
      </c>
      <c r="BG141" s="630">
        <f t="shared" si="25"/>
        <v>0</v>
      </c>
      <c r="BH141" s="630">
        <f t="shared" si="25"/>
        <v>0</v>
      </c>
    </row>
    <row r="142" spans="1:60" s="137" customFormat="1">
      <c r="A142" s="369"/>
      <c r="B142" s="176" t="s">
        <v>138</v>
      </c>
      <c r="C142" s="936" t="s">
        <v>129</v>
      </c>
      <c r="D142" s="937"/>
      <c r="E142" s="937"/>
      <c r="F142" s="937"/>
      <c r="G142" s="937"/>
      <c r="H142" s="937"/>
      <c r="I142" s="937"/>
      <c r="J142" s="938"/>
      <c r="K142" s="854"/>
      <c r="L142" s="1103"/>
      <c r="M142" s="1104"/>
      <c r="N142" s="1105"/>
      <c r="O142" s="1104"/>
      <c r="P142" s="1105"/>
      <c r="Q142" s="434"/>
      <c r="R142" s="434"/>
      <c r="S142" s="434"/>
      <c r="T142" s="434"/>
      <c r="U142" s="434"/>
      <c r="V142" s="434"/>
      <c r="W142" s="434"/>
      <c r="X142" s="434"/>
      <c r="Y142" s="434"/>
      <c r="Z142" s="434"/>
      <c r="AA142" s="434"/>
      <c r="AB142" s="434"/>
      <c r="AC142" s="434"/>
      <c r="AD142" s="434"/>
      <c r="AE142" s="32"/>
      <c r="AF142" s="598"/>
      <c r="AG142" s="639">
        <f t="shared" si="14"/>
        <v>0</v>
      </c>
      <c r="AH142" s="640">
        <f t="shared" si="15"/>
        <v>0</v>
      </c>
      <c r="AI142" s="641">
        <f t="shared" si="16"/>
        <v>0</v>
      </c>
      <c r="AJ142" s="643">
        <f t="shared" si="17"/>
        <v>0</v>
      </c>
      <c r="AK142" s="640">
        <f t="shared" si="18"/>
        <v>0</v>
      </c>
      <c r="AL142" s="642">
        <f t="shared" si="19"/>
        <v>0</v>
      </c>
      <c r="AM142" s="643">
        <f t="shared" si="20"/>
        <v>0</v>
      </c>
      <c r="AN142" s="640">
        <f t="shared" si="21"/>
        <v>0</v>
      </c>
      <c r="AO142" s="642">
        <f t="shared" si="22"/>
        <v>0</v>
      </c>
    </row>
    <row r="143" spans="1:60" s="137" customFormat="1">
      <c r="A143" s="367"/>
      <c r="B143" s="42"/>
      <c r="C143" s="72"/>
      <c r="D143" s="72"/>
      <c r="E143" s="72"/>
      <c r="F143" s="73"/>
      <c r="G143" s="48"/>
      <c r="H143" s="48"/>
      <c r="I143" s="48"/>
      <c r="J143" s="46" t="s">
        <v>102</v>
      </c>
      <c r="K143" s="908">
        <f>IF(AND(SUM(K138:L142)=0,COUNTIF(K138:L142,"NS")&gt;0),"NS",SUM(K138:L142))</f>
        <v>0</v>
      </c>
      <c r="L143" s="910"/>
      <c r="M143" s="908">
        <f t="shared" ref="M143" si="26">IF(AND(SUM(M138:N142)=0,COUNTIF(M138:N142,"NS")&gt;0),"NS",SUM(M138:N142))</f>
        <v>0</v>
      </c>
      <c r="N143" s="910"/>
      <c r="O143" s="908">
        <f>IF(AND(SUM(O138:P142)=0,COUNTIF(O138:P142,"NS")&gt;0),"NS",SUM(O138:P142))</f>
        <v>0</v>
      </c>
      <c r="P143" s="910"/>
      <c r="Q143" s="172">
        <f>IF(AND(SUM(Q138:Q142)=0,COUNTIF(Q138:Q142,"NS")&gt;0),"NS",SUM(Q138:Q142))</f>
        <v>0</v>
      </c>
      <c r="R143" s="172">
        <f t="shared" ref="R143:AD143" si="27">IF(AND(SUM(R138:R142)=0,COUNTIF(R138:R142,"NS")&gt;0),"NS",SUM(R138:R142))</f>
        <v>0</v>
      </c>
      <c r="S143" s="172">
        <f t="shared" si="27"/>
        <v>0</v>
      </c>
      <c r="T143" s="172">
        <f t="shared" si="27"/>
        <v>0</v>
      </c>
      <c r="U143" s="172">
        <f t="shared" si="27"/>
        <v>0</v>
      </c>
      <c r="V143" s="172">
        <f t="shared" si="27"/>
        <v>0</v>
      </c>
      <c r="W143" s="172">
        <f t="shared" si="27"/>
        <v>0</v>
      </c>
      <c r="X143" s="172">
        <f t="shared" si="27"/>
        <v>0</v>
      </c>
      <c r="Y143" s="172">
        <f t="shared" si="27"/>
        <v>0</v>
      </c>
      <c r="Z143" s="172">
        <f t="shared" si="27"/>
        <v>0</v>
      </c>
      <c r="AA143" s="172">
        <f t="shared" si="27"/>
        <v>0</v>
      </c>
      <c r="AB143" s="172">
        <f t="shared" si="27"/>
        <v>0</v>
      </c>
      <c r="AC143" s="172">
        <f t="shared" si="27"/>
        <v>0</v>
      </c>
      <c r="AD143" s="172">
        <f t="shared" si="27"/>
        <v>0</v>
      </c>
      <c r="AE143" s="36"/>
      <c r="AF143" s="598"/>
      <c r="AI143" s="644">
        <f>SUM(AI138:AI142)</f>
        <v>0</v>
      </c>
      <c r="AL143" s="644">
        <f>SUM(AL138:AL142)</f>
        <v>0</v>
      </c>
      <c r="AO143" s="644">
        <f>SUM(AO138:AO142)</f>
        <v>0</v>
      </c>
    </row>
    <row r="144" spans="1:60" s="137" customFormat="1">
      <c r="A144" s="367"/>
      <c r="B144" s="758" t="str">
        <f>IF(AG136=100,"",IF(SUM(AI143:AO143)=0,"","ERROR: Por favor verifique las cantidades ya que no coinciden con el total."))</f>
        <v/>
      </c>
      <c r="C144" s="758"/>
      <c r="D144" s="758"/>
      <c r="E144" s="758"/>
      <c r="F144" s="758"/>
      <c r="G144" s="758"/>
      <c r="H144" s="758"/>
      <c r="I144" s="758"/>
      <c r="J144" s="758"/>
      <c r="K144" s="758"/>
      <c r="L144" s="758"/>
      <c r="M144" s="758"/>
      <c r="N144" s="758"/>
      <c r="O144" s="758"/>
      <c r="P144" s="758"/>
      <c r="Q144" s="758"/>
      <c r="R144" s="758"/>
      <c r="S144" s="758"/>
      <c r="T144" s="758"/>
      <c r="U144" s="758"/>
      <c r="V144" s="758"/>
      <c r="W144" s="758"/>
      <c r="X144" s="758"/>
      <c r="Y144" s="758"/>
      <c r="Z144" s="758"/>
      <c r="AA144" s="758"/>
      <c r="AB144" s="758"/>
      <c r="AC144" s="758"/>
      <c r="AD144" s="758"/>
      <c r="AE144" s="36"/>
      <c r="AF144" s="598"/>
    </row>
    <row r="145" spans="1:60" s="137" customFormat="1">
      <c r="A145" s="367"/>
      <c r="B145" s="758" t="str">
        <f>IF(AG136=100,"",IF(SUM(AR141:BH141)=0,"","ERROR: Por favor verifique las cantidades ya que no coinciden con lo registrado en la respuesta de la pregunta 5."))</f>
        <v/>
      </c>
      <c r="C145" s="758"/>
      <c r="D145" s="758"/>
      <c r="E145" s="758"/>
      <c r="F145" s="758"/>
      <c r="G145" s="758"/>
      <c r="H145" s="758"/>
      <c r="I145" s="758"/>
      <c r="J145" s="758"/>
      <c r="K145" s="758"/>
      <c r="L145" s="758"/>
      <c r="M145" s="758"/>
      <c r="N145" s="758"/>
      <c r="O145" s="758"/>
      <c r="P145" s="758"/>
      <c r="Q145" s="758"/>
      <c r="R145" s="758"/>
      <c r="S145" s="758"/>
      <c r="T145" s="758"/>
      <c r="U145" s="758"/>
      <c r="V145" s="758"/>
      <c r="W145" s="758"/>
      <c r="X145" s="758"/>
      <c r="Y145" s="758"/>
      <c r="Z145" s="758"/>
      <c r="AA145" s="758"/>
      <c r="AB145" s="758"/>
      <c r="AC145" s="758"/>
      <c r="AD145" s="758"/>
      <c r="AE145" s="36"/>
      <c r="AF145" s="598"/>
    </row>
    <row r="146" spans="1:60" s="137" customFormat="1">
      <c r="A146" s="367"/>
      <c r="B146" s="759" t="str">
        <f>IF(OR(AG136=100,AG136=15),"","ERROR: Favor de llenar todas las celdas. Si no se cuenta con la información, registrar NS.")</f>
        <v/>
      </c>
      <c r="C146" s="759"/>
      <c r="D146" s="759"/>
      <c r="E146" s="759"/>
      <c r="F146" s="759"/>
      <c r="G146" s="759"/>
      <c r="H146" s="759"/>
      <c r="I146" s="759"/>
      <c r="J146" s="759"/>
      <c r="K146" s="759"/>
      <c r="L146" s="759"/>
      <c r="M146" s="759"/>
      <c r="N146" s="759"/>
      <c r="O146" s="759"/>
      <c r="P146" s="759"/>
      <c r="Q146" s="759"/>
      <c r="R146" s="759"/>
      <c r="S146" s="759"/>
      <c r="T146" s="759"/>
      <c r="U146" s="759"/>
      <c r="V146" s="759"/>
      <c r="W146" s="759"/>
      <c r="X146" s="759"/>
      <c r="Y146" s="759"/>
      <c r="Z146" s="759"/>
      <c r="AA146" s="759"/>
      <c r="AB146" s="759"/>
      <c r="AC146" s="759"/>
      <c r="AD146" s="759"/>
      <c r="AE146" s="36"/>
      <c r="AF146" s="598"/>
    </row>
    <row r="147" spans="1:60" s="137" customFormat="1" ht="29.25" customHeight="1">
      <c r="A147" s="372" t="s">
        <v>161</v>
      </c>
      <c r="B147" s="805" t="s">
        <v>503</v>
      </c>
      <c r="C147" s="805"/>
      <c r="D147" s="805"/>
      <c r="E147" s="805"/>
      <c r="F147" s="805"/>
      <c r="G147" s="805"/>
      <c r="H147" s="805"/>
      <c r="I147" s="805"/>
      <c r="J147" s="805"/>
      <c r="K147" s="805"/>
      <c r="L147" s="805"/>
      <c r="M147" s="805"/>
      <c r="N147" s="805"/>
      <c r="O147" s="805"/>
      <c r="P147" s="805"/>
      <c r="Q147" s="805"/>
      <c r="R147" s="805"/>
      <c r="S147" s="805"/>
      <c r="T147" s="805"/>
      <c r="U147" s="805"/>
      <c r="V147" s="805"/>
      <c r="W147" s="805"/>
      <c r="X147" s="805"/>
      <c r="Y147" s="805"/>
      <c r="Z147" s="805"/>
      <c r="AA147" s="805"/>
      <c r="AB147" s="805"/>
      <c r="AC147" s="805"/>
      <c r="AD147" s="805"/>
      <c r="AE147" s="32"/>
      <c r="AF147" s="598"/>
    </row>
    <row r="148" spans="1:60" s="348" customFormat="1" ht="14.25">
      <c r="A148" s="392"/>
      <c r="B148" s="346"/>
      <c r="C148" s="917" t="s">
        <v>500</v>
      </c>
      <c r="D148" s="917"/>
      <c r="E148" s="917"/>
      <c r="F148" s="917"/>
      <c r="G148" s="917"/>
      <c r="H148" s="917"/>
      <c r="I148" s="917"/>
      <c r="J148" s="917"/>
      <c r="K148" s="917"/>
      <c r="L148" s="917"/>
      <c r="M148" s="917"/>
      <c r="N148" s="917"/>
      <c r="O148" s="917"/>
      <c r="P148" s="917"/>
      <c r="Q148" s="917"/>
      <c r="R148" s="917"/>
      <c r="S148" s="917"/>
      <c r="T148" s="917"/>
      <c r="U148" s="917"/>
      <c r="V148" s="917"/>
      <c r="W148" s="917"/>
      <c r="X148" s="917"/>
      <c r="Y148" s="917"/>
      <c r="Z148" s="917"/>
      <c r="AA148" s="917"/>
      <c r="AB148" s="917"/>
      <c r="AC148" s="917"/>
      <c r="AD148" s="917"/>
      <c r="AE148" s="347"/>
      <c r="AF148" s="600"/>
    </row>
    <row r="149" spans="1:60" s="137" customFormat="1">
      <c r="A149" s="369"/>
      <c r="B149" s="760" t="str">
        <f>IF(OR($J$24="X",$T$24="X"),"De acuerdo a la pregunta 1, ésta no debe ser contestada.","")</f>
        <v/>
      </c>
      <c r="C149" s="760"/>
      <c r="D149" s="760"/>
      <c r="E149" s="760"/>
      <c r="F149" s="760"/>
      <c r="G149" s="760"/>
      <c r="H149" s="760"/>
      <c r="I149" s="760"/>
      <c r="J149" s="760"/>
      <c r="K149" s="760"/>
      <c r="L149" s="760"/>
      <c r="M149" s="760"/>
      <c r="N149" s="760"/>
      <c r="O149" s="760"/>
      <c r="P149" s="760"/>
      <c r="Q149" s="760"/>
      <c r="R149" s="760"/>
      <c r="S149" s="760"/>
      <c r="T149" s="760"/>
      <c r="U149" s="760"/>
      <c r="V149" s="760"/>
      <c r="W149" s="760"/>
      <c r="X149" s="760"/>
      <c r="Y149" s="760"/>
      <c r="Z149" s="760"/>
      <c r="AA149" s="760"/>
      <c r="AB149" s="760"/>
      <c r="AC149" s="760"/>
      <c r="AD149" s="760"/>
      <c r="AE149" s="32"/>
      <c r="AF149" s="598"/>
    </row>
    <row r="150" spans="1:60" s="137" customFormat="1" ht="23.25" customHeight="1">
      <c r="A150" s="369"/>
      <c r="B150" s="988" t="s">
        <v>153</v>
      </c>
      <c r="C150" s="989"/>
      <c r="D150" s="989"/>
      <c r="E150" s="989"/>
      <c r="F150" s="989"/>
      <c r="G150" s="989"/>
      <c r="H150" s="989"/>
      <c r="I150" s="989"/>
      <c r="J150" s="990"/>
      <c r="K150" s="1106" t="s">
        <v>119</v>
      </c>
      <c r="L150" s="1107"/>
      <c r="M150" s="1107"/>
      <c r="N150" s="1107"/>
      <c r="O150" s="1107"/>
      <c r="P150" s="1107"/>
      <c r="Q150" s="1107"/>
      <c r="R150" s="1107"/>
      <c r="S150" s="1107"/>
      <c r="T150" s="1107"/>
      <c r="U150" s="1107"/>
      <c r="V150" s="1107"/>
      <c r="W150" s="1107"/>
      <c r="X150" s="1107"/>
      <c r="Y150" s="1107"/>
      <c r="Z150" s="1107"/>
      <c r="AA150" s="1107"/>
      <c r="AB150" s="1107"/>
      <c r="AC150" s="1107"/>
      <c r="AD150" s="1108"/>
      <c r="AE150" s="32"/>
      <c r="AF150" s="598"/>
      <c r="AG150" s="571" t="s">
        <v>6452</v>
      </c>
      <c r="AH150" s="571"/>
      <c r="AI150" s="571"/>
      <c r="AJ150" s="571"/>
      <c r="AK150" s="571"/>
      <c r="AL150" s="571"/>
      <c r="AM150" s="571"/>
      <c r="AN150" s="571"/>
      <c r="AO150" s="571"/>
    </row>
    <row r="151" spans="1:60" s="137" customFormat="1" ht="98.25" customHeight="1" thickBot="1">
      <c r="A151" s="369"/>
      <c r="B151" s="991"/>
      <c r="C151" s="992"/>
      <c r="D151" s="992"/>
      <c r="E151" s="992"/>
      <c r="F151" s="992"/>
      <c r="G151" s="992"/>
      <c r="H151" s="992"/>
      <c r="I151" s="992"/>
      <c r="J151" s="993"/>
      <c r="K151" s="1093" t="s">
        <v>120</v>
      </c>
      <c r="L151" s="1095"/>
      <c r="M151" s="1099" t="s">
        <v>121</v>
      </c>
      <c r="N151" s="1100"/>
      <c r="O151" s="1099" t="s">
        <v>122</v>
      </c>
      <c r="P151" s="1100"/>
      <c r="Q151" s="756" t="s">
        <v>123</v>
      </c>
      <c r="R151" s="757"/>
      <c r="S151" s="756" t="s">
        <v>124</v>
      </c>
      <c r="T151" s="757"/>
      <c r="U151" s="756" t="s">
        <v>125</v>
      </c>
      <c r="V151" s="757"/>
      <c r="W151" s="756" t="s">
        <v>126</v>
      </c>
      <c r="X151" s="757"/>
      <c r="Y151" s="756" t="s">
        <v>127</v>
      </c>
      <c r="Z151" s="757"/>
      <c r="AA151" s="756" t="s">
        <v>128</v>
      </c>
      <c r="AB151" s="757"/>
      <c r="AC151" s="756" t="s">
        <v>129</v>
      </c>
      <c r="AD151" s="757"/>
      <c r="AE151" s="32"/>
      <c r="AF151" s="598"/>
      <c r="AG151" s="15">
        <f>COUNTBLANK(K153:AD160)</f>
        <v>160</v>
      </c>
      <c r="AH151" s="571"/>
      <c r="AI151" s="571"/>
      <c r="AJ151" s="571"/>
      <c r="AK151" s="571"/>
      <c r="AL151" s="571"/>
      <c r="AM151" s="571"/>
      <c r="AN151" s="571"/>
      <c r="AO151" s="571"/>
      <c r="AU151" s="756" t="s">
        <v>123</v>
      </c>
      <c r="AV151" s="757"/>
      <c r="AW151" s="756" t="s">
        <v>124</v>
      </c>
      <c r="AX151" s="757"/>
      <c r="AY151" s="756" t="s">
        <v>125</v>
      </c>
      <c r="AZ151" s="757"/>
      <c r="BA151" s="756" t="s">
        <v>126</v>
      </c>
      <c r="BB151" s="757"/>
      <c r="BC151" s="756" t="s">
        <v>127</v>
      </c>
      <c r="BD151" s="757"/>
      <c r="BE151" s="756" t="s">
        <v>128</v>
      </c>
      <c r="BF151" s="757"/>
      <c r="BG151" s="756" t="s">
        <v>129</v>
      </c>
      <c r="BH151" s="757"/>
    </row>
    <row r="152" spans="1:60" s="137" customFormat="1" ht="45" thickBot="1">
      <c r="A152" s="369"/>
      <c r="B152" s="994"/>
      <c r="C152" s="995"/>
      <c r="D152" s="995"/>
      <c r="E152" s="995"/>
      <c r="F152" s="995"/>
      <c r="G152" s="995"/>
      <c r="H152" s="995"/>
      <c r="I152" s="995"/>
      <c r="J152" s="996"/>
      <c r="K152" s="1096"/>
      <c r="L152" s="1098"/>
      <c r="M152" s="1101"/>
      <c r="N152" s="1102"/>
      <c r="O152" s="1101"/>
      <c r="P152" s="1102"/>
      <c r="Q152" s="178" t="s">
        <v>121</v>
      </c>
      <c r="R152" s="178" t="s">
        <v>122</v>
      </c>
      <c r="S152" s="178" t="s">
        <v>121</v>
      </c>
      <c r="T152" s="106" t="s">
        <v>122</v>
      </c>
      <c r="U152" s="106" t="s">
        <v>121</v>
      </c>
      <c r="V152" s="178" t="s">
        <v>122</v>
      </c>
      <c r="W152" s="178" t="s">
        <v>121</v>
      </c>
      <c r="X152" s="178" t="s">
        <v>122</v>
      </c>
      <c r="Y152" s="178" t="s">
        <v>121</v>
      </c>
      <c r="Z152" s="178" t="s">
        <v>122</v>
      </c>
      <c r="AA152" s="178" t="s">
        <v>121</v>
      </c>
      <c r="AB152" s="178" t="s">
        <v>122</v>
      </c>
      <c r="AC152" s="86" t="s">
        <v>121</v>
      </c>
      <c r="AD152" s="86" t="s">
        <v>122</v>
      </c>
      <c r="AE152" s="32"/>
      <c r="AF152" s="598"/>
      <c r="AG152" s="636" t="s">
        <v>467</v>
      </c>
      <c r="AH152" s="637" t="s">
        <v>6458</v>
      </c>
      <c r="AI152" s="638" t="s">
        <v>6459</v>
      </c>
      <c r="AJ152" s="636" t="s">
        <v>467</v>
      </c>
      <c r="AK152" s="637" t="s">
        <v>6458</v>
      </c>
      <c r="AL152" s="638" t="s">
        <v>6459</v>
      </c>
      <c r="AM152" s="636" t="s">
        <v>467</v>
      </c>
      <c r="AN152" s="637" t="s">
        <v>6458</v>
      </c>
      <c r="AO152" s="638" t="s">
        <v>6459</v>
      </c>
      <c r="AQ152" s="571"/>
      <c r="AR152" s="624" t="s">
        <v>6453</v>
      </c>
      <c r="AS152" s="645" t="s">
        <v>6460</v>
      </c>
      <c r="AT152" s="645" t="s">
        <v>6461</v>
      </c>
      <c r="AU152" s="178" t="s">
        <v>121</v>
      </c>
      <c r="AV152" s="178" t="s">
        <v>122</v>
      </c>
      <c r="AW152" s="178" t="s">
        <v>121</v>
      </c>
      <c r="AX152" s="106" t="s">
        <v>122</v>
      </c>
      <c r="AY152" s="106" t="s">
        <v>121</v>
      </c>
      <c r="AZ152" s="178" t="s">
        <v>122</v>
      </c>
      <c r="BA152" s="178" t="s">
        <v>121</v>
      </c>
      <c r="BB152" s="178" t="s">
        <v>122</v>
      </c>
      <c r="BC152" s="178" t="s">
        <v>121</v>
      </c>
      <c r="BD152" s="178" t="s">
        <v>122</v>
      </c>
      <c r="BE152" s="178" t="s">
        <v>121</v>
      </c>
      <c r="BF152" s="178" t="s">
        <v>122</v>
      </c>
      <c r="BG152" s="86" t="s">
        <v>121</v>
      </c>
      <c r="BH152" s="86" t="s">
        <v>122</v>
      </c>
    </row>
    <row r="153" spans="1:60" s="137" customFormat="1">
      <c r="A153" s="369"/>
      <c r="B153" s="176" t="s">
        <v>65</v>
      </c>
      <c r="C153" s="936" t="s">
        <v>154</v>
      </c>
      <c r="D153" s="937"/>
      <c r="E153" s="937"/>
      <c r="F153" s="937"/>
      <c r="G153" s="937"/>
      <c r="H153" s="937"/>
      <c r="I153" s="937"/>
      <c r="J153" s="938"/>
      <c r="K153" s="854"/>
      <c r="L153" s="1103"/>
      <c r="M153" s="1104"/>
      <c r="N153" s="1105"/>
      <c r="O153" s="1104"/>
      <c r="P153" s="1105"/>
      <c r="Q153" s="672"/>
      <c r="R153" s="672"/>
      <c r="S153" s="672"/>
      <c r="T153" s="672"/>
      <c r="U153" s="672"/>
      <c r="V153" s="672"/>
      <c r="W153" s="672"/>
      <c r="X153" s="672"/>
      <c r="Y153" s="672"/>
      <c r="Z153" s="672"/>
      <c r="AA153" s="672"/>
      <c r="AB153" s="672"/>
      <c r="AC153" s="672"/>
      <c r="AD153" s="672"/>
      <c r="AE153" s="32"/>
      <c r="AF153" s="598"/>
      <c r="AG153" s="639">
        <f>COUNTIF(M153:P153,"ns")</f>
        <v>0</v>
      </c>
      <c r="AH153" s="640">
        <f>SUM(M153:P153)</f>
        <v>0</v>
      </c>
      <c r="AI153" s="641">
        <f>IF($AG$151=160,0,IF(OR(AND(K153=0,AG153&gt;0),AND(K153="ns",AH153&gt;0),AND(K153="ns",AG153=0,AH153=0)),1,IF(OR(AND(K153&gt;0,AG153=2),AND(K153="ns",AG153=2),AND(K153="ns",AH153=0,AG153&gt;0),K153=AH153),0,1)))</f>
        <v>0</v>
      </c>
      <c r="AJ153" s="643">
        <f>COUNTIF(Q153,"ns")+COUNTIF(S153,"ns")+COUNTIF(U153,"ns")+COUNTIF(W153,"ns")+COUNTIF(Y153,"ns")+COUNTIF(AA153,"ns")+COUNTIF(AC153,"ns")</f>
        <v>0</v>
      </c>
      <c r="AK153" s="640">
        <f>SUM(Q153,S153,U153,W153,Y153,AA153,AC153)</f>
        <v>0</v>
      </c>
      <c r="AL153" s="642">
        <f>IF($AG$151=160,0,IF(OR(AND(M153=0,AJ153&gt;0),AND(M153="NS",AK153&gt;0),AND(M153="NS",AK153=0,AJ153=0)),1,IF(OR(AND(AJ153&gt;=2,AK153&lt;M153),AND(M153="NS",AK153=0,AJ153&gt;0),M153=AK153),0,1)))</f>
        <v>0</v>
      </c>
      <c r="AM153" s="643">
        <f>COUNTIF(T153,"ns")+COUNTIF(V153,"ns")+COUNTIF(X153,"ns")+COUNTIF(Z153,"ns")+COUNTIF(AB153,"ns")+COUNTIF(AD153,"ns")+COUNTIF(R153,"ns")</f>
        <v>0</v>
      </c>
      <c r="AN153" s="640">
        <f>SUM(T153,V153,X153,Z153,AB153,AD153,R153)</f>
        <v>0</v>
      </c>
      <c r="AO153" s="642">
        <f>IF($AG$151=160,0,IF(OR(AND(O153=0,AM153&gt;0),AND(O153="NS",AN153&gt;0),AND(O153="NS",AN153=0,AM153=0)),1,IF(OR(AND(AM153&gt;=2,AN153&lt;O153),AND(O153="NS",AN153=0,AM153&gt;0),O153=AN153),0,1)))</f>
        <v>0</v>
      </c>
      <c r="AQ153" s="625" t="s">
        <v>6454</v>
      </c>
      <c r="AR153" s="626">
        <f>$C$105</f>
        <v>0</v>
      </c>
      <c r="AS153" s="646">
        <f>$E$107</f>
        <v>0</v>
      </c>
      <c r="AT153" s="647">
        <f>$E$109</f>
        <v>0</v>
      </c>
      <c r="AU153" s="646">
        <f>SUM(Q138:Q142)</f>
        <v>0</v>
      </c>
      <c r="AV153" s="646">
        <f t="shared" ref="AV153:BF153" si="28">SUM(R138:R142)</f>
        <v>0</v>
      </c>
      <c r="AW153" s="646">
        <f t="shared" si="28"/>
        <v>0</v>
      </c>
      <c r="AX153" s="646">
        <f t="shared" si="28"/>
        <v>0</v>
      </c>
      <c r="AY153" s="646">
        <f t="shared" si="28"/>
        <v>0</v>
      </c>
      <c r="AZ153" s="646">
        <f t="shared" si="28"/>
        <v>0</v>
      </c>
      <c r="BA153" s="646">
        <f t="shared" si="28"/>
        <v>0</v>
      </c>
      <c r="BB153" s="646">
        <f t="shared" si="28"/>
        <v>0</v>
      </c>
      <c r="BC153" s="646">
        <f t="shared" si="28"/>
        <v>0</v>
      </c>
      <c r="BD153" s="646">
        <f t="shared" si="28"/>
        <v>0</v>
      </c>
      <c r="BE153" s="646">
        <f t="shared" si="28"/>
        <v>0</v>
      </c>
      <c r="BF153" s="646">
        <f t="shared" si="28"/>
        <v>0</v>
      </c>
      <c r="BG153" s="646">
        <f>SUM(AC138:AC142)</f>
        <v>0</v>
      </c>
      <c r="BH153" s="646">
        <f>SUM(AD138:AD142)</f>
        <v>0</v>
      </c>
    </row>
    <row r="154" spans="1:60" s="137" customFormat="1">
      <c r="A154" s="369"/>
      <c r="B154" s="176" t="s">
        <v>67</v>
      </c>
      <c r="C154" s="936" t="s">
        <v>155</v>
      </c>
      <c r="D154" s="937"/>
      <c r="E154" s="937"/>
      <c r="F154" s="937"/>
      <c r="G154" s="937"/>
      <c r="H154" s="937"/>
      <c r="I154" s="937"/>
      <c r="J154" s="938"/>
      <c r="K154" s="854"/>
      <c r="L154" s="1103"/>
      <c r="M154" s="1104"/>
      <c r="N154" s="1105"/>
      <c r="O154" s="1104"/>
      <c r="P154" s="1105"/>
      <c r="Q154" s="672"/>
      <c r="R154" s="672"/>
      <c r="S154" s="672"/>
      <c r="T154" s="672"/>
      <c r="U154" s="672"/>
      <c r="V154" s="672"/>
      <c r="W154" s="672"/>
      <c r="X154" s="672"/>
      <c r="Y154" s="672"/>
      <c r="Z154" s="672"/>
      <c r="AA154" s="672"/>
      <c r="AB154" s="672"/>
      <c r="AC154" s="672"/>
      <c r="AD154" s="672"/>
      <c r="AE154" s="32"/>
      <c r="AF154" s="598"/>
      <c r="AG154" s="639">
        <f t="shared" ref="AG154:AG160" si="29">COUNTIF(M154:P154,"ns")</f>
        <v>0</v>
      </c>
      <c r="AH154" s="640">
        <f t="shared" ref="AH154:AH160" si="30">SUM(M154:P154)</f>
        <v>0</v>
      </c>
      <c r="AI154" s="641">
        <f t="shared" ref="AI154:AI160" si="31">IF($AG$151=160,0,IF(OR(AND(K154=0,AG154&gt;0),AND(K154="ns",AH154&gt;0),AND(K154="ns",AG154=0,AH154=0)),1,IF(OR(AND(K154&gt;0,AG154=2),AND(K154="ns",AG154=2),AND(K154="ns",AH154=0,AG154&gt;0),K154=AH154),0,1)))</f>
        <v>0</v>
      </c>
      <c r="AJ154" s="643">
        <f t="shared" ref="AJ154:AJ160" si="32">COUNTIF(Q154,"ns")+COUNTIF(S154,"ns")+COUNTIF(U154,"ns")+COUNTIF(W154,"ns")+COUNTIF(Y154,"ns")+COUNTIF(AA154,"ns")+COUNTIF(AC154,"ns")</f>
        <v>0</v>
      </c>
      <c r="AK154" s="640">
        <f t="shared" ref="AK154:AK160" si="33">SUM(Q154,S154,U154,W154,Y154,AA154,AC154)</f>
        <v>0</v>
      </c>
      <c r="AL154" s="642">
        <f t="shared" ref="AL154:AL160" si="34">IF($AG$151=160,0,IF(OR(AND(M154=0,AJ154&gt;0),AND(M154="NS",AK154&gt;0),AND(M154="NS",AK154=0,AJ154=0)),1,IF(OR(AND(AJ154&gt;=2,AK154&lt;M154),AND(M154="NS",AK154=0,AJ154&gt;0),M154=AK154),0,1)))</f>
        <v>0</v>
      </c>
      <c r="AM154" s="643">
        <f t="shared" ref="AM154:AM160" si="35">COUNTIF(T154,"ns")+COUNTIF(V154,"ns")+COUNTIF(X154,"ns")+COUNTIF(Z154,"ns")+COUNTIF(AB154,"ns")+COUNTIF(AD154,"ns")+COUNTIF(R154,"ns")</f>
        <v>0</v>
      </c>
      <c r="AN154" s="640">
        <f t="shared" ref="AN154:AN160" si="36">SUM(T154,V154,X154,Z154,AB154,AD154,R154)</f>
        <v>0</v>
      </c>
      <c r="AO154" s="642">
        <f t="shared" ref="AO154:AO160" si="37">IF($AG$151=160,0,IF(OR(AND(O154=0,AM154&gt;0),AND(O154="NS",AN154&gt;0),AND(O154="NS",AN154=0,AM154=0)),1,IF(OR(AND(AM154&gt;=2,AN154&lt;O154),AND(O154="NS",AN154=0,AM154&gt;0),O154=AN154),0,1)))</f>
        <v>0</v>
      </c>
      <c r="AQ154" s="627" t="s">
        <v>6455</v>
      </c>
      <c r="AR154" s="631">
        <f>SUM(K153:L160)</f>
        <v>0</v>
      </c>
      <c r="AS154" s="631">
        <f>SUM(M153:N160)</f>
        <v>0</v>
      </c>
      <c r="AT154" s="631">
        <f>SUM(O153:P160)</f>
        <v>0</v>
      </c>
      <c r="AU154" s="674">
        <f>SUM(Q153:Q160)</f>
        <v>0</v>
      </c>
      <c r="AV154" s="674">
        <f t="shared" ref="AV154:BH154" si="38">SUM(R153:R160)</f>
        <v>0</v>
      </c>
      <c r="AW154" s="674">
        <f t="shared" si="38"/>
        <v>0</v>
      </c>
      <c r="AX154" s="674">
        <f t="shared" si="38"/>
        <v>0</v>
      </c>
      <c r="AY154" s="674">
        <f t="shared" si="38"/>
        <v>0</v>
      </c>
      <c r="AZ154" s="674">
        <f t="shared" si="38"/>
        <v>0</v>
      </c>
      <c r="BA154" s="674">
        <f t="shared" si="38"/>
        <v>0</v>
      </c>
      <c r="BB154" s="674">
        <f t="shared" si="38"/>
        <v>0</v>
      </c>
      <c r="BC154" s="674">
        <f t="shared" si="38"/>
        <v>0</v>
      </c>
      <c r="BD154" s="674">
        <f t="shared" si="38"/>
        <v>0</v>
      </c>
      <c r="BE154" s="674">
        <f t="shared" si="38"/>
        <v>0</v>
      </c>
      <c r="BF154" s="674">
        <f t="shared" si="38"/>
        <v>0</v>
      </c>
      <c r="BG154" s="674">
        <f t="shared" si="38"/>
        <v>0</v>
      </c>
      <c r="BH154" s="674">
        <f t="shared" si="38"/>
        <v>0</v>
      </c>
    </row>
    <row r="155" spans="1:60" s="137" customFormat="1">
      <c r="A155" s="369"/>
      <c r="B155" s="176" t="s">
        <v>69</v>
      </c>
      <c r="C155" s="936" t="s">
        <v>156</v>
      </c>
      <c r="D155" s="937"/>
      <c r="E155" s="937"/>
      <c r="F155" s="937"/>
      <c r="G155" s="937"/>
      <c r="H155" s="937"/>
      <c r="I155" s="937"/>
      <c r="J155" s="938"/>
      <c r="K155" s="854"/>
      <c r="L155" s="1103"/>
      <c r="M155" s="1104"/>
      <c r="N155" s="1105"/>
      <c r="O155" s="1104"/>
      <c r="P155" s="1105"/>
      <c r="Q155" s="672"/>
      <c r="R155" s="672"/>
      <c r="S155" s="672"/>
      <c r="T155" s="672"/>
      <c r="U155" s="672"/>
      <c r="V155" s="672"/>
      <c r="W155" s="672"/>
      <c r="X155" s="672"/>
      <c r="Y155" s="672"/>
      <c r="Z155" s="672"/>
      <c r="AA155" s="672"/>
      <c r="AB155" s="672"/>
      <c r="AC155" s="672"/>
      <c r="AD155" s="672"/>
      <c r="AE155" s="32"/>
      <c r="AF155" s="598"/>
      <c r="AG155" s="639">
        <f t="shared" si="29"/>
        <v>0</v>
      </c>
      <c r="AH155" s="640">
        <f t="shared" si="30"/>
        <v>0</v>
      </c>
      <c r="AI155" s="641">
        <f t="shared" si="31"/>
        <v>0</v>
      </c>
      <c r="AJ155" s="643">
        <f t="shared" si="32"/>
        <v>0</v>
      </c>
      <c r="AK155" s="640">
        <f t="shared" si="33"/>
        <v>0</v>
      </c>
      <c r="AL155" s="642">
        <f t="shared" si="34"/>
        <v>0</v>
      </c>
      <c r="AM155" s="643">
        <f t="shared" si="35"/>
        <v>0</v>
      </c>
      <c r="AN155" s="640">
        <f t="shared" si="36"/>
        <v>0</v>
      </c>
      <c r="AO155" s="642">
        <f t="shared" si="37"/>
        <v>0</v>
      </c>
      <c r="AQ155" s="627" t="s">
        <v>467</v>
      </c>
      <c r="AR155" s="628">
        <f>COUNTIF(K153:L160,"NS")</f>
        <v>0</v>
      </c>
      <c r="AS155" s="628">
        <f>COUNTIF(M153:N160,"NS")</f>
        <v>0</v>
      </c>
      <c r="AT155" s="628">
        <f>COUNTIF(O153:P160,"NS")</f>
        <v>0</v>
      </c>
      <c r="AU155" s="137">
        <f>COUNTIF(Q153:Q160,"ns")</f>
        <v>0</v>
      </c>
      <c r="AV155" s="571">
        <f t="shared" ref="AV155:BG155" si="39">COUNTIF(R153:R160,"ns")</f>
        <v>0</v>
      </c>
      <c r="AW155" s="571">
        <f t="shared" si="39"/>
        <v>0</v>
      </c>
      <c r="AX155" s="571">
        <f t="shared" si="39"/>
        <v>0</v>
      </c>
      <c r="AY155" s="571">
        <f t="shared" si="39"/>
        <v>0</v>
      </c>
      <c r="AZ155" s="571">
        <f t="shared" si="39"/>
        <v>0</v>
      </c>
      <c r="BA155" s="571">
        <f t="shared" si="39"/>
        <v>0</v>
      </c>
      <c r="BB155" s="571">
        <f t="shared" si="39"/>
        <v>0</v>
      </c>
      <c r="BC155" s="571">
        <f t="shared" si="39"/>
        <v>0</v>
      </c>
      <c r="BD155" s="571">
        <f t="shared" si="39"/>
        <v>0</v>
      </c>
      <c r="BE155" s="571">
        <f t="shared" si="39"/>
        <v>0</v>
      </c>
      <c r="BF155" s="571">
        <f t="shared" si="39"/>
        <v>0</v>
      </c>
      <c r="BG155" s="571">
        <f t="shared" si="39"/>
        <v>0</v>
      </c>
      <c r="BH155" s="571">
        <f>COUNTIF(AD153:AD160,"ns")</f>
        <v>0</v>
      </c>
    </row>
    <row r="156" spans="1:60" s="137" customFormat="1">
      <c r="A156" s="369"/>
      <c r="B156" s="176" t="s">
        <v>71</v>
      </c>
      <c r="C156" s="936" t="s">
        <v>157</v>
      </c>
      <c r="D156" s="937"/>
      <c r="E156" s="937"/>
      <c r="F156" s="937"/>
      <c r="G156" s="937"/>
      <c r="H156" s="937"/>
      <c r="I156" s="937"/>
      <c r="J156" s="938"/>
      <c r="K156" s="854"/>
      <c r="L156" s="1103"/>
      <c r="M156" s="1104"/>
      <c r="N156" s="1105"/>
      <c r="O156" s="1104"/>
      <c r="P156" s="1105"/>
      <c r="Q156" s="672"/>
      <c r="R156" s="672"/>
      <c r="S156" s="672"/>
      <c r="T156" s="672"/>
      <c r="U156" s="672"/>
      <c r="V156" s="672"/>
      <c r="W156" s="672"/>
      <c r="X156" s="672"/>
      <c r="Y156" s="672"/>
      <c r="Z156" s="672"/>
      <c r="AA156" s="672"/>
      <c r="AB156" s="672"/>
      <c r="AC156" s="672"/>
      <c r="AD156" s="672"/>
      <c r="AE156" s="32"/>
      <c r="AF156" s="598"/>
      <c r="AG156" s="639">
        <f t="shared" si="29"/>
        <v>0</v>
      </c>
      <c r="AH156" s="640">
        <f t="shared" si="30"/>
        <v>0</v>
      </c>
      <c r="AI156" s="641">
        <f t="shared" si="31"/>
        <v>0</v>
      </c>
      <c r="AJ156" s="643">
        <f t="shared" si="32"/>
        <v>0</v>
      </c>
      <c r="AK156" s="640">
        <f t="shared" si="33"/>
        <v>0</v>
      </c>
      <c r="AL156" s="642">
        <f t="shared" si="34"/>
        <v>0</v>
      </c>
      <c r="AM156" s="643">
        <f t="shared" si="35"/>
        <v>0</v>
      </c>
      <c r="AN156" s="640">
        <f t="shared" si="36"/>
        <v>0</v>
      </c>
      <c r="AO156" s="642">
        <f t="shared" si="37"/>
        <v>0</v>
      </c>
      <c r="AQ156" s="629" t="s">
        <v>6456</v>
      </c>
      <c r="AR156" s="630">
        <f>IF($AG$151=160,0,IF(OR(AND(AR153=0,AR155&gt;0),AND(AR153="NS",AR154&gt;0),AND(AR153="NS",AR154=0,AR155=0)),1,IF(OR(AND(AR155&gt;=2,AR154&lt;AR153),AND(AR153="NS",AR154=0,AR155&gt;0),AR153=AR154),0,1)))</f>
        <v>0</v>
      </c>
      <c r="AS156" s="630">
        <f t="shared" ref="AS156" si="40">IF($AG$151=160,0,IF(OR(AND(AS153=0,AS155&gt;0),AND(AS153="NS",AS154&gt;0),AND(AS153="NS",AS154=0,AS155=0)),1,IF(OR(AND(AS155&gt;=2,AS154&lt;AS153),AND(AS153="NS",AS154=0,AS155&gt;0),AS153=AS154),0,1)))</f>
        <v>0</v>
      </c>
      <c r="AT156" s="630">
        <f>IF($AG$151=160,0,IF(OR(AND(AT153=0,AT155&gt;0),AND(AT153="NS",AT154&gt;0),AND(AT153="NS",AT154=0,AT155=0)),1,IF(OR(AND(AT155&gt;=2,AT154&lt;AT153),AND(AT153="NS",AT154=0,AT155&gt;0),AT153=AT154),0,1)))</f>
        <v>0</v>
      </c>
      <c r="AU156" s="630">
        <f t="shared" ref="AU156:BH156" si="41">IF($AG$151=160,0,IF(OR(AND(AU153=0,AU155&gt;0),AND(AU153="NS",AU154&gt;0),AND(AU153="NS",AU154=0,AU155=0)),1,IF(OR(AND(AU155&gt;=2,AU154&lt;AU153),AND(AU153="NS",AU154=0,AU155&gt;0),AU153=AU154),0,1)))</f>
        <v>0</v>
      </c>
      <c r="AV156" s="630">
        <f t="shared" si="41"/>
        <v>0</v>
      </c>
      <c r="AW156" s="630">
        <f t="shared" si="41"/>
        <v>0</v>
      </c>
      <c r="AX156" s="630">
        <f t="shared" si="41"/>
        <v>0</v>
      </c>
      <c r="AY156" s="630">
        <f t="shared" si="41"/>
        <v>0</v>
      </c>
      <c r="AZ156" s="630">
        <f t="shared" si="41"/>
        <v>0</v>
      </c>
      <c r="BA156" s="630">
        <f t="shared" si="41"/>
        <v>0</v>
      </c>
      <c r="BB156" s="630">
        <f t="shared" si="41"/>
        <v>0</v>
      </c>
      <c r="BC156" s="630">
        <f t="shared" si="41"/>
        <v>0</v>
      </c>
      <c r="BD156" s="630">
        <f t="shared" si="41"/>
        <v>0</v>
      </c>
      <c r="BE156" s="630">
        <f t="shared" si="41"/>
        <v>0</v>
      </c>
      <c r="BF156" s="630">
        <f t="shared" si="41"/>
        <v>0</v>
      </c>
      <c r="BG156" s="630">
        <f t="shared" si="41"/>
        <v>0</v>
      </c>
      <c r="BH156" s="630">
        <f t="shared" si="41"/>
        <v>0</v>
      </c>
    </row>
    <row r="157" spans="1:60" s="137" customFormat="1">
      <c r="A157" s="369"/>
      <c r="B157" s="176" t="s">
        <v>73</v>
      </c>
      <c r="C157" s="936" t="s">
        <v>501</v>
      </c>
      <c r="D157" s="937"/>
      <c r="E157" s="937"/>
      <c r="F157" s="937"/>
      <c r="G157" s="937"/>
      <c r="H157" s="937"/>
      <c r="I157" s="937"/>
      <c r="J157" s="938"/>
      <c r="K157" s="854"/>
      <c r="L157" s="1103"/>
      <c r="M157" s="1104"/>
      <c r="N157" s="1105"/>
      <c r="O157" s="1104"/>
      <c r="P157" s="1105"/>
      <c r="Q157" s="672"/>
      <c r="R157" s="672"/>
      <c r="S157" s="672"/>
      <c r="T157" s="672"/>
      <c r="U157" s="672"/>
      <c r="V157" s="672"/>
      <c r="W157" s="672"/>
      <c r="X157" s="672"/>
      <c r="Y157" s="672"/>
      <c r="Z157" s="672"/>
      <c r="AA157" s="672"/>
      <c r="AB157" s="672"/>
      <c r="AC157" s="672"/>
      <c r="AD157" s="672"/>
      <c r="AE157" s="32"/>
      <c r="AF157" s="598"/>
      <c r="AG157" s="639">
        <f t="shared" si="29"/>
        <v>0</v>
      </c>
      <c r="AH157" s="640">
        <f t="shared" si="30"/>
        <v>0</v>
      </c>
      <c r="AI157" s="641">
        <f t="shared" si="31"/>
        <v>0</v>
      </c>
      <c r="AJ157" s="643">
        <f t="shared" si="32"/>
        <v>0</v>
      </c>
      <c r="AK157" s="640">
        <f t="shared" si="33"/>
        <v>0</v>
      </c>
      <c r="AL157" s="642">
        <f t="shared" si="34"/>
        <v>0</v>
      </c>
      <c r="AM157" s="643">
        <f t="shared" si="35"/>
        <v>0</v>
      </c>
      <c r="AN157" s="640">
        <f t="shared" si="36"/>
        <v>0</v>
      </c>
      <c r="AO157" s="642">
        <f t="shared" si="37"/>
        <v>0</v>
      </c>
    </row>
    <row r="158" spans="1:60" s="137" customFormat="1">
      <c r="A158" s="369"/>
      <c r="B158" s="176" t="s">
        <v>75</v>
      </c>
      <c r="C158" s="936" t="s">
        <v>158</v>
      </c>
      <c r="D158" s="937"/>
      <c r="E158" s="937"/>
      <c r="F158" s="937"/>
      <c r="G158" s="937"/>
      <c r="H158" s="937"/>
      <c r="I158" s="937"/>
      <c r="J158" s="938"/>
      <c r="K158" s="854"/>
      <c r="L158" s="1103"/>
      <c r="M158" s="1104"/>
      <c r="N158" s="1105"/>
      <c r="O158" s="1104"/>
      <c r="P158" s="1105"/>
      <c r="Q158" s="434"/>
      <c r="R158" s="434"/>
      <c r="S158" s="434"/>
      <c r="T158" s="434"/>
      <c r="U158" s="434"/>
      <c r="V158" s="434"/>
      <c r="W158" s="434"/>
      <c r="X158" s="434"/>
      <c r="Y158" s="434"/>
      <c r="Z158" s="434"/>
      <c r="AA158" s="434"/>
      <c r="AB158" s="434"/>
      <c r="AC158" s="434"/>
      <c r="AD158" s="434"/>
      <c r="AE158" s="32"/>
      <c r="AF158" s="598"/>
      <c r="AG158" s="639">
        <f t="shared" si="29"/>
        <v>0</v>
      </c>
      <c r="AH158" s="640">
        <f t="shared" si="30"/>
        <v>0</v>
      </c>
      <c r="AI158" s="641">
        <f t="shared" si="31"/>
        <v>0</v>
      </c>
      <c r="AJ158" s="643">
        <f t="shared" si="32"/>
        <v>0</v>
      </c>
      <c r="AK158" s="640">
        <f t="shared" si="33"/>
        <v>0</v>
      </c>
      <c r="AL158" s="642">
        <f t="shared" si="34"/>
        <v>0</v>
      </c>
      <c r="AM158" s="643">
        <f t="shared" si="35"/>
        <v>0</v>
      </c>
      <c r="AN158" s="640">
        <f t="shared" si="36"/>
        <v>0</v>
      </c>
      <c r="AO158" s="642">
        <f t="shared" si="37"/>
        <v>0</v>
      </c>
    </row>
    <row r="159" spans="1:60" s="137" customFormat="1">
      <c r="A159" s="369"/>
      <c r="B159" s="176" t="s">
        <v>77</v>
      </c>
      <c r="C159" s="936" t="s">
        <v>159</v>
      </c>
      <c r="D159" s="937"/>
      <c r="E159" s="937"/>
      <c r="F159" s="937"/>
      <c r="G159" s="937"/>
      <c r="H159" s="937"/>
      <c r="I159" s="937"/>
      <c r="J159" s="938"/>
      <c r="K159" s="854"/>
      <c r="L159" s="1103"/>
      <c r="M159" s="1104"/>
      <c r="N159" s="1105"/>
      <c r="O159" s="1104"/>
      <c r="P159" s="1105"/>
      <c r="Q159" s="434"/>
      <c r="R159" s="434"/>
      <c r="S159" s="434"/>
      <c r="T159" s="434"/>
      <c r="U159" s="434"/>
      <c r="V159" s="434"/>
      <c r="W159" s="434"/>
      <c r="X159" s="434"/>
      <c r="Y159" s="434"/>
      <c r="Z159" s="434"/>
      <c r="AA159" s="434"/>
      <c r="AB159" s="434"/>
      <c r="AC159" s="434"/>
      <c r="AD159" s="434"/>
      <c r="AE159" s="32"/>
      <c r="AF159" s="598"/>
      <c r="AG159" s="639">
        <f t="shared" si="29"/>
        <v>0</v>
      </c>
      <c r="AH159" s="640">
        <f t="shared" si="30"/>
        <v>0</v>
      </c>
      <c r="AI159" s="641">
        <f t="shared" si="31"/>
        <v>0</v>
      </c>
      <c r="AJ159" s="643">
        <f t="shared" si="32"/>
        <v>0</v>
      </c>
      <c r="AK159" s="640">
        <f t="shared" si="33"/>
        <v>0</v>
      </c>
      <c r="AL159" s="642">
        <f t="shared" si="34"/>
        <v>0</v>
      </c>
      <c r="AM159" s="643">
        <f t="shared" si="35"/>
        <v>0</v>
      </c>
      <c r="AN159" s="640">
        <f t="shared" si="36"/>
        <v>0</v>
      </c>
      <c r="AO159" s="642">
        <f t="shared" si="37"/>
        <v>0</v>
      </c>
    </row>
    <row r="160" spans="1:60" s="137" customFormat="1">
      <c r="A160" s="369"/>
      <c r="B160" s="176" t="s">
        <v>79</v>
      </c>
      <c r="C160" s="936" t="s">
        <v>160</v>
      </c>
      <c r="D160" s="937"/>
      <c r="E160" s="937"/>
      <c r="F160" s="937"/>
      <c r="G160" s="937"/>
      <c r="H160" s="937"/>
      <c r="I160" s="937"/>
      <c r="J160" s="938"/>
      <c r="K160" s="854"/>
      <c r="L160" s="1103"/>
      <c r="M160" s="1104"/>
      <c r="N160" s="1105"/>
      <c r="O160" s="1104"/>
      <c r="P160" s="1105"/>
      <c r="Q160" s="434"/>
      <c r="R160" s="434"/>
      <c r="S160" s="434"/>
      <c r="T160" s="434"/>
      <c r="U160" s="434"/>
      <c r="V160" s="434"/>
      <c r="W160" s="434"/>
      <c r="X160" s="434"/>
      <c r="Y160" s="434"/>
      <c r="Z160" s="434"/>
      <c r="AA160" s="434"/>
      <c r="AB160" s="434"/>
      <c r="AC160" s="434"/>
      <c r="AD160" s="434"/>
      <c r="AE160" s="32"/>
      <c r="AF160" s="598"/>
      <c r="AG160" s="639">
        <f t="shared" si="29"/>
        <v>0</v>
      </c>
      <c r="AH160" s="640">
        <f t="shared" si="30"/>
        <v>0</v>
      </c>
      <c r="AI160" s="641">
        <f t="shared" si="31"/>
        <v>0</v>
      </c>
      <c r="AJ160" s="643">
        <f t="shared" si="32"/>
        <v>0</v>
      </c>
      <c r="AK160" s="640">
        <f t="shared" si="33"/>
        <v>0</v>
      </c>
      <c r="AL160" s="642">
        <f t="shared" si="34"/>
        <v>0</v>
      </c>
      <c r="AM160" s="643">
        <f t="shared" si="35"/>
        <v>0</v>
      </c>
      <c r="AN160" s="640">
        <f t="shared" si="36"/>
        <v>0</v>
      </c>
      <c r="AO160" s="642">
        <f t="shared" si="37"/>
        <v>0</v>
      </c>
    </row>
    <row r="161" spans="1:60" s="137" customFormat="1">
      <c r="A161" s="367"/>
      <c r="B161" s="42"/>
      <c r="C161" s="72"/>
      <c r="D161" s="72"/>
      <c r="E161" s="72"/>
      <c r="F161" s="73"/>
      <c r="G161" s="48"/>
      <c r="H161" s="48"/>
      <c r="I161" s="48"/>
      <c r="J161" s="46" t="s">
        <v>102</v>
      </c>
      <c r="K161" s="908">
        <f>IF(AND(SUM(K153:L160)=0,COUNTIF(K153:L160,"NS")&gt;0),"NS",SUM(K153:L160))</f>
        <v>0</v>
      </c>
      <c r="L161" s="910"/>
      <c r="M161" s="908">
        <f t="shared" ref="M161" si="42">IF(AND(SUM(M153:N160)=0,COUNTIF(M153:N160,"NS")&gt;0),"NS",SUM(M153:N160))</f>
        <v>0</v>
      </c>
      <c r="N161" s="910"/>
      <c r="O161" s="908">
        <f t="shared" ref="O161" si="43">IF(AND(SUM(O153:P160)=0,COUNTIF(O153:P160,"NS")&gt;0),"NS",SUM(O153:P160))</f>
        <v>0</v>
      </c>
      <c r="P161" s="910"/>
      <c r="Q161" s="172">
        <f>IF(AND(SUM(Q153:Q160)=0,COUNTIF(Q153:Q160,"NS")&gt;0),"NS",SUM(Q153:Q160))</f>
        <v>0</v>
      </c>
      <c r="R161" s="172">
        <f t="shared" ref="R161:AD161" si="44">IF(AND(SUM(R153:R160)=0,COUNTIF(R153:R160,"NS")&gt;0),"NS",SUM(R153:R160))</f>
        <v>0</v>
      </c>
      <c r="S161" s="172">
        <f t="shared" si="44"/>
        <v>0</v>
      </c>
      <c r="T161" s="172">
        <f t="shared" si="44"/>
        <v>0</v>
      </c>
      <c r="U161" s="172">
        <f t="shared" si="44"/>
        <v>0</v>
      </c>
      <c r="V161" s="172">
        <f t="shared" si="44"/>
        <v>0</v>
      </c>
      <c r="W161" s="172">
        <f t="shared" si="44"/>
        <v>0</v>
      </c>
      <c r="X161" s="172">
        <f t="shared" si="44"/>
        <v>0</v>
      </c>
      <c r="Y161" s="172">
        <f t="shared" si="44"/>
        <v>0</v>
      </c>
      <c r="Z161" s="172">
        <f t="shared" si="44"/>
        <v>0</v>
      </c>
      <c r="AA161" s="172">
        <f t="shared" si="44"/>
        <v>0</v>
      </c>
      <c r="AB161" s="172">
        <f t="shared" si="44"/>
        <v>0</v>
      </c>
      <c r="AC161" s="172">
        <f t="shared" si="44"/>
        <v>0</v>
      </c>
      <c r="AD161" s="172">
        <f t="shared" si="44"/>
        <v>0</v>
      </c>
      <c r="AE161" s="36"/>
      <c r="AF161" s="598"/>
      <c r="AI161" s="644">
        <f>SUM(AI153:AI160)</f>
        <v>0</v>
      </c>
      <c r="AL161" s="644">
        <f>SUM(AL153:AL160)</f>
        <v>0</v>
      </c>
      <c r="AO161" s="644">
        <f>SUM(AO153:AO160)</f>
        <v>0</v>
      </c>
    </row>
    <row r="162" spans="1:60" s="137" customFormat="1">
      <c r="A162" s="367"/>
      <c r="B162" s="758" t="str">
        <f>IF(AG151=160,"",IF(SUM(AI161:AO161)=0,"","ERROR: Por favor verifique las cantidades ya que no coinciden con el total."))</f>
        <v/>
      </c>
      <c r="C162" s="758"/>
      <c r="D162" s="758"/>
      <c r="E162" s="758"/>
      <c r="F162" s="758"/>
      <c r="G162" s="758"/>
      <c r="H162" s="758"/>
      <c r="I162" s="758"/>
      <c r="J162" s="758"/>
      <c r="K162" s="758"/>
      <c r="L162" s="758"/>
      <c r="M162" s="758"/>
      <c r="N162" s="758"/>
      <c r="O162" s="758"/>
      <c r="P162" s="758"/>
      <c r="Q162" s="758"/>
      <c r="R162" s="758"/>
      <c r="S162" s="758"/>
      <c r="T162" s="758"/>
      <c r="U162" s="758"/>
      <c r="V162" s="758"/>
      <c r="W162" s="758"/>
      <c r="X162" s="758"/>
      <c r="Y162" s="758"/>
      <c r="Z162" s="758"/>
      <c r="AA162" s="758"/>
      <c r="AB162" s="758"/>
      <c r="AC162" s="758"/>
      <c r="AD162" s="758"/>
      <c r="AE162" s="36"/>
      <c r="AF162" s="598"/>
    </row>
    <row r="163" spans="1:60" s="137" customFormat="1">
      <c r="A163" s="367"/>
      <c r="B163" s="758" t="str">
        <f>IF(AG151=160,"",IF(SUM(AR156:BH156)=0,"","ERROR: Por favor verifique las cantidades ya que no coinciden con lo registrado en la respuesta de la pregunta 5."))</f>
        <v/>
      </c>
      <c r="C163" s="758"/>
      <c r="D163" s="758"/>
      <c r="E163" s="758"/>
      <c r="F163" s="758"/>
      <c r="G163" s="758"/>
      <c r="H163" s="758"/>
      <c r="I163" s="758"/>
      <c r="J163" s="758"/>
      <c r="K163" s="758"/>
      <c r="L163" s="758"/>
      <c r="M163" s="758"/>
      <c r="N163" s="758"/>
      <c r="O163" s="758"/>
      <c r="P163" s="758"/>
      <c r="Q163" s="758"/>
      <c r="R163" s="758"/>
      <c r="S163" s="758"/>
      <c r="T163" s="758"/>
      <c r="U163" s="758"/>
      <c r="V163" s="758"/>
      <c r="W163" s="758"/>
      <c r="X163" s="758"/>
      <c r="Y163" s="758"/>
      <c r="Z163" s="758"/>
      <c r="AA163" s="758"/>
      <c r="AB163" s="758"/>
      <c r="AC163" s="758"/>
      <c r="AD163" s="758"/>
      <c r="AE163" s="36"/>
      <c r="AF163" s="598"/>
    </row>
    <row r="164" spans="1:60" s="137" customFormat="1">
      <c r="A164" s="367"/>
      <c r="B164" s="759" t="str">
        <f>IF(OR(AG151=160,AG151=24),"","ERROR: Favor de llenar todas las celdas. Si no se cuenta con la información, registrar NS.")</f>
        <v/>
      </c>
      <c r="C164" s="759"/>
      <c r="D164" s="759"/>
      <c r="E164" s="759"/>
      <c r="F164" s="759"/>
      <c r="G164" s="759"/>
      <c r="H164" s="759"/>
      <c r="I164" s="759"/>
      <c r="J164" s="759"/>
      <c r="K164" s="759"/>
      <c r="L164" s="759"/>
      <c r="M164" s="759"/>
      <c r="N164" s="759"/>
      <c r="O164" s="759"/>
      <c r="P164" s="759"/>
      <c r="Q164" s="759"/>
      <c r="R164" s="759"/>
      <c r="S164" s="759"/>
      <c r="T164" s="759"/>
      <c r="U164" s="759"/>
      <c r="V164" s="759"/>
      <c r="W164" s="759"/>
      <c r="X164" s="759"/>
      <c r="Y164" s="759"/>
      <c r="Z164" s="759"/>
      <c r="AA164" s="759"/>
      <c r="AB164" s="759"/>
      <c r="AC164" s="759"/>
      <c r="AD164" s="759"/>
      <c r="AE164" s="36"/>
      <c r="AF164" s="598"/>
    </row>
    <row r="165" spans="1:60" s="137" customFormat="1" ht="38.25" customHeight="1">
      <c r="A165" s="372" t="s">
        <v>188</v>
      </c>
      <c r="B165" s="805" t="s">
        <v>502</v>
      </c>
      <c r="C165" s="805"/>
      <c r="D165" s="805"/>
      <c r="E165" s="805"/>
      <c r="F165" s="805"/>
      <c r="G165" s="805"/>
      <c r="H165" s="805"/>
      <c r="I165" s="805"/>
      <c r="J165" s="805"/>
      <c r="K165" s="805"/>
      <c r="L165" s="805"/>
      <c r="M165" s="805"/>
      <c r="N165" s="805"/>
      <c r="O165" s="805"/>
      <c r="P165" s="805"/>
      <c r="Q165" s="805"/>
      <c r="R165" s="805"/>
      <c r="S165" s="805"/>
      <c r="T165" s="805"/>
      <c r="U165" s="805"/>
      <c r="V165" s="805"/>
      <c r="W165" s="805"/>
      <c r="X165" s="805"/>
      <c r="Y165" s="805"/>
      <c r="Z165" s="805"/>
      <c r="AA165" s="805"/>
      <c r="AB165" s="805"/>
      <c r="AC165" s="805"/>
      <c r="AD165" s="805"/>
      <c r="AE165" s="32"/>
      <c r="AF165" s="598"/>
    </row>
    <row r="166" spans="1:60" s="348" customFormat="1" ht="14.25">
      <c r="A166" s="392"/>
      <c r="B166" s="346"/>
      <c r="C166" s="917" t="s">
        <v>500</v>
      </c>
      <c r="D166" s="917"/>
      <c r="E166" s="917"/>
      <c r="F166" s="917"/>
      <c r="G166" s="917"/>
      <c r="H166" s="917"/>
      <c r="I166" s="917"/>
      <c r="J166" s="917"/>
      <c r="K166" s="917"/>
      <c r="L166" s="917"/>
      <c r="M166" s="917"/>
      <c r="N166" s="917"/>
      <c r="O166" s="917"/>
      <c r="P166" s="917"/>
      <c r="Q166" s="917"/>
      <c r="R166" s="917"/>
      <c r="S166" s="917"/>
      <c r="T166" s="917"/>
      <c r="U166" s="917"/>
      <c r="V166" s="917"/>
      <c r="W166" s="917"/>
      <c r="X166" s="917"/>
      <c r="Y166" s="917"/>
      <c r="Z166" s="917"/>
      <c r="AA166" s="917"/>
      <c r="AB166" s="917"/>
      <c r="AC166" s="917"/>
      <c r="AD166" s="917"/>
      <c r="AE166" s="347"/>
      <c r="AF166" s="600"/>
    </row>
    <row r="167" spans="1:60" s="137" customFormat="1">
      <c r="A167" s="367"/>
      <c r="B167" s="760" t="str">
        <f>IF(OR($J$24="X",$T$24="X"),"De acuerdo a la pregunta 1, ésta no debe ser contestada.","")</f>
        <v/>
      </c>
      <c r="C167" s="760"/>
      <c r="D167" s="760"/>
      <c r="E167" s="760"/>
      <c r="F167" s="760"/>
      <c r="G167" s="760"/>
      <c r="H167" s="760"/>
      <c r="I167" s="760"/>
      <c r="J167" s="760"/>
      <c r="K167" s="760"/>
      <c r="L167" s="760"/>
      <c r="M167" s="760"/>
      <c r="N167" s="760"/>
      <c r="O167" s="760"/>
      <c r="P167" s="760"/>
      <c r="Q167" s="760"/>
      <c r="R167" s="760"/>
      <c r="S167" s="760"/>
      <c r="T167" s="760"/>
      <c r="U167" s="760"/>
      <c r="V167" s="760"/>
      <c r="W167" s="760"/>
      <c r="X167" s="760"/>
      <c r="Y167" s="760"/>
      <c r="Z167" s="760"/>
      <c r="AA167" s="760"/>
      <c r="AB167" s="760"/>
      <c r="AC167" s="760"/>
      <c r="AD167" s="760"/>
      <c r="AE167" s="32"/>
      <c r="AF167" s="598"/>
    </row>
    <row r="168" spans="1:60" s="137" customFormat="1">
      <c r="A168" s="373"/>
      <c r="B168" s="896" t="s">
        <v>162</v>
      </c>
      <c r="C168" s="897"/>
      <c r="D168" s="897"/>
      <c r="E168" s="897"/>
      <c r="F168" s="897"/>
      <c r="G168" s="897"/>
      <c r="H168" s="897"/>
      <c r="I168" s="898"/>
      <c r="J168" s="984" t="s">
        <v>119</v>
      </c>
      <c r="K168" s="985"/>
      <c r="L168" s="985"/>
      <c r="M168" s="985"/>
      <c r="N168" s="985"/>
      <c r="O168" s="985"/>
      <c r="P168" s="985"/>
      <c r="Q168" s="985"/>
      <c r="R168" s="985"/>
      <c r="S168" s="985"/>
      <c r="T168" s="985"/>
      <c r="U168" s="985"/>
      <c r="V168" s="985"/>
      <c r="W168" s="985"/>
      <c r="X168" s="985"/>
      <c r="Y168" s="985"/>
      <c r="Z168" s="985"/>
      <c r="AA168" s="985"/>
      <c r="AB168" s="985"/>
      <c r="AC168" s="985"/>
      <c r="AD168" s="986"/>
      <c r="AE168" s="31"/>
      <c r="AF168" s="598"/>
      <c r="AG168" s="571" t="s">
        <v>6452</v>
      </c>
      <c r="AH168" s="571"/>
      <c r="AI168" s="571"/>
      <c r="AJ168" s="571"/>
      <c r="AK168" s="571"/>
      <c r="AL168" s="571"/>
      <c r="AM168" s="571"/>
      <c r="AN168" s="571"/>
      <c r="AO168" s="571"/>
      <c r="AP168" s="571"/>
      <c r="AQ168" s="571"/>
      <c r="AR168" s="571"/>
      <c r="AS168" s="571"/>
      <c r="AT168" s="571"/>
    </row>
    <row r="169" spans="1:60" s="137" customFormat="1" ht="111.75" customHeight="1" thickBot="1">
      <c r="A169" s="441"/>
      <c r="B169" s="899"/>
      <c r="C169" s="900"/>
      <c r="D169" s="900"/>
      <c r="E169" s="900"/>
      <c r="F169" s="900"/>
      <c r="G169" s="900"/>
      <c r="H169" s="900"/>
      <c r="I169" s="901"/>
      <c r="J169" s="1093" t="s">
        <v>120</v>
      </c>
      <c r="K169" s="1094"/>
      <c r="L169" s="1095"/>
      <c r="M169" s="1099" t="s">
        <v>121</v>
      </c>
      <c r="N169" s="1100"/>
      <c r="O169" s="1099" t="s">
        <v>122</v>
      </c>
      <c r="P169" s="1100"/>
      <c r="Q169" s="756" t="s">
        <v>123</v>
      </c>
      <c r="R169" s="757"/>
      <c r="S169" s="756" t="s">
        <v>124</v>
      </c>
      <c r="T169" s="757"/>
      <c r="U169" s="756" t="s">
        <v>125</v>
      </c>
      <c r="V169" s="757"/>
      <c r="W169" s="756" t="s">
        <v>126</v>
      </c>
      <c r="X169" s="757"/>
      <c r="Y169" s="756" t="s">
        <v>127</v>
      </c>
      <c r="Z169" s="757"/>
      <c r="AA169" s="756" t="s">
        <v>128</v>
      </c>
      <c r="AB169" s="757"/>
      <c r="AC169" s="756" t="s">
        <v>129</v>
      </c>
      <c r="AD169" s="757"/>
      <c r="AE169" s="16"/>
      <c r="AF169" s="598"/>
      <c r="AG169" s="15">
        <f>COUNTBLANK(J171:AD186)</f>
        <v>336</v>
      </c>
      <c r="AH169" s="571"/>
      <c r="AI169" s="571"/>
      <c r="AJ169" s="571"/>
      <c r="AK169" s="571"/>
      <c r="AL169" s="571"/>
      <c r="AM169" s="571"/>
      <c r="AN169" s="571"/>
      <c r="AO169" s="571"/>
      <c r="AP169" s="571"/>
      <c r="AQ169" s="571"/>
      <c r="AR169" s="571"/>
      <c r="AS169" s="571"/>
      <c r="AT169" s="571"/>
      <c r="AU169" s="756" t="s">
        <v>123</v>
      </c>
      <c r="AV169" s="757"/>
      <c r="AW169" s="756" t="s">
        <v>124</v>
      </c>
      <c r="AX169" s="757"/>
      <c r="AY169" s="756" t="s">
        <v>125</v>
      </c>
      <c r="AZ169" s="757"/>
      <c r="BA169" s="756" t="s">
        <v>126</v>
      </c>
      <c r="BB169" s="757"/>
      <c r="BC169" s="756" t="s">
        <v>127</v>
      </c>
      <c r="BD169" s="757"/>
      <c r="BE169" s="756" t="s">
        <v>128</v>
      </c>
      <c r="BF169" s="757"/>
      <c r="BG169" s="756" t="s">
        <v>129</v>
      </c>
      <c r="BH169" s="757"/>
    </row>
    <row r="170" spans="1:60" s="137" customFormat="1" ht="45" thickBot="1">
      <c r="A170" s="441"/>
      <c r="B170" s="902"/>
      <c r="C170" s="903"/>
      <c r="D170" s="903"/>
      <c r="E170" s="903"/>
      <c r="F170" s="903"/>
      <c r="G170" s="903"/>
      <c r="H170" s="903"/>
      <c r="I170" s="904"/>
      <c r="J170" s="1096"/>
      <c r="K170" s="1097"/>
      <c r="L170" s="1098"/>
      <c r="M170" s="1101"/>
      <c r="N170" s="1102"/>
      <c r="O170" s="1101"/>
      <c r="P170" s="1102"/>
      <c r="Q170" s="87" t="s">
        <v>121</v>
      </c>
      <c r="R170" s="87" t="s">
        <v>122</v>
      </c>
      <c r="S170" s="87" t="s">
        <v>121</v>
      </c>
      <c r="T170" s="119" t="s">
        <v>122</v>
      </c>
      <c r="U170" s="119" t="s">
        <v>121</v>
      </c>
      <c r="V170" s="87" t="s">
        <v>122</v>
      </c>
      <c r="W170" s="87" t="s">
        <v>121</v>
      </c>
      <c r="X170" s="87" t="s">
        <v>122</v>
      </c>
      <c r="Y170" s="87" t="s">
        <v>121</v>
      </c>
      <c r="Z170" s="87" t="s">
        <v>122</v>
      </c>
      <c r="AA170" s="87" t="s">
        <v>121</v>
      </c>
      <c r="AB170" s="87" t="s">
        <v>122</v>
      </c>
      <c r="AC170" s="87" t="s">
        <v>121</v>
      </c>
      <c r="AD170" s="86" t="s">
        <v>122</v>
      </c>
      <c r="AE170" s="41"/>
      <c r="AF170" s="598"/>
      <c r="AG170" s="636" t="s">
        <v>467</v>
      </c>
      <c r="AH170" s="637" t="s">
        <v>6458</v>
      </c>
      <c r="AI170" s="638" t="s">
        <v>6459</v>
      </c>
      <c r="AJ170" s="636" t="s">
        <v>467</v>
      </c>
      <c r="AK170" s="637" t="s">
        <v>6458</v>
      </c>
      <c r="AL170" s="638" t="s">
        <v>6459</v>
      </c>
      <c r="AM170" s="636" t="s">
        <v>467</v>
      </c>
      <c r="AN170" s="637" t="s">
        <v>6458</v>
      </c>
      <c r="AO170" s="638" t="s">
        <v>6459</v>
      </c>
      <c r="AP170" s="571"/>
      <c r="AQ170" s="571"/>
      <c r="AR170" s="624" t="s">
        <v>6453</v>
      </c>
      <c r="AS170" s="645" t="s">
        <v>6460</v>
      </c>
      <c r="AT170" s="645" t="s">
        <v>6461</v>
      </c>
      <c r="AU170" s="178" t="s">
        <v>121</v>
      </c>
      <c r="AV170" s="178" t="s">
        <v>122</v>
      </c>
      <c r="AW170" s="178" t="s">
        <v>121</v>
      </c>
      <c r="AX170" s="106" t="s">
        <v>122</v>
      </c>
      <c r="AY170" s="106" t="s">
        <v>121</v>
      </c>
      <c r="AZ170" s="178" t="s">
        <v>122</v>
      </c>
      <c r="BA170" s="178" t="s">
        <v>121</v>
      </c>
      <c r="BB170" s="178" t="s">
        <v>122</v>
      </c>
      <c r="BC170" s="178" t="s">
        <v>121</v>
      </c>
      <c r="BD170" s="178" t="s">
        <v>122</v>
      </c>
      <c r="BE170" s="178" t="s">
        <v>121</v>
      </c>
      <c r="BF170" s="178" t="s">
        <v>122</v>
      </c>
      <c r="BG170" s="86" t="s">
        <v>121</v>
      </c>
      <c r="BH170" s="86" t="s">
        <v>122</v>
      </c>
    </row>
    <row r="171" spans="1:60" s="137" customFormat="1">
      <c r="A171" s="375"/>
      <c r="B171" s="176" t="s">
        <v>130</v>
      </c>
      <c r="C171" s="936" t="s">
        <v>163</v>
      </c>
      <c r="D171" s="937"/>
      <c r="E171" s="937"/>
      <c r="F171" s="937"/>
      <c r="G171" s="937"/>
      <c r="H171" s="937"/>
      <c r="I171" s="938"/>
      <c r="J171" s="1085"/>
      <c r="K171" s="1086"/>
      <c r="L171" s="1087"/>
      <c r="M171" s="1088"/>
      <c r="N171" s="1089"/>
      <c r="O171" s="1088"/>
      <c r="P171" s="1089"/>
      <c r="Q171" s="139"/>
      <c r="R171" s="139"/>
      <c r="S171" s="139"/>
      <c r="T171" s="139"/>
      <c r="U171" s="139"/>
      <c r="V171" s="139"/>
      <c r="W171" s="139"/>
      <c r="X171" s="139"/>
      <c r="Y171" s="139"/>
      <c r="Z171" s="139"/>
      <c r="AA171" s="139"/>
      <c r="AB171" s="139"/>
      <c r="AC171" s="139"/>
      <c r="AD171" s="139"/>
      <c r="AE171" s="27"/>
      <c r="AF171" s="598"/>
      <c r="AG171" s="639">
        <f>COUNTIF(M171:P171,"ns")</f>
        <v>0</v>
      </c>
      <c r="AH171" s="640">
        <f>SUM(M171:P171)</f>
        <v>0</v>
      </c>
      <c r="AI171" s="641">
        <f>IF($AG$169=336,0,IF(OR(AND(J171=0,AG171&gt;0),AND(J171="ns",AH171&gt;0),AND(J171="ns",AG171=0,AH171=0)),1,IF(OR(AND(J171&gt;0,AG171=2),AND(J171="ns",AG171=2),AND(J171="ns",AH171=0,AG171&gt;0),J171=AH171),0,1)))</f>
        <v>0</v>
      </c>
      <c r="AJ171" s="643">
        <f>COUNTIF(Q171,"ns")+COUNTIF(S171,"ns")+COUNTIF(U171,"ns")+COUNTIF(W171,"ns")+COUNTIF(Y171,"ns")+COUNTIF(AA171,"ns")+COUNTIF(AC171,"ns")</f>
        <v>0</v>
      </c>
      <c r="AK171" s="640">
        <f>SUM(Q171,S171,U171,W171,Y171,AA171,AC171)</f>
        <v>0</v>
      </c>
      <c r="AL171" s="642">
        <f>IF($AG$169=336,0,IF(OR(AND(M171=0,AJ171&gt;0),AND(M171="NS",AK171&gt;0),AND(M171="NS",AK171=0,AJ171=0)),1,IF(OR(AND(AJ171&gt;=2,AK171&lt;M171),AND(M171="NS",AK171=0,AJ171&gt;0),M171=AK171),0,1)))</f>
        <v>0</v>
      </c>
      <c r="AM171" s="643">
        <f>COUNTIF(T171,"ns")+COUNTIF(V171,"ns")+COUNTIF(X171,"ns")+COUNTIF(Z171,"ns")+COUNTIF(AB171,"ns")+COUNTIF(AD171,"ns")+COUNTIF(R171,"ns")</f>
        <v>0</v>
      </c>
      <c r="AN171" s="640">
        <f>SUM(T171,V171,X171,Z171,AB171,AD171,R171)</f>
        <v>0</v>
      </c>
      <c r="AO171" s="642">
        <f>IF($AG$169=336,0,IF(OR(AND(O171=0,AM171&gt;0),AND(O171="NS",AN171&gt;0),AND(O171="NS",AN171=0,AM171=0)),1,IF(OR(AND(AM171&gt;=2,AN171&lt;O171),AND(O171="NS",AN171=0,AM171&gt;0),O171=AN171),0,1)))</f>
        <v>0</v>
      </c>
      <c r="AP171" s="571"/>
      <c r="AQ171" s="625" t="s">
        <v>6454</v>
      </c>
      <c r="AR171" s="626">
        <f>$C$105</f>
        <v>0</v>
      </c>
      <c r="AS171" s="646">
        <f>$E$107</f>
        <v>0</v>
      </c>
      <c r="AT171" s="647">
        <f>$E$109</f>
        <v>0</v>
      </c>
      <c r="AU171" s="646">
        <f>SUM(Q119:Q127)</f>
        <v>0</v>
      </c>
      <c r="AV171" s="646">
        <f t="shared" ref="AV171:BH171" si="45">SUM(R119:R127)</f>
        <v>0</v>
      </c>
      <c r="AW171" s="646">
        <f t="shared" si="45"/>
        <v>0</v>
      </c>
      <c r="AX171" s="646">
        <f t="shared" si="45"/>
        <v>0</v>
      </c>
      <c r="AY171" s="646">
        <f t="shared" si="45"/>
        <v>0</v>
      </c>
      <c r="AZ171" s="646">
        <f t="shared" si="45"/>
        <v>0</v>
      </c>
      <c r="BA171" s="646">
        <f t="shared" si="45"/>
        <v>0</v>
      </c>
      <c r="BB171" s="646">
        <f t="shared" si="45"/>
        <v>0</v>
      </c>
      <c r="BC171" s="646">
        <f t="shared" si="45"/>
        <v>0</v>
      </c>
      <c r="BD171" s="646">
        <f t="shared" si="45"/>
        <v>0</v>
      </c>
      <c r="BE171" s="646">
        <f t="shared" si="45"/>
        <v>0</v>
      </c>
      <c r="BF171" s="646">
        <f t="shared" si="45"/>
        <v>0</v>
      </c>
      <c r="BG171" s="646">
        <f t="shared" si="45"/>
        <v>0</v>
      </c>
      <c r="BH171" s="646">
        <f t="shared" si="45"/>
        <v>0</v>
      </c>
    </row>
    <row r="172" spans="1:60" s="137" customFormat="1">
      <c r="A172" s="375"/>
      <c r="B172" s="176" t="s">
        <v>132</v>
      </c>
      <c r="C172" s="936" t="s">
        <v>164</v>
      </c>
      <c r="D172" s="937"/>
      <c r="E172" s="937"/>
      <c r="F172" s="937"/>
      <c r="G172" s="937"/>
      <c r="H172" s="937"/>
      <c r="I172" s="938"/>
      <c r="J172" s="1085"/>
      <c r="K172" s="1086"/>
      <c r="L172" s="1087"/>
      <c r="M172" s="1088"/>
      <c r="N172" s="1089"/>
      <c r="O172" s="1088"/>
      <c r="P172" s="1089"/>
      <c r="Q172" s="139"/>
      <c r="R172" s="139"/>
      <c r="S172" s="139"/>
      <c r="T172" s="139"/>
      <c r="U172" s="139"/>
      <c r="V172" s="139"/>
      <c r="W172" s="139"/>
      <c r="X172" s="139"/>
      <c r="Y172" s="139"/>
      <c r="Z172" s="139"/>
      <c r="AA172" s="139"/>
      <c r="AB172" s="139"/>
      <c r="AC172" s="139"/>
      <c r="AD172" s="139"/>
      <c r="AE172" s="27"/>
      <c r="AF172" s="598"/>
      <c r="AG172" s="639">
        <f t="shared" ref="AG172:AG186" si="46">COUNTIF(M172:P172,"ns")</f>
        <v>0</v>
      </c>
      <c r="AH172" s="640">
        <f t="shared" ref="AH172:AH186" si="47">SUM(M172:P172)</f>
        <v>0</v>
      </c>
      <c r="AI172" s="641">
        <f t="shared" ref="AI172:AI186" si="48">IF($AG$169=336,0,IF(OR(AND(J172=0,AG172&gt;0),AND(J172="ns",AH172&gt;0),AND(J172="ns",AG172=0,AH172=0)),1,IF(OR(AND(J172&gt;0,AG172=2),AND(J172="ns",AG172=2),AND(J172="ns",AH172=0,AG172&gt;0),J172=AH172),0,1)))</f>
        <v>0</v>
      </c>
      <c r="AJ172" s="643">
        <f t="shared" ref="AJ172:AJ186" si="49">COUNTIF(Q172,"ns")+COUNTIF(S172,"ns")+COUNTIF(U172,"ns")+COUNTIF(W172,"ns")+COUNTIF(Y172,"ns")+COUNTIF(AA172,"ns")+COUNTIF(AC172,"ns")</f>
        <v>0</v>
      </c>
      <c r="AK172" s="640">
        <f t="shared" ref="AK172:AK186" si="50">SUM(Q172,S172,U172,W172,Y172,AA172,AC172)</f>
        <v>0</v>
      </c>
      <c r="AL172" s="642">
        <f t="shared" ref="AL172:AL186" si="51">IF($AG$169=336,0,IF(OR(AND(M172=0,AJ172&gt;0),AND(M172="NS",AK172&gt;0),AND(M172="NS",AK172=0,AJ172=0)),1,IF(OR(AND(AJ172&gt;=2,AK172&lt;M172),AND(M172="NS",AK172=0,AJ172&gt;0),M172=AK172),0,1)))</f>
        <v>0</v>
      </c>
      <c r="AM172" s="643">
        <f t="shared" ref="AM172:AM186" si="52">COUNTIF(T172,"ns")+COUNTIF(V172,"ns")+COUNTIF(X172,"ns")+COUNTIF(Z172,"ns")+COUNTIF(AB172,"ns")+COUNTIF(AD172,"ns")+COUNTIF(R172,"ns")</f>
        <v>0</v>
      </c>
      <c r="AN172" s="640">
        <f t="shared" ref="AN172:AN186" si="53">SUM(T172,V172,X172,Z172,AB172,AD172,R172)</f>
        <v>0</v>
      </c>
      <c r="AO172" s="642">
        <f t="shared" ref="AO172:AO186" si="54">IF($AG$169=336,0,IF(OR(AND(O172=0,AM172&gt;0),AND(O172="NS",AN172&gt;0),AND(O172="NS",AN172=0,AM172=0)),1,IF(OR(AND(AM172&gt;=2,AN172&lt;O172),AND(O172="NS",AN172=0,AM172&gt;0),O172=AN172),0,1)))</f>
        <v>0</v>
      </c>
      <c r="AP172" s="571"/>
      <c r="AQ172" s="627" t="s">
        <v>6455</v>
      </c>
      <c r="AR172" s="631">
        <f>SUM(J171:L186)</f>
        <v>0</v>
      </c>
      <c r="AS172" s="631">
        <f>SUM(M171:N186)</f>
        <v>0</v>
      </c>
      <c r="AT172" s="631">
        <f>SUM(O171:P186)</f>
        <v>0</v>
      </c>
      <c r="AU172" s="674">
        <f>SUM(Q171:Q186)</f>
        <v>0</v>
      </c>
      <c r="AV172" s="674">
        <f t="shared" ref="AV172:BH172" si="55">SUM(R171:R186)</f>
        <v>0</v>
      </c>
      <c r="AW172" s="674">
        <f t="shared" si="55"/>
        <v>0</v>
      </c>
      <c r="AX172" s="674">
        <f t="shared" si="55"/>
        <v>0</v>
      </c>
      <c r="AY172" s="674">
        <f t="shared" si="55"/>
        <v>0</v>
      </c>
      <c r="AZ172" s="674">
        <f t="shared" si="55"/>
        <v>0</v>
      </c>
      <c r="BA172" s="674">
        <f t="shared" si="55"/>
        <v>0</v>
      </c>
      <c r="BB172" s="674">
        <f t="shared" si="55"/>
        <v>0</v>
      </c>
      <c r="BC172" s="674">
        <f t="shared" si="55"/>
        <v>0</v>
      </c>
      <c r="BD172" s="674">
        <f t="shared" si="55"/>
        <v>0</v>
      </c>
      <c r="BE172" s="674">
        <f t="shared" si="55"/>
        <v>0</v>
      </c>
      <c r="BF172" s="674">
        <f t="shared" si="55"/>
        <v>0</v>
      </c>
      <c r="BG172" s="674">
        <f t="shared" si="55"/>
        <v>0</v>
      </c>
      <c r="BH172" s="674">
        <f t="shared" si="55"/>
        <v>0</v>
      </c>
    </row>
    <row r="173" spans="1:60" s="137" customFormat="1">
      <c r="A173" s="375"/>
      <c r="B173" s="176" t="s">
        <v>134</v>
      </c>
      <c r="C173" s="936" t="s">
        <v>165</v>
      </c>
      <c r="D173" s="937"/>
      <c r="E173" s="937"/>
      <c r="F173" s="937"/>
      <c r="G173" s="937"/>
      <c r="H173" s="937"/>
      <c r="I173" s="938"/>
      <c r="J173" s="1085"/>
      <c r="K173" s="1086"/>
      <c r="L173" s="1087"/>
      <c r="M173" s="1088"/>
      <c r="N173" s="1089"/>
      <c r="O173" s="1088"/>
      <c r="P173" s="1089"/>
      <c r="Q173" s="139"/>
      <c r="R173" s="139"/>
      <c r="S173" s="139"/>
      <c r="T173" s="139"/>
      <c r="U173" s="139"/>
      <c r="V173" s="139"/>
      <c r="W173" s="139"/>
      <c r="X173" s="139"/>
      <c r="Y173" s="139"/>
      <c r="Z173" s="139"/>
      <c r="AA173" s="139"/>
      <c r="AB173" s="139"/>
      <c r="AC173" s="139"/>
      <c r="AD173" s="139"/>
      <c r="AE173" s="27"/>
      <c r="AF173" s="598"/>
      <c r="AG173" s="639">
        <f t="shared" si="46"/>
        <v>0</v>
      </c>
      <c r="AH173" s="640">
        <f t="shared" si="47"/>
        <v>0</v>
      </c>
      <c r="AI173" s="641">
        <f t="shared" si="48"/>
        <v>0</v>
      </c>
      <c r="AJ173" s="643">
        <f t="shared" si="49"/>
        <v>0</v>
      </c>
      <c r="AK173" s="640">
        <f t="shared" si="50"/>
        <v>0</v>
      </c>
      <c r="AL173" s="642">
        <f t="shared" si="51"/>
        <v>0</v>
      </c>
      <c r="AM173" s="643">
        <f t="shared" si="52"/>
        <v>0</v>
      </c>
      <c r="AN173" s="640">
        <f t="shared" si="53"/>
        <v>0</v>
      </c>
      <c r="AO173" s="642">
        <f t="shared" si="54"/>
        <v>0</v>
      </c>
      <c r="AP173" s="571"/>
      <c r="AQ173" s="627" t="s">
        <v>467</v>
      </c>
      <c r="AR173" s="628">
        <f>COUNTIF(J171:L186,"NS")</f>
        <v>0</v>
      </c>
      <c r="AS173" s="628">
        <f>COUNTIF(M171:N186,"NS")</f>
        <v>0</v>
      </c>
      <c r="AT173" s="628">
        <f>COUNTIF(O171:P186,"NS")</f>
        <v>0</v>
      </c>
      <c r="AU173" s="571">
        <f>COUNTIF(Q171:Q186,"ns")</f>
        <v>0</v>
      </c>
      <c r="AV173" s="571">
        <f t="shared" ref="AV173:BH173" si="56">COUNTIF(R171:R186,"ns")</f>
        <v>0</v>
      </c>
      <c r="AW173" s="571">
        <f t="shared" si="56"/>
        <v>0</v>
      </c>
      <c r="AX173" s="571">
        <f t="shared" si="56"/>
        <v>0</v>
      </c>
      <c r="AY173" s="571">
        <f t="shared" si="56"/>
        <v>0</v>
      </c>
      <c r="AZ173" s="571">
        <f t="shared" si="56"/>
        <v>0</v>
      </c>
      <c r="BA173" s="571">
        <f t="shared" si="56"/>
        <v>0</v>
      </c>
      <c r="BB173" s="571">
        <f t="shared" si="56"/>
        <v>0</v>
      </c>
      <c r="BC173" s="571">
        <f t="shared" si="56"/>
        <v>0</v>
      </c>
      <c r="BD173" s="571">
        <f t="shared" si="56"/>
        <v>0</v>
      </c>
      <c r="BE173" s="571">
        <f t="shared" si="56"/>
        <v>0</v>
      </c>
      <c r="BF173" s="571">
        <f t="shared" si="56"/>
        <v>0</v>
      </c>
      <c r="BG173" s="571">
        <f t="shared" si="56"/>
        <v>0</v>
      </c>
      <c r="BH173" s="571">
        <f t="shared" si="56"/>
        <v>0</v>
      </c>
    </row>
    <row r="174" spans="1:60" s="137" customFormat="1">
      <c r="A174" s="375"/>
      <c r="B174" s="176" t="s">
        <v>136</v>
      </c>
      <c r="C174" s="936" t="s">
        <v>166</v>
      </c>
      <c r="D174" s="937"/>
      <c r="E174" s="937"/>
      <c r="F174" s="937"/>
      <c r="G174" s="937"/>
      <c r="H174" s="937"/>
      <c r="I174" s="938"/>
      <c r="J174" s="1085"/>
      <c r="K174" s="1086"/>
      <c r="L174" s="1087"/>
      <c r="M174" s="1088"/>
      <c r="N174" s="1089"/>
      <c r="O174" s="1088"/>
      <c r="P174" s="1089"/>
      <c r="Q174" s="139"/>
      <c r="R174" s="139"/>
      <c r="S174" s="139"/>
      <c r="T174" s="139"/>
      <c r="U174" s="139"/>
      <c r="V174" s="139"/>
      <c r="W174" s="139"/>
      <c r="X174" s="139"/>
      <c r="Y174" s="139"/>
      <c r="Z174" s="139"/>
      <c r="AA174" s="139"/>
      <c r="AB174" s="139"/>
      <c r="AC174" s="139"/>
      <c r="AD174" s="139"/>
      <c r="AE174" s="27"/>
      <c r="AF174" s="598"/>
      <c r="AG174" s="639">
        <f t="shared" si="46"/>
        <v>0</v>
      </c>
      <c r="AH174" s="640">
        <f t="shared" si="47"/>
        <v>0</v>
      </c>
      <c r="AI174" s="641">
        <f t="shared" si="48"/>
        <v>0</v>
      </c>
      <c r="AJ174" s="643">
        <f t="shared" si="49"/>
        <v>0</v>
      </c>
      <c r="AK174" s="640">
        <f t="shared" si="50"/>
        <v>0</v>
      </c>
      <c r="AL174" s="642">
        <f t="shared" si="51"/>
        <v>0</v>
      </c>
      <c r="AM174" s="643">
        <f t="shared" si="52"/>
        <v>0</v>
      </c>
      <c r="AN174" s="640">
        <f t="shared" si="53"/>
        <v>0</v>
      </c>
      <c r="AO174" s="642">
        <f t="shared" si="54"/>
        <v>0</v>
      </c>
      <c r="AP174" s="571"/>
      <c r="AQ174" s="629" t="s">
        <v>6456</v>
      </c>
      <c r="AR174" s="630">
        <f>IF($AG$169=336,0,IF(OR(AND(AR171=0,AR173&gt;0),AND(AR171="NS",AR172&gt;0),AND(AR171="NS",AR172=0,AR173=0)),1,IF(OR(AND(AR173&gt;=2,AR172&lt;AR171),AND(AR171="NS",AR172=0,AR173&gt;0),AR171=AR172),0,1)))</f>
        <v>0</v>
      </c>
      <c r="AS174" s="630">
        <f t="shared" ref="AS174:BH174" si="57">IF($AG$169=336,0,IF(OR(AND(AS171=0,AS173&gt;0),AND(AS171="NS",AS172&gt;0),AND(AS171="NS",AS172=0,AS173=0)),1,IF(OR(AND(AS173&gt;=2,AS172&lt;AS171),AND(AS171="NS",AS172=0,AS173&gt;0),AS171=AS172),0,1)))</f>
        <v>0</v>
      </c>
      <c r="AT174" s="630">
        <f t="shared" si="57"/>
        <v>0</v>
      </c>
      <c r="AU174" s="630">
        <f t="shared" si="57"/>
        <v>0</v>
      </c>
      <c r="AV174" s="630">
        <f t="shared" si="57"/>
        <v>0</v>
      </c>
      <c r="AW174" s="630">
        <f t="shared" si="57"/>
        <v>0</v>
      </c>
      <c r="AX174" s="630">
        <f t="shared" si="57"/>
        <v>0</v>
      </c>
      <c r="AY174" s="630">
        <f t="shared" si="57"/>
        <v>0</v>
      </c>
      <c r="AZ174" s="630">
        <f t="shared" si="57"/>
        <v>0</v>
      </c>
      <c r="BA174" s="630">
        <f t="shared" si="57"/>
        <v>0</v>
      </c>
      <c r="BB174" s="630">
        <f t="shared" si="57"/>
        <v>0</v>
      </c>
      <c r="BC174" s="630">
        <f t="shared" si="57"/>
        <v>0</v>
      </c>
      <c r="BD174" s="630">
        <f t="shared" si="57"/>
        <v>0</v>
      </c>
      <c r="BE174" s="630">
        <f t="shared" si="57"/>
        <v>0</v>
      </c>
      <c r="BF174" s="630">
        <f t="shared" si="57"/>
        <v>0</v>
      </c>
      <c r="BG174" s="630">
        <f t="shared" si="57"/>
        <v>0</v>
      </c>
      <c r="BH174" s="630">
        <f t="shared" si="57"/>
        <v>0</v>
      </c>
    </row>
    <row r="175" spans="1:60" s="137" customFormat="1">
      <c r="A175" s="375"/>
      <c r="B175" s="176" t="s">
        <v>138</v>
      </c>
      <c r="C175" s="936" t="s">
        <v>167</v>
      </c>
      <c r="D175" s="937"/>
      <c r="E175" s="937"/>
      <c r="F175" s="937"/>
      <c r="G175" s="937"/>
      <c r="H175" s="937"/>
      <c r="I175" s="938"/>
      <c r="J175" s="1085"/>
      <c r="K175" s="1086"/>
      <c r="L175" s="1087"/>
      <c r="M175" s="1088"/>
      <c r="N175" s="1089"/>
      <c r="O175" s="1088"/>
      <c r="P175" s="1089"/>
      <c r="Q175" s="139"/>
      <c r="R175" s="139"/>
      <c r="S175" s="139"/>
      <c r="T175" s="139"/>
      <c r="U175" s="139"/>
      <c r="V175" s="139"/>
      <c r="W175" s="139"/>
      <c r="X175" s="139"/>
      <c r="Y175" s="139"/>
      <c r="Z175" s="139"/>
      <c r="AA175" s="139"/>
      <c r="AB175" s="139"/>
      <c r="AC175" s="139"/>
      <c r="AD175" s="139"/>
      <c r="AE175" s="27"/>
      <c r="AF175" s="598"/>
      <c r="AG175" s="639">
        <f t="shared" si="46"/>
        <v>0</v>
      </c>
      <c r="AH175" s="640">
        <f t="shared" si="47"/>
        <v>0</v>
      </c>
      <c r="AI175" s="641">
        <f t="shared" si="48"/>
        <v>0</v>
      </c>
      <c r="AJ175" s="643">
        <f t="shared" si="49"/>
        <v>0</v>
      </c>
      <c r="AK175" s="640">
        <f t="shared" si="50"/>
        <v>0</v>
      </c>
      <c r="AL175" s="642">
        <f t="shared" si="51"/>
        <v>0</v>
      </c>
      <c r="AM175" s="643">
        <f t="shared" si="52"/>
        <v>0</v>
      </c>
      <c r="AN175" s="640">
        <f t="shared" si="53"/>
        <v>0</v>
      </c>
      <c r="AO175" s="642">
        <f t="shared" si="54"/>
        <v>0</v>
      </c>
    </row>
    <row r="176" spans="1:60" s="137" customFormat="1">
      <c r="A176" s="375"/>
      <c r="B176" s="176" t="s">
        <v>140</v>
      </c>
      <c r="C176" s="936" t="s">
        <v>168</v>
      </c>
      <c r="D176" s="937"/>
      <c r="E176" s="937"/>
      <c r="F176" s="937"/>
      <c r="G176" s="937"/>
      <c r="H176" s="937"/>
      <c r="I176" s="938"/>
      <c r="J176" s="1085"/>
      <c r="K176" s="1086"/>
      <c r="L176" s="1087"/>
      <c r="M176" s="1088"/>
      <c r="N176" s="1089"/>
      <c r="O176" s="1088"/>
      <c r="P176" s="1089"/>
      <c r="Q176" s="139"/>
      <c r="R176" s="139"/>
      <c r="S176" s="139"/>
      <c r="T176" s="139"/>
      <c r="U176" s="139"/>
      <c r="V176" s="139"/>
      <c r="W176" s="139"/>
      <c r="X176" s="139"/>
      <c r="Y176" s="139"/>
      <c r="Z176" s="139"/>
      <c r="AA176" s="139"/>
      <c r="AB176" s="139"/>
      <c r="AC176" s="139"/>
      <c r="AD176" s="139"/>
      <c r="AE176" s="27"/>
      <c r="AF176" s="598"/>
      <c r="AG176" s="639">
        <f t="shared" si="46"/>
        <v>0</v>
      </c>
      <c r="AH176" s="640">
        <f t="shared" si="47"/>
        <v>0</v>
      </c>
      <c r="AI176" s="641">
        <f t="shared" si="48"/>
        <v>0</v>
      </c>
      <c r="AJ176" s="643">
        <f t="shared" si="49"/>
        <v>0</v>
      </c>
      <c r="AK176" s="640">
        <f t="shared" si="50"/>
        <v>0</v>
      </c>
      <c r="AL176" s="642">
        <f t="shared" si="51"/>
        <v>0</v>
      </c>
      <c r="AM176" s="643">
        <f t="shared" si="52"/>
        <v>0</v>
      </c>
      <c r="AN176" s="640">
        <f t="shared" si="53"/>
        <v>0</v>
      </c>
      <c r="AO176" s="642">
        <f t="shared" si="54"/>
        <v>0</v>
      </c>
    </row>
    <row r="177" spans="1:41" s="137" customFormat="1">
      <c r="A177" s="375"/>
      <c r="B177" s="176" t="s">
        <v>169</v>
      </c>
      <c r="C177" s="936" t="s">
        <v>170</v>
      </c>
      <c r="D177" s="937"/>
      <c r="E177" s="937"/>
      <c r="F177" s="937"/>
      <c r="G177" s="937"/>
      <c r="H177" s="937"/>
      <c r="I177" s="938"/>
      <c r="J177" s="1085"/>
      <c r="K177" s="1086"/>
      <c r="L177" s="1087"/>
      <c r="M177" s="1088"/>
      <c r="N177" s="1089"/>
      <c r="O177" s="1088"/>
      <c r="P177" s="1089"/>
      <c r="Q177" s="139"/>
      <c r="R177" s="139"/>
      <c r="S177" s="139"/>
      <c r="T177" s="139"/>
      <c r="U177" s="139"/>
      <c r="V177" s="139"/>
      <c r="W177" s="139"/>
      <c r="X177" s="139"/>
      <c r="Y177" s="139"/>
      <c r="Z177" s="139"/>
      <c r="AA177" s="139"/>
      <c r="AB177" s="139"/>
      <c r="AC177" s="139"/>
      <c r="AD177" s="139"/>
      <c r="AE177" s="27"/>
      <c r="AF177" s="598"/>
      <c r="AG177" s="639">
        <f t="shared" si="46"/>
        <v>0</v>
      </c>
      <c r="AH177" s="640">
        <f t="shared" si="47"/>
        <v>0</v>
      </c>
      <c r="AI177" s="641">
        <f t="shared" si="48"/>
        <v>0</v>
      </c>
      <c r="AJ177" s="643">
        <f t="shared" si="49"/>
        <v>0</v>
      </c>
      <c r="AK177" s="640">
        <f t="shared" si="50"/>
        <v>0</v>
      </c>
      <c r="AL177" s="642">
        <f t="shared" si="51"/>
        <v>0</v>
      </c>
      <c r="AM177" s="643">
        <f t="shared" si="52"/>
        <v>0</v>
      </c>
      <c r="AN177" s="640">
        <f t="shared" si="53"/>
        <v>0</v>
      </c>
      <c r="AO177" s="642">
        <f t="shared" si="54"/>
        <v>0</v>
      </c>
    </row>
    <row r="178" spans="1:41" s="137" customFormat="1">
      <c r="A178" s="375"/>
      <c r="B178" s="176" t="s">
        <v>171</v>
      </c>
      <c r="C178" s="936" t="s">
        <v>172</v>
      </c>
      <c r="D178" s="937"/>
      <c r="E178" s="937"/>
      <c r="F178" s="937"/>
      <c r="G178" s="937"/>
      <c r="H178" s="937"/>
      <c r="I178" s="938"/>
      <c r="J178" s="1085"/>
      <c r="K178" s="1086"/>
      <c r="L178" s="1087"/>
      <c r="M178" s="1088"/>
      <c r="N178" s="1089"/>
      <c r="O178" s="1088"/>
      <c r="P178" s="1089"/>
      <c r="Q178" s="139"/>
      <c r="R178" s="139"/>
      <c r="S178" s="139"/>
      <c r="T178" s="139"/>
      <c r="U178" s="139"/>
      <c r="V178" s="139"/>
      <c r="W178" s="139"/>
      <c r="X178" s="139"/>
      <c r="Y178" s="139"/>
      <c r="Z178" s="139"/>
      <c r="AA178" s="139"/>
      <c r="AB178" s="139"/>
      <c r="AC178" s="139"/>
      <c r="AD178" s="139"/>
      <c r="AE178" s="27"/>
      <c r="AF178" s="598"/>
      <c r="AG178" s="639">
        <f t="shared" si="46"/>
        <v>0</v>
      </c>
      <c r="AH178" s="640">
        <f t="shared" si="47"/>
        <v>0</v>
      </c>
      <c r="AI178" s="641">
        <f t="shared" si="48"/>
        <v>0</v>
      </c>
      <c r="AJ178" s="643">
        <f t="shared" si="49"/>
        <v>0</v>
      </c>
      <c r="AK178" s="640">
        <f t="shared" si="50"/>
        <v>0</v>
      </c>
      <c r="AL178" s="642">
        <f t="shared" si="51"/>
        <v>0</v>
      </c>
      <c r="AM178" s="643">
        <f t="shared" si="52"/>
        <v>0</v>
      </c>
      <c r="AN178" s="640">
        <f t="shared" si="53"/>
        <v>0</v>
      </c>
      <c r="AO178" s="642">
        <f t="shared" si="54"/>
        <v>0</v>
      </c>
    </row>
    <row r="179" spans="1:41" s="137" customFormat="1">
      <c r="A179" s="375"/>
      <c r="B179" s="176" t="s">
        <v>173</v>
      </c>
      <c r="C179" s="936" t="s">
        <v>174</v>
      </c>
      <c r="D179" s="937"/>
      <c r="E179" s="937"/>
      <c r="F179" s="937"/>
      <c r="G179" s="937"/>
      <c r="H179" s="937"/>
      <c r="I179" s="938"/>
      <c r="J179" s="1085"/>
      <c r="K179" s="1086"/>
      <c r="L179" s="1087"/>
      <c r="M179" s="1088"/>
      <c r="N179" s="1089"/>
      <c r="O179" s="1088"/>
      <c r="P179" s="1089"/>
      <c r="Q179" s="139"/>
      <c r="R179" s="139"/>
      <c r="S179" s="139"/>
      <c r="T179" s="139"/>
      <c r="U179" s="139"/>
      <c r="V179" s="139"/>
      <c r="W179" s="139"/>
      <c r="X179" s="139"/>
      <c r="Y179" s="139"/>
      <c r="Z179" s="139"/>
      <c r="AA179" s="139"/>
      <c r="AB179" s="139"/>
      <c r="AC179" s="139"/>
      <c r="AD179" s="139"/>
      <c r="AE179" s="27"/>
      <c r="AF179" s="598"/>
      <c r="AG179" s="639">
        <f t="shared" si="46"/>
        <v>0</v>
      </c>
      <c r="AH179" s="640">
        <f t="shared" si="47"/>
        <v>0</v>
      </c>
      <c r="AI179" s="641">
        <f t="shared" si="48"/>
        <v>0</v>
      </c>
      <c r="AJ179" s="643">
        <f t="shared" si="49"/>
        <v>0</v>
      </c>
      <c r="AK179" s="640">
        <f t="shared" si="50"/>
        <v>0</v>
      </c>
      <c r="AL179" s="642">
        <f t="shared" si="51"/>
        <v>0</v>
      </c>
      <c r="AM179" s="643">
        <f t="shared" si="52"/>
        <v>0</v>
      </c>
      <c r="AN179" s="640">
        <f t="shared" si="53"/>
        <v>0</v>
      </c>
      <c r="AO179" s="642">
        <f t="shared" si="54"/>
        <v>0</v>
      </c>
    </row>
    <row r="180" spans="1:41" s="137" customFormat="1">
      <c r="A180" s="375"/>
      <c r="B180" s="176" t="s">
        <v>175</v>
      </c>
      <c r="C180" s="936" t="s">
        <v>176</v>
      </c>
      <c r="D180" s="937"/>
      <c r="E180" s="937"/>
      <c r="F180" s="937"/>
      <c r="G180" s="937"/>
      <c r="H180" s="937"/>
      <c r="I180" s="938"/>
      <c r="J180" s="1085"/>
      <c r="K180" s="1086"/>
      <c r="L180" s="1087"/>
      <c r="M180" s="1088"/>
      <c r="N180" s="1089"/>
      <c r="O180" s="1088"/>
      <c r="P180" s="1089"/>
      <c r="Q180" s="139"/>
      <c r="R180" s="139"/>
      <c r="S180" s="139"/>
      <c r="T180" s="139"/>
      <c r="U180" s="139"/>
      <c r="V180" s="139"/>
      <c r="W180" s="139"/>
      <c r="X180" s="139"/>
      <c r="Y180" s="139"/>
      <c r="Z180" s="139"/>
      <c r="AA180" s="139"/>
      <c r="AB180" s="139"/>
      <c r="AC180" s="139"/>
      <c r="AD180" s="139"/>
      <c r="AE180" s="27"/>
      <c r="AF180" s="598"/>
      <c r="AG180" s="639">
        <f t="shared" si="46"/>
        <v>0</v>
      </c>
      <c r="AH180" s="640">
        <f t="shared" si="47"/>
        <v>0</v>
      </c>
      <c r="AI180" s="641">
        <f t="shared" si="48"/>
        <v>0</v>
      </c>
      <c r="AJ180" s="643">
        <f t="shared" si="49"/>
        <v>0</v>
      </c>
      <c r="AK180" s="640">
        <f t="shared" si="50"/>
        <v>0</v>
      </c>
      <c r="AL180" s="642">
        <f t="shared" si="51"/>
        <v>0</v>
      </c>
      <c r="AM180" s="643">
        <f t="shared" si="52"/>
        <v>0</v>
      </c>
      <c r="AN180" s="640">
        <f t="shared" si="53"/>
        <v>0</v>
      </c>
      <c r="AO180" s="642">
        <f t="shared" si="54"/>
        <v>0</v>
      </c>
    </row>
    <row r="181" spans="1:41" s="137" customFormat="1">
      <c r="A181" s="375"/>
      <c r="B181" s="176" t="s">
        <v>177</v>
      </c>
      <c r="C181" s="936" t="s">
        <v>178</v>
      </c>
      <c r="D181" s="937"/>
      <c r="E181" s="937"/>
      <c r="F181" s="937"/>
      <c r="G181" s="937"/>
      <c r="H181" s="937"/>
      <c r="I181" s="938"/>
      <c r="J181" s="1085"/>
      <c r="K181" s="1086"/>
      <c r="L181" s="1087"/>
      <c r="M181" s="1088"/>
      <c r="N181" s="1089"/>
      <c r="O181" s="1088"/>
      <c r="P181" s="1089"/>
      <c r="Q181" s="139"/>
      <c r="R181" s="139"/>
      <c r="S181" s="139"/>
      <c r="T181" s="139"/>
      <c r="U181" s="139"/>
      <c r="V181" s="139"/>
      <c r="W181" s="139"/>
      <c r="X181" s="139"/>
      <c r="Y181" s="139"/>
      <c r="Z181" s="139"/>
      <c r="AA181" s="139"/>
      <c r="AB181" s="139"/>
      <c r="AC181" s="139"/>
      <c r="AD181" s="139"/>
      <c r="AE181" s="27"/>
      <c r="AF181" s="598"/>
      <c r="AG181" s="639">
        <f t="shared" si="46"/>
        <v>0</v>
      </c>
      <c r="AH181" s="640">
        <f t="shared" si="47"/>
        <v>0</v>
      </c>
      <c r="AI181" s="641">
        <f t="shared" si="48"/>
        <v>0</v>
      </c>
      <c r="AJ181" s="643">
        <f t="shared" si="49"/>
        <v>0</v>
      </c>
      <c r="AK181" s="640">
        <f t="shared" si="50"/>
        <v>0</v>
      </c>
      <c r="AL181" s="642">
        <f t="shared" si="51"/>
        <v>0</v>
      </c>
      <c r="AM181" s="643">
        <f t="shared" si="52"/>
        <v>0</v>
      </c>
      <c r="AN181" s="640">
        <f t="shared" si="53"/>
        <v>0</v>
      </c>
      <c r="AO181" s="642">
        <f t="shared" si="54"/>
        <v>0</v>
      </c>
    </row>
    <row r="182" spans="1:41" s="137" customFormat="1">
      <c r="A182" s="375"/>
      <c r="B182" s="176" t="s">
        <v>87</v>
      </c>
      <c r="C182" s="936" t="s">
        <v>179</v>
      </c>
      <c r="D182" s="937"/>
      <c r="E182" s="937"/>
      <c r="F182" s="937"/>
      <c r="G182" s="937"/>
      <c r="H182" s="937"/>
      <c r="I182" s="938"/>
      <c r="J182" s="1085"/>
      <c r="K182" s="1086"/>
      <c r="L182" s="1087"/>
      <c r="M182" s="1088"/>
      <c r="N182" s="1089"/>
      <c r="O182" s="1088"/>
      <c r="P182" s="1089"/>
      <c r="Q182" s="139"/>
      <c r="R182" s="139"/>
      <c r="S182" s="139"/>
      <c r="T182" s="139"/>
      <c r="U182" s="139"/>
      <c r="V182" s="139"/>
      <c r="W182" s="139"/>
      <c r="X182" s="139"/>
      <c r="Y182" s="139"/>
      <c r="Z182" s="139"/>
      <c r="AA182" s="139"/>
      <c r="AB182" s="139"/>
      <c r="AC182" s="139"/>
      <c r="AD182" s="139"/>
      <c r="AE182" s="27"/>
      <c r="AF182" s="598"/>
      <c r="AG182" s="639">
        <f t="shared" si="46"/>
        <v>0</v>
      </c>
      <c r="AH182" s="640">
        <f t="shared" si="47"/>
        <v>0</v>
      </c>
      <c r="AI182" s="641">
        <f t="shared" si="48"/>
        <v>0</v>
      </c>
      <c r="AJ182" s="643">
        <f t="shared" si="49"/>
        <v>0</v>
      </c>
      <c r="AK182" s="640">
        <f t="shared" si="50"/>
        <v>0</v>
      </c>
      <c r="AL182" s="642">
        <f t="shared" si="51"/>
        <v>0</v>
      </c>
      <c r="AM182" s="643">
        <f t="shared" si="52"/>
        <v>0</v>
      </c>
      <c r="AN182" s="640">
        <f t="shared" si="53"/>
        <v>0</v>
      </c>
      <c r="AO182" s="642">
        <f t="shared" si="54"/>
        <v>0</v>
      </c>
    </row>
    <row r="183" spans="1:41" s="137" customFormat="1">
      <c r="A183" s="375"/>
      <c r="B183" s="176" t="s">
        <v>180</v>
      </c>
      <c r="C183" s="936" t="s">
        <v>181</v>
      </c>
      <c r="D183" s="937"/>
      <c r="E183" s="937"/>
      <c r="F183" s="937"/>
      <c r="G183" s="937"/>
      <c r="H183" s="937"/>
      <c r="I183" s="938"/>
      <c r="J183" s="1085"/>
      <c r="K183" s="1086"/>
      <c r="L183" s="1087"/>
      <c r="M183" s="1088"/>
      <c r="N183" s="1089"/>
      <c r="O183" s="1088"/>
      <c r="P183" s="1089"/>
      <c r="Q183" s="139"/>
      <c r="R183" s="139"/>
      <c r="S183" s="139"/>
      <c r="T183" s="139"/>
      <c r="U183" s="139"/>
      <c r="V183" s="139"/>
      <c r="W183" s="139"/>
      <c r="X183" s="139"/>
      <c r="Y183" s="139"/>
      <c r="Z183" s="139"/>
      <c r="AA183" s="139"/>
      <c r="AB183" s="139"/>
      <c r="AC183" s="139"/>
      <c r="AD183" s="139"/>
      <c r="AE183" s="27"/>
      <c r="AF183" s="598"/>
      <c r="AG183" s="639">
        <f t="shared" si="46"/>
        <v>0</v>
      </c>
      <c r="AH183" s="640">
        <f t="shared" si="47"/>
        <v>0</v>
      </c>
      <c r="AI183" s="641">
        <f t="shared" si="48"/>
        <v>0</v>
      </c>
      <c r="AJ183" s="643">
        <f t="shared" si="49"/>
        <v>0</v>
      </c>
      <c r="AK183" s="640">
        <f t="shared" si="50"/>
        <v>0</v>
      </c>
      <c r="AL183" s="642">
        <f t="shared" si="51"/>
        <v>0</v>
      </c>
      <c r="AM183" s="643">
        <f t="shared" si="52"/>
        <v>0</v>
      </c>
      <c r="AN183" s="640">
        <f t="shared" si="53"/>
        <v>0</v>
      </c>
      <c r="AO183" s="642">
        <f t="shared" si="54"/>
        <v>0</v>
      </c>
    </row>
    <row r="184" spans="1:41" s="137" customFormat="1">
      <c r="A184" s="375"/>
      <c r="B184" s="176" t="s">
        <v>182</v>
      </c>
      <c r="C184" s="936" t="s">
        <v>183</v>
      </c>
      <c r="D184" s="937"/>
      <c r="E184" s="937"/>
      <c r="F184" s="937"/>
      <c r="G184" s="937"/>
      <c r="H184" s="937"/>
      <c r="I184" s="938"/>
      <c r="J184" s="1085"/>
      <c r="K184" s="1086"/>
      <c r="L184" s="1087"/>
      <c r="M184" s="1088"/>
      <c r="N184" s="1089"/>
      <c r="O184" s="1088"/>
      <c r="P184" s="1089"/>
      <c r="Q184" s="139"/>
      <c r="R184" s="139"/>
      <c r="S184" s="139"/>
      <c r="T184" s="139"/>
      <c r="U184" s="139"/>
      <c r="V184" s="139"/>
      <c r="W184" s="139"/>
      <c r="X184" s="139"/>
      <c r="Y184" s="139"/>
      <c r="Z184" s="139"/>
      <c r="AA184" s="139"/>
      <c r="AB184" s="139"/>
      <c r="AC184" s="139"/>
      <c r="AD184" s="139"/>
      <c r="AE184" s="27"/>
      <c r="AF184" s="598"/>
      <c r="AG184" s="639">
        <f t="shared" si="46"/>
        <v>0</v>
      </c>
      <c r="AH184" s="640">
        <f t="shared" si="47"/>
        <v>0</v>
      </c>
      <c r="AI184" s="641">
        <f t="shared" si="48"/>
        <v>0</v>
      </c>
      <c r="AJ184" s="643">
        <f t="shared" si="49"/>
        <v>0</v>
      </c>
      <c r="AK184" s="640">
        <f t="shared" si="50"/>
        <v>0</v>
      </c>
      <c r="AL184" s="642">
        <f t="shared" si="51"/>
        <v>0</v>
      </c>
      <c r="AM184" s="643">
        <f t="shared" si="52"/>
        <v>0</v>
      </c>
      <c r="AN184" s="640">
        <f t="shared" si="53"/>
        <v>0</v>
      </c>
      <c r="AO184" s="642">
        <f t="shared" si="54"/>
        <v>0</v>
      </c>
    </row>
    <row r="185" spans="1:41" s="137" customFormat="1">
      <c r="A185" s="375"/>
      <c r="B185" s="176" t="s">
        <v>184</v>
      </c>
      <c r="C185" s="936" t="s">
        <v>185</v>
      </c>
      <c r="D185" s="937"/>
      <c r="E185" s="937"/>
      <c r="F185" s="937"/>
      <c r="G185" s="937"/>
      <c r="H185" s="937"/>
      <c r="I185" s="938"/>
      <c r="J185" s="1085"/>
      <c r="K185" s="1086"/>
      <c r="L185" s="1087"/>
      <c r="M185" s="1088"/>
      <c r="N185" s="1089"/>
      <c r="O185" s="1088"/>
      <c r="P185" s="1089"/>
      <c r="Q185" s="139"/>
      <c r="R185" s="139"/>
      <c r="S185" s="139"/>
      <c r="T185" s="139"/>
      <c r="U185" s="139"/>
      <c r="V185" s="139"/>
      <c r="W185" s="139"/>
      <c r="X185" s="139"/>
      <c r="Y185" s="139"/>
      <c r="Z185" s="139"/>
      <c r="AA185" s="139"/>
      <c r="AB185" s="139"/>
      <c r="AC185" s="139"/>
      <c r="AD185" s="139"/>
      <c r="AE185" s="27"/>
      <c r="AF185" s="598"/>
      <c r="AG185" s="639">
        <f t="shared" si="46"/>
        <v>0</v>
      </c>
      <c r="AH185" s="640">
        <f t="shared" si="47"/>
        <v>0</v>
      </c>
      <c r="AI185" s="641">
        <f t="shared" si="48"/>
        <v>0</v>
      </c>
      <c r="AJ185" s="643">
        <f t="shared" si="49"/>
        <v>0</v>
      </c>
      <c r="AK185" s="640">
        <f t="shared" si="50"/>
        <v>0</v>
      </c>
      <c r="AL185" s="642">
        <f t="shared" si="51"/>
        <v>0</v>
      </c>
      <c r="AM185" s="643">
        <f t="shared" si="52"/>
        <v>0</v>
      </c>
      <c r="AN185" s="640">
        <f t="shared" si="53"/>
        <v>0</v>
      </c>
      <c r="AO185" s="642">
        <f t="shared" si="54"/>
        <v>0</v>
      </c>
    </row>
    <row r="186" spans="1:41" s="137" customFormat="1">
      <c r="A186" s="375"/>
      <c r="B186" s="176" t="s">
        <v>186</v>
      </c>
      <c r="C186" s="936" t="s">
        <v>187</v>
      </c>
      <c r="D186" s="937"/>
      <c r="E186" s="937"/>
      <c r="F186" s="937"/>
      <c r="G186" s="937"/>
      <c r="H186" s="937"/>
      <c r="I186" s="938"/>
      <c r="J186" s="1085"/>
      <c r="K186" s="1086"/>
      <c r="L186" s="1087"/>
      <c r="M186" s="1088"/>
      <c r="N186" s="1089"/>
      <c r="O186" s="1088"/>
      <c r="P186" s="1089"/>
      <c r="Q186" s="139"/>
      <c r="R186" s="139"/>
      <c r="S186" s="139"/>
      <c r="T186" s="139"/>
      <c r="U186" s="139"/>
      <c r="V186" s="139"/>
      <c r="W186" s="139"/>
      <c r="X186" s="139"/>
      <c r="Y186" s="139"/>
      <c r="Z186" s="139"/>
      <c r="AA186" s="139"/>
      <c r="AB186" s="139"/>
      <c r="AC186" s="139"/>
      <c r="AD186" s="139"/>
      <c r="AE186" s="27"/>
      <c r="AF186" s="598"/>
      <c r="AG186" s="639">
        <f t="shared" si="46"/>
        <v>0</v>
      </c>
      <c r="AH186" s="640">
        <f t="shared" si="47"/>
        <v>0</v>
      </c>
      <c r="AI186" s="641">
        <f t="shared" si="48"/>
        <v>0</v>
      </c>
      <c r="AJ186" s="643">
        <f t="shared" si="49"/>
        <v>0</v>
      </c>
      <c r="AK186" s="640">
        <f t="shared" si="50"/>
        <v>0</v>
      </c>
      <c r="AL186" s="642">
        <f t="shared" si="51"/>
        <v>0</v>
      </c>
      <c r="AM186" s="643">
        <f t="shared" si="52"/>
        <v>0</v>
      </c>
      <c r="AN186" s="640">
        <f t="shared" si="53"/>
        <v>0</v>
      </c>
      <c r="AO186" s="642">
        <f t="shared" si="54"/>
        <v>0</v>
      </c>
    </row>
    <row r="187" spans="1:41" s="137" customFormat="1">
      <c r="A187" s="376"/>
      <c r="B187" s="43"/>
      <c r="C187" s="43"/>
      <c r="D187" s="43"/>
      <c r="E187" s="41"/>
      <c r="F187" s="43"/>
      <c r="G187" s="43"/>
      <c r="H187" s="41"/>
      <c r="I187" s="74" t="s">
        <v>102</v>
      </c>
      <c r="J187" s="1090">
        <f>IF(AND(SUM(J171:L186)=0,COUNTIF(J171:L186,"NS")&gt;0),"NS",SUM(J171:L186))</f>
        <v>0</v>
      </c>
      <c r="K187" s="1091"/>
      <c r="L187" s="1092"/>
      <c r="M187" s="1090">
        <f>IF(AND(SUM(M171:N186)=0,COUNTIF(M171:N186,"NS")&gt;0),"NS",SUM(M171:N186))</f>
        <v>0</v>
      </c>
      <c r="N187" s="1092"/>
      <c r="O187" s="1090">
        <f>IF(AND(SUM(O171:P186)=0,COUNTIF(O171:P186,"NS")&gt;0),"NS",SUM(O171:P186))</f>
        <v>0</v>
      </c>
      <c r="P187" s="1092"/>
      <c r="Q187" s="595">
        <f>IF(AND(SUM(Q171:Q186)=0,COUNTIF(Q171:Q186,"NS")&gt;0),"NS",SUM(Q171:Q186))</f>
        <v>0</v>
      </c>
      <c r="R187" s="595">
        <f>IF(AND(SUM(R171:R186)=0,COUNTIF(R171:R186,"NS")&gt;0),"NS",SUM(R171:R186))</f>
        <v>0</v>
      </c>
      <c r="S187" s="595">
        <f>IF(AND(SUM(S171:S186)=0,COUNTIF(S171:S186,"NS")&gt;0),"NS",SUM(S171:S186))</f>
        <v>0</v>
      </c>
      <c r="T187" s="595">
        <f>IF(AND(SUM(T171:T186)=0,COUNTIF(T171:T186,"NS")&gt;0),"NS",SUM(T171:T186))</f>
        <v>0</v>
      </c>
      <c r="U187" s="595">
        <f t="shared" ref="U187:AD187" si="58">IF(AND(SUM(U171:U186)=0,COUNTIF(U171:U186,"NS")&gt;0),"NS",SUM(U171:U186))</f>
        <v>0</v>
      </c>
      <c r="V187" s="595">
        <f t="shared" si="58"/>
        <v>0</v>
      </c>
      <c r="W187" s="595">
        <f t="shared" si="58"/>
        <v>0</v>
      </c>
      <c r="X187" s="595">
        <f>IF(AND(SUM(X171:X186)=0,COUNTIF(X171:X186,"NS")&gt;0),"NS",SUM(X171:X186))</f>
        <v>0</v>
      </c>
      <c r="Y187" s="595">
        <f t="shared" si="58"/>
        <v>0</v>
      </c>
      <c r="Z187" s="595">
        <f t="shared" si="58"/>
        <v>0</v>
      </c>
      <c r="AA187" s="595">
        <f t="shared" si="58"/>
        <v>0</v>
      </c>
      <c r="AB187" s="595">
        <f t="shared" si="58"/>
        <v>0</v>
      </c>
      <c r="AC187" s="595">
        <f t="shared" si="58"/>
        <v>0</v>
      </c>
      <c r="AD187" s="595">
        <f t="shared" si="58"/>
        <v>0</v>
      </c>
      <c r="AE187" s="61"/>
      <c r="AF187" s="598"/>
      <c r="AI187" s="644">
        <f>SUM(AI171:AI186)</f>
        <v>0</v>
      </c>
      <c r="AL187" s="644">
        <f>SUM(AL171:AL186)</f>
        <v>0</v>
      </c>
      <c r="AO187" s="644">
        <f>SUM(AO171:AO186)</f>
        <v>0</v>
      </c>
    </row>
    <row r="188" spans="1:41" s="137" customFormat="1">
      <c r="A188" s="376"/>
      <c r="B188" s="758" t="str">
        <f>IF(AG169=336,"",IF(SUM(AI187:AO187)=0,"","ERROR: Por favor verifique las cantidades ya que no coinciden con el total."))</f>
        <v/>
      </c>
      <c r="C188" s="758"/>
      <c r="D188" s="758"/>
      <c r="E188" s="758"/>
      <c r="F188" s="758"/>
      <c r="G188" s="758"/>
      <c r="H188" s="758"/>
      <c r="I188" s="758"/>
      <c r="J188" s="758"/>
      <c r="K188" s="758"/>
      <c r="L188" s="758"/>
      <c r="M188" s="758"/>
      <c r="N188" s="758"/>
      <c r="O188" s="758"/>
      <c r="P188" s="758"/>
      <c r="Q188" s="758"/>
      <c r="R188" s="758"/>
      <c r="S188" s="758"/>
      <c r="T188" s="758"/>
      <c r="U188" s="758"/>
      <c r="V188" s="758"/>
      <c r="W188" s="758"/>
      <c r="X188" s="758"/>
      <c r="Y188" s="758"/>
      <c r="Z188" s="758"/>
      <c r="AA188" s="758"/>
      <c r="AB188" s="758"/>
      <c r="AC188" s="758"/>
      <c r="AD188" s="758"/>
      <c r="AE188" s="36"/>
      <c r="AF188" s="598"/>
    </row>
    <row r="189" spans="1:41" s="137" customFormat="1">
      <c r="A189" s="376"/>
      <c r="B189" s="758" t="str">
        <f>IF(AG169=336,"",IF(SUM(AR174:BH174)=0,"","ERROR: Por favor verifique las cantidades ya que no coinciden con lo registrado en la respuesta de la pregunta 5."))</f>
        <v/>
      </c>
      <c r="C189" s="758"/>
      <c r="D189" s="758"/>
      <c r="E189" s="758"/>
      <c r="F189" s="758"/>
      <c r="G189" s="758"/>
      <c r="H189" s="758"/>
      <c r="I189" s="758"/>
      <c r="J189" s="758"/>
      <c r="K189" s="758"/>
      <c r="L189" s="758"/>
      <c r="M189" s="758"/>
      <c r="N189" s="758"/>
      <c r="O189" s="758"/>
      <c r="P189" s="758"/>
      <c r="Q189" s="758"/>
      <c r="R189" s="758"/>
      <c r="S189" s="758"/>
      <c r="T189" s="758"/>
      <c r="U189" s="758"/>
      <c r="V189" s="758"/>
      <c r="W189" s="758"/>
      <c r="X189" s="758"/>
      <c r="Y189" s="758"/>
      <c r="Z189" s="758"/>
      <c r="AA189" s="758"/>
      <c r="AB189" s="758"/>
      <c r="AC189" s="758"/>
      <c r="AD189" s="758"/>
      <c r="AE189" s="36"/>
      <c r="AF189" s="598"/>
    </row>
    <row r="190" spans="1:41" s="137" customFormat="1">
      <c r="A190" s="376"/>
      <c r="B190" s="759" t="str">
        <f>IF(OR(AG169=336,AG169=64),"","ERROR: Favor de llenar todas las celdas. Si no se cuenta con la información, registrar NS.")</f>
        <v/>
      </c>
      <c r="C190" s="759"/>
      <c r="D190" s="759"/>
      <c r="E190" s="759"/>
      <c r="F190" s="759"/>
      <c r="G190" s="759"/>
      <c r="H190" s="759"/>
      <c r="I190" s="759"/>
      <c r="J190" s="759"/>
      <c r="K190" s="759"/>
      <c r="L190" s="759"/>
      <c r="M190" s="759"/>
      <c r="N190" s="759"/>
      <c r="O190" s="759"/>
      <c r="P190" s="759"/>
      <c r="Q190" s="759"/>
      <c r="R190" s="759"/>
      <c r="S190" s="759"/>
      <c r="T190" s="759"/>
      <c r="U190" s="759"/>
      <c r="V190" s="759"/>
      <c r="W190" s="759"/>
      <c r="X190" s="759"/>
      <c r="Y190" s="759"/>
      <c r="Z190" s="759"/>
      <c r="AA190" s="759"/>
      <c r="AB190" s="759"/>
      <c r="AC190" s="759"/>
      <c r="AD190" s="759"/>
      <c r="AE190" s="36"/>
      <c r="AF190" s="598"/>
    </row>
    <row r="191" spans="1:41" s="137" customFormat="1" ht="28.5" customHeight="1">
      <c r="A191" s="367" t="s">
        <v>189</v>
      </c>
      <c r="B191" s="805" t="s">
        <v>505</v>
      </c>
      <c r="C191" s="805"/>
      <c r="D191" s="805"/>
      <c r="E191" s="805"/>
      <c r="F191" s="805"/>
      <c r="G191" s="805"/>
      <c r="H191" s="805"/>
      <c r="I191" s="805"/>
      <c r="J191" s="805"/>
      <c r="K191" s="805"/>
      <c r="L191" s="805"/>
      <c r="M191" s="805"/>
      <c r="N191" s="805"/>
      <c r="O191" s="805"/>
      <c r="P191" s="805"/>
      <c r="Q191" s="805"/>
      <c r="R191" s="805"/>
      <c r="S191" s="805"/>
      <c r="T191" s="805"/>
      <c r="U191" s="805"/>
      <c r="V191" s="805"/>
      <c r="W191" s="805"/>
      <c r="X191" s="805"/>
      <c r="Y191" s="805"/>
      <c r="Z191" s="805"/>
      <c r="AA191" s="805"/>
      <c r="AB191" s="805"/>
      <c r="AC191" s="805"/>
      <c r="AD191" s="805"/>
      <c r="AE191" s="36"/>
      <c r="AF191" s="598"/>
    </row>
    <row r="192" spans="1:41" s="137" customFormat="1" ht="15.75" thickBot="1">
      <c r="A192" s="376"/>
      <c r="B192" s="760" t="str">
        <f>IF(OR($J$24="X",$T$24="X"),"De acuerdo a la pregunta 1, ésta no debe ser contestada.","")</f>
        <v/>
      </c>
      <c r="C192" s="760"/>
      <c r="D192" s="760"/>
      <c r="E192" s="760"/>
      <c r="F192" s="760"/>
      <c r="G192" s="760"/>
      <c r="H192" s="760"/>
      <c r="I192" s="760"/>
      <c r="J192" s="760"/>
      <c r="K192" s="760"/>
      <c r="L192" s="760"/>
      <c r="M192" s="760"/>
      <c r="N192" s="760"/>
      <c r="O192" s="760"/>
      <c r="P192" s="760"/>
      <c r="Q192" s="760"/>
      <c r="R192" s="760"/>
      <c r="S192" s="760"/>
      <c r="T192" s="760"/>
      <c r="U192" s="760"/>
      <c r="V192" s="760"/>
      <c r="W192" s="760"/>
      <c r="X192" s="760"/>
      <c r="Y192" s="760"/>
      <c r="Z192" s="760"/>
      <c r="AA192" s="760"/>
      <c r="AB192" s="760"/>
      <c r="AC192" s="760"/>
      <c r="AD192" s="760"/>
      <c r="AE192" s="36"/>
      <c r="AF192" s="598"/>
    </row>
    <row r="193" spans="1:32" s="137" customFormat="1" ht="15.75" thickBot="1">
      <c r="A193" s="376"/>
      <c r="B193" s="43"/>
      <c r="C193" s="1037"/>
      <c r="D193" s="1038"/>
      <c r="E193" s="1038"/>
      <c r="F193" s="1039"/>
      <c r="G193" s="43"/>
      <c r="H193" s="41"/>
      <c r="I193" s="75"/>
      <c r="J193" s="76"/>
      <c r="K193" s="76"/>
      <c r="L193" s="76"/>
      <c r="M193" s="41"/>
      <c r="N193" s="41"/>
      <c r="O193" s="76"/>
      <c r="P193" s="76"/>
      <c r="Q193" s="41"/>
      <c r="R193" s="41"/>
      <c r="S193" s="70"/>
      <c r="T193" s="117"/>
      <c r="U193" s="117"/>
      <c r="V193" s="70"/>
      <c r="W193" s="77"/>
      <c r="X193" s="77"/>
      <c r="Y193" s="77"/>
      <c r="Z193" s="77"/>
      <c r="AA193" s="77"/>
      <c r="AB193" s="77"/>
      <c r="AC193" s="77"/>
      <c r="AD193" s="77"/>
      <c r="AE193" s="36"/>
      <c r="AF193" s="598"/>
    </row>
    <row r="194" spans="1:32" s="137" customFormat="1">
      <c r="A194" s="376"/>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36"/>
      <c r="AF194" s="598"/>
    </row>
    <row r="195" spans="1:32" s="137" customFormat="1">
      <c r="A195" s="376"/>
      <c r="B195" s="758" t="str">
        <f>IF(C193="","",IF(OR(C193&lt;=$C$105,C193="NS"),"","ERROR: Por favor verifique su respuesta ya que no coincide con lo registrado en la respuesta de la pregunta 5."))</f>
        <v/>
      </c>
      <c r="C195" s="758"/>
      <c r="D195" s="758"/>
      <c r="E195" s="758"/>
      <c r="F195" s="758"/>
      <c r="G195" s="758"/>
      <c r="H195" s="758"/>
      <c r="I195" s="758"/>
      <c r="J195" s="758"/>
      <c r="K195" s="758"/>
      <c r="L195" s="758"/>
      <c r="M195" s="758"/>
      <c r="N195" s="758"/>
      <c r="O195" s="758"/>
      <c r="P195" s="758"/>
      <c r="Q195" s="758"/>
      <c r="R195" s="758"/>
      <c r="S195" s="758"/>
      <c r="T195" s="758"/>
      <c r="U195" s="758"/>
      <c r="V195" s="758"/>
      <c r="W195" s="758"/>
      <c r="X195" s="758"/>
      <c r="Y195" s="758"/>
      <c r="Z195" s="758"/>
      <c r="AA195" s="758"/>
      <c r="AB195" s="758"/>
      <c r="AC195" s="758"/>
      <c r="AD195" s="758"/>
      <c r="AE195" s="36"/>
      <c r="AF195" s="598"/>
    </row>
    <row r="196" spans="1:32" s="137" customFormat="1" ht="15.75" thickBot="1">
      <c r="A196" s="376"/>
      <c r="B196" s="43"/>
      <c r="C196" s="43"/>
      <c r="D196" s="43"/>
      <c r="E196" s="41"/>
      <c r="F196" s="43"/>
      <c r="G196" s="43"/>
      <c r="H196" s="41"/>
      <c r="I196" s="75"/>
      <c r="J196" s="76"/>
      <c r="K196" s="76"/>
      <c r="L196" s="76"/>
      <c r="M196" s="41"/>
      <c r="N196" s="41"/>
      <c r="O196" s="76"/>
      <c r="P196" s="76"/>
      <c r="Q196" s="41"/>
      <c r="R196" s="41"/>
      <c r="S196" s="70"/>
      <c r="T196" s="117"/>
      <c r="U196" s="117"/>
      <c r="V196" s="70"/>
      <c r="W196" s="77"/>
      <c r="X196" s="77"/>
      <c r="Y196" s="77"/>
      <c r="Z196" s="77"/>
      <c r="AA196" s="77"/>
      <c r="AB196" s="77"/>
      <c r="AC196" s="77"/>
      <c r="AD196" s="77"/>
      <c r="AE196" s="36"/>
      <c r="AF196" s="598"/>
    </row>
    <row r="197" spans="1:32" s="137" customFormat="1" ht="15.75" thickBot="1">
      <c r="A197" s="376"/>
      <c r="B197" s="1079" t="s">
        <v>655</v>
      </c>
      <c r="C197" s="1080"/>
      <c r="D197" s="1080"/>
      <c r="E197" s="1080"/>
      <c r="F197" s="1080"/>
      <c r="G197" s="1080"/>
      <c r="H197" s="1080"/>
      <c r="I197" s="1080"/>
      <c r="J197" s="1080"/>
      <c r="K197" s="1080"/>
      <c r="L197" s="1080"/>
      <c r="M197" s="1080"/>
      <c r="N197" s="1080"/>
      <c r="O197" s="1080"/>
      <c r="P197" s="1080"/>
      <c r="Q197" s="1080"/>
      <c r="R197" s="1080"/>
      <c r="S197" s="1080"/>
      <c r="T197" s="1080"/>
      <c r="U197" s="1080"/>
      <c r="V197" s="1080"/>
      <c r="W197" s="1080"/>
      <c r="X197" s="1080"/>
      <c r="Y197" s="1080"/>
      <c r="Z197" s="1080"/>
      <c r="AA197" s="1080"/>
      <c r="AB197" s="1080"/>
      <c r="AC197" s="1080"/>
      <c r="AD197" s="1081"/>
      <c r="AE197" s="6"/>
      <c r="AF197" s="598"/>
    </row>
    <row r="198" spans="1:32" s="137" customFormat="1">
      <c r="A198" s="376"/>
      <c r="B198" s="43"/>
      <c r="C198" s="43"/>
      <c r="D198" s="43"/>
      <c r="E198" s="41"/>
      <c r="F198" s="43"/>
      <c r="G198" s="43"/>
      <c r="H198" s="41"/>
      <c r="I198" s="75"/>
      <c r="J198" s="76"/>
      <c r="K198" s="76"/>
      <c r="L198" s="76"/>
      <c r="M198" s="41"/>
      <c r="N198" s="41"/>
      <c r="O198" s="76"/>
      <c r="P198" s="76"/>
      <c r="Q198" s="41"/>
      <c r="R198" s="41"/>
      <c r="S198" s="70"/>
      <c r="T198" s="117"/>
      <c r="U198" s="117"/>
      <c r="V198" s="70"/>
      <c r="W198" s="77"/>
      <c r="X198" s="77"/>
      <c r="Y198" s="77"/>
      <c r="Z198" s="77"/>
      <c r="AA198" s="77"/>
      <c r="AB198" s="77"/>
      <c r="AC198" s="77"/>
      <c r="AD198" s="77"/>
      <c r="AE198" s="6"/>
      <c r="AF198" s="598"/>
    </row>
    <row r="199" spans="1:32" s="137" customFormat="1" ht="33" customHeight="1">
      <c r="A199" s="367" t="s">
        <v>201</v>
      </c>
      <c r="B199" s="805" t="s">
        <v>740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5"/>
      <c r="Y199" s="805"/>
      <c r="Z199" s="805"/>
      <c r="AA199" s="805"/>
      <c r="AB199" s="805"/>
      <c r="AC199" s="805"/>
      <c r="AD199" s="805"/>
      <c r="AE199" s="32"/>
      <c r="AF199" s="598"/>
    </row>
    <row r="200" spans="1:32" s="137" customFormat="1" ht="30.75" customHeight="1">
      <c r="A200" s="376"/>
      <c r="B200" s="40"/>
      <c r="C200" s="915" t="s">
        <v>506</v>
      </c>
      <c r="D200" s="915"/>
      <c r="E200" s="915"/>
      <c r="F200" s="915"/>
      <c r="G200" s="915"/>
      <c r="H200" s="915"/>
      <c r="I200" s="915"/>
      <c r="J200" s="915"/>
      <c r="K200" s="915"/>
      <c r="L200" s="915"/>
      <c r="M200" s="915"/>
      <c r="N200" s="915"/>
      <c r="O200" s="915"/>
      <c r="P200" s="915"/>
      <c r="Q200" s="915"/>
      <c r="R200" s="915"/>
      <c r="S200" s="915"/>
      <c r="T200" s="915"/>
      <c r="U200" s="915"/>
      <c r="V200" s="915"/>
      <c r="W200" s="915"/>
      <c r="X200" s="915"/>
      <c r="Y200" s="915"/>
      <c r="Z200" s="915"/>
      <c r="AA200" s="915"/>
      <c r="AB200" s="915"/>
      <c r="AC200" s="915"/>
      <c r="AD200" s="915"/>
      <c r="AE200" s="27"/>
      <c r="AF200" s="598"/>
    </row>
    <row r="201" spans="1:32" s="137" customFormat="1">
      <c r="A201" s="376"/>
      <c r="B201" s="40"/>
      <c r="C201" s="915" t="s">
        <v>190</v>
      </c>
      <c r="D201" s="915"/>
      <c r="E201" s="915"/>
      <c r="F201" s="915"/>
      <c r="G201" s="915"/>
      <c r="H201" s="915"/>
      <c r="I201" s="915"/>
      <c r="J201" s="915"/>
      <c r="K201" s="915"/>
      <c r="L201" s="915"/>
      <c r="M201" s="915"/>
      <c r="N201" s="915"/>
      <c r="O201" s="915"/>
      <c r="P201" s="915"/>
      <c r="Q201" s="915"/>
      <c r="R201" s="915"/>
      <c r="S201" s="915"/>
      <c r="T201" s="915"/>
      <c r="U201" s="915"/>
      <c r="V201" s="915"/>
      <c r="W201" s="915"/>
      <c r="X201" s="915"/>
      <c r="Y201" s="915"/>
      <c r="Z201" s="915"/>
      <c r="AA201" s="915"/>
      <c r="AB201" s="915"/>
      <c r="AC201" s="915"/>
      <c r="AD201" s="915"/>
      <c r="AE201" s="27"/>
      <c r="AF201" s="598"/>
    </row>
    <row r="202" spans="1:32" s="137" customFormat="1" ht="15.75" thickBot="1">
      <c r="A202" s="376"/>
      <c r="B202" s="760" t="str">
        <f>IF(OR($J$24="X",$T$24="X"),"De acuerdo a la pregunta 1, ésta no debe ser contestada.","")</f>
        <v/>
      </c>
      <c r="C202" s="760"/>
      <c r="D202" s="760"/>
      <c r="E202" s="760"/>
      <c r="F202" s="760"/>
      <c r="G202" s="760"/>
      <c r="H202" s="760"/>
      <c r="I202" s="760"/>
      <c r="J202" s="760"/>
      <c r="K202" s="760"/>
      <c r="L202" s="760"/>
      <c r="M202" s="760"/>
      <c r="N202" s="760"/>
      <c r="O202" s="760"/>
      <c r="P202" s="760"/>
      <c r="Q202" s="760"/>
      <c r="R202" s="760"/>
      <c r="S202" s="760"/>
      <c r="T202" s="760"/>
      <c r="U202" s="760"/>
      <c r="V202" s="760"/>
      <c r="W202" s="760"/>
      <c r="X202" s="760"/>
      <c r="Y202" s="760"/>
      <c r="Z202" s="760"/>
      <c r="AA202" s="760"/>
      <c r="AB202" s="760"/>
      <c r="AC202" s="760"/>
      <c r="AD202" s="760"/>
      <c r="AE202" s="27"/>
      <c r="AF202" s="598"/>
    </row>
    <row r="203" spans="1:32" s="137" customFormat="1" ht="15.75" thickBot="1">
      <c r="A203" s="376"/>
      <c r="B203" s="6"/>
      <c r="C203" s="1073"/>
      <c r="D203" s="1074"/>
      <c r="E203" s="1074"/>
      <c r="F203" s="1074"/>
      <c r="G203" s="1074"/>
      <c r="H203" s="1075"/>
      <c r="I203" s="671"/>
      <c r="J203" s="671"/>
      <c r="K203" s="671"/>
      <c r="L203" s="671"/>
      <c r="M203" s="671"/>
      <c r="N203" s="671"/>
      <c r="O203" s="671"/>
      <c r="P203" s="671"/>
      <c r="Q203" s="671"/>
      <c r="R203" s="671"/>
      <c r="S203" s="671"/>
      <c r="T203" s="116"/>
      <c r="U203" s="116"/>
      <c r="V203" s="671"/>
      <c r="W203" s="671"/>
      <c r="X203" s="671"/>
      <c r="Y203" s="671"/>
      <c r="Z203" s="671"/>
      <c r="AA203" s="671"/>
      <c r="AB203" s="671"/>
      <c r="AC203" s="671"/>
      <c r="AD203" s="671"/>
      <c r="AE203" s="32"/>
      <c r="AF203" s="598"/>
    </row>
    <row r="204" spans="1:32" s="137" customFormat="1">
      <c r="A204" s="376"/>
      <c r="B204" s="687"/>
      <c r="C204" s="687"/>
      <c r="D204" s="687"/>
      <c r="E204" s="687"/>
      <c r="F204" s="687"/>
      <c r="G204" s="687"/>
      <c r="H204" s="687"/>
      <c r="I204" s="687"/>
      <c r="J204" s="687"/>
      <c r="K204" s="687"/>
      <c r="L204" s="687"/>
      <c r="M204" s="687"/>
      <c r="N204" s="687"/>
      <c r="O204" s="687"/>
      <c r="P204" s="687"/>
      <c r="Q204" s="687"/>
      <c r="R204" s="687"/>
      <c r="S204" s="687"/>
      <c r="T204" s="687"/>
      <c r="U204" s="687"/>
      <c r="V204" s="687"/>
      <c r="W204" s="687"/>
      <c r="X204" s="687"/>
      <c r="Y204" s="687"/>
      <c r="Z204" s="687"/>
      <c r="AA204" s="687"/>
      <c r="AB204" s="687"/>
      <c r="AC204" s="687"/>
      <c r="AD204" s="687"/>
      <c r="AE204" s="32"/>
      <c r="AF204" s="598"/>
    </row>
    <row r="205" spans="1:32" s="137" customFormat="1">
      <c r="A205" s="376"/>
      <c r="B205" s="6"/>
      <c r="C205" s="438"/>
      <c r="D205" s="438"/>
      <c r="E205" s="438"/>
      <c r="F205" s="438"/>
      <c r="G205" s="438"/>
      <c r="H205" s="438"/>
      <c r="I205" s="438"/>
      <c r="J205" s="438"/>
      <c r="K205" s="438"/>
      <c r="L205" s="438"/>
      <c r="M205" s="438"/>
      <c r="N205" s="438"/>
      <c r="O205" s="438"/>
      <c r="P205" s="438"/>
      <c r="Q205" s="438"/>
      <c r="R205" s="438"/>
      <c r="S205" s="438"/>
      <c r="T205" s="116"/>
      <c r="U205" s="116"/>
      <c r="V205" s="438"/>
      <c r="W205" s="438"/>
      <c r="X205" s="438"/>
      <c r="Y205" s="438"/>
      <c r="Z205" s="438"/>
      <c r="AA205" s="438"/>
      <c r="AB205" s="438"/>
      <c r="AC205" s="438"/>
      <c r="AD205" s="438"/>
      <c r="AE205" s="32"/>
      <c r="AF205" s="598"/>
    </row>
    <row r="206" spans="1:32" s="137" customFormat="1">
      <c r="A206" s="376"/>
      <c r="B206" s="6"/>
      <c r="C206" s="438"/>
      <c r="D206" s="438"/>
      <c r="E206" s="438"/>
      <c r="F206" s="438"/>
      <c r="G206" s="438"/>
      <c r="H206" s="438"/>
      <c r="I206" s="438"/>
      <c r="J206" s="438"/>
      <c r="K206" s="438"/>
      <c r="L206" s="438"/>
      <c r="M206" s="438"/>
      <c r="N206" s="438"/>
      <c r="O206" s="438"/>
      <c r="P206" s="438"/>
      <c r="Q206" s="438"/>
      <c r="R206" s="438"/>
      <c r="S206" s="438"/>
      <c r="T206" s="116"/>
      <c r="U206" s="116"/>
      <c r="V206" s="438"/>
      <c r="W206" s="438"/>
      <c r="X206" s="438"/>
      <c r="Y206" s="438"/>
      <c r="Z206" s="438"/>
      <c r="AA206" s="438"/>
      <c r="AB206" s="438"/>
      <c r="AC206" s="438"/>
      <c r="AD206" s="438"/>
      <c r="AE206" s="32"/>
      <c r="AF206" s="598"/>
    </row>
    <row r="207" spans="1:32" s="137" customFormat="1" ht="28.5" customHeight="1">
      <c r="A207" s="377" t="s">
        <v>507</v>
      </c>
      <c r="B207" s="895" t="s">
        <v>191</v>
      </c>
      <c r="C207" s="895"/>
      <c r="D207" s="895"/>
      <c r="E207" s="895"/>
      <c r="F207" s="895"/>
      <c r="G207" s="895"/>
      <c r="H207" s="895"/>
      <c r="I207" s="895"/>
      <c r="J207" s="895"/>
      <c r="K207" s="895"/>
      <c r="L207" s="895"/>
      <c r="M207" s="895"/>
      <c r="N207" s="895"/>
      <c r="O207" s="895"/>
      <c r="P207" s="895"/>
      <c r="Q207" s="895"/>
      <c r="R207" s="895"/>
      <c r="S207" s="895"/>
      <c r="T207" s="895"/>
      <c r="U207" s="895"/>
      <c r="V207" s="895"/>
      <c r="W207" s="895"/>
      <c r="X207" s="895"/>
      <c r="Y207" s="895"/>
      <c r="Z207" s="895"/>
      <c r="AA207" s="895"/>
      <c r="AB207" s="895"/>
      <c r="AC207" s="895"/>
      <c r="AD207" s="895"/>
      <c r="AE207" s="34"/>
      <c r="AF207" s="598"/>
    </row>
    <row r="208" spans="1:32" s="137" customFormat="1" ht="15" customHeight="1">
      <c r="A208" s="376"/>
      <c r="B208" s="40"/>
      <c r="C208" s="915" t="s">
        <v>192</v>
      </c>
      <c r="D208" s="915"/>
      <c r="E208" s="915"/>
      <c r="F208" s="915"/>
      <c r="G208" s="915"/>
      <c r="H208" s="915"/>
      <c r="I208" s="915"/>
      <c r="J208" s="915"/>
      <c r="K208" s="915"/>
      <c r="L208" s="915"/>
      <c r="M208" s="915"/>
      <c r="N208" s="915"/>
      <c r="O208" s="915"/>
      <c r="P208" s="915"/>
      <c r="Q208" s="915"/>
      <c r="R208" s="915"/>
      <c r="S208" s="915"/>
      <c r="T208" s="915"/>
      <c r="U208" s="915"/>
      <c r="V208" s="915"/>
      <c r="W208" s="915"/>
      <c r="X208" s="915"/>
      <c r="Y208" s="915"/>
      <c r="Z208" s="915"/>
      <c r="AA208" s="915"/>
      <c r="AB208" s="915"/>
      <c r="AC208" s="915"/>
      <c r="AD208" s="915"/>
      <c r="AE208" s="79"/>
      <c r="AF208" s="598"/>
    </row>
    <row r="209" spans="1:33" s="137" customFormat="1" ht="15.75" thickBot="1">
      <c r="A209" s="376"/>
      <c r="B209" s="760" t="str">
        <f>IF(OR($J$24="X",$T$24="X"),"De acuerdo a la pregunta 1, ésta no debe ser contestada.","")</f>
        <v/>
      </c>
      <c r="C209" s="760"/>
      <c r="D209" s="760"/>
      <c r="E209" s="760"/>
      <c r="F209" s="760"/>
      <c r="G209" s="760"/>
      <c r="H209" s="760"/>
      <c r="I209" s="760"/>
      <c r="J209" s="760"/>
      <c r="K209" s="760"/>
      <c r="L209" s="760"/>
      <c r="M209" s="760"/>
      <c r="N209" s="760"/>
      <c r="O209" s="760"/>
      <c r="P209" s="760"/>
      <c r="Q209" s="760"/>
      <c r="R209" s="760"/>
      <c r="S209" s="760"/>
      <c r="T209" s="760"/>
      <c r="U209" s="760"/>
      <c r="V209" s="760"/>
      <c r="W209" s="760"/>
      <c r="X209" s="760"/>
      <c r="Y209" s="760"/>
      <c r="Z209" s="760"/>
      <c r="AA209" s="760"/>
      <c r="AB209" s="760"/>
      <c r="AC209" s="760"/>
      <c r="AD209" s="760"/>
      <c r="AE209" s="80"/>
      <c r="AF209" s="598"/>
    </row>
    <row r="210" spans="1:33" s="137" customFormat="1" ht="15.75" thickBot="1">
      <c r="A210" s="376"/>
      <c r="B210" s="6"/>
      <c r="C210" s="1076"/>
      <c r="D210" s="1077"/>
      <c r="E210" s="1077"/>
      <c r="F210" s="1077"/>
      <c r="G210" s="1077"/>
      <c r="H210" s="1078"/>
      <c r="I210" s="81" t="s">
        <v>193</v>
      </c>
      <c r="J210" s="363"/>
      <c r="K210" s="363"/>
      <c r="L210" s="363"/>
      <c r="M210" s="363"/>
      <c r="N210" s="363"/>
      <c r="O210" s="363"/>
      <c r="P210" s="363"/>
      <c r="Q210" s="363"/>
      <c r="R210" s="363"/>
      <c r="S210" s="363"/>
      <c r="T210" s="116"/>
      <c r="U210" s="116"/>
      <c r="V210" s="363"/>
      <c r="W210" s="363"/>
      <c r="X210" s="363"/>
      <c r="Y210" s="363"/>
      <c r="Z210" s="363"/>
      <c r="AA210" s="363"/>
      <c r="AB210" s="363"/>
      <c r="AC210" s="363"/>
      <c r="AD210" s="363"/>
      <c r="AE210" s="32"/>
      <c r="AF210" s="598"/>
    </row>
    <row r="211" spans="1:33" s="137" customFormat="1">
      <c r="A211" s="376"/>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32"/>
      <c r="AF211" s="598"/>
    </row>
    <row r="212" spans="1:33" s="137" customFormat="1">
      <c r="A212" s="376"/>
      <c r="B212" s="758" t="str">
        <f>IF(C210="","",IF(OR(C210&lt;=100,C210="NS"),"","ERROR: Por favor verifique su respuesta ya que no puede ser mayor a 100%."))</f>
        <v/>
      </c>
      <c r="C212" s="758"/>
      <c r="D212" s="758"/>
      <c r="E212" s="758"/>
      <c r="F212" s="758"/>
      <c r="G212" s="758"/>
      <c r="H212" s="758"/>
      <c r="I212" s="758"/>
      <c r="J212" s="758"/>
      <c r="K212" s="758"/>
      <c r="L212" s="758"/>
      <c r="M212" s="758"/>
      <c r="N212" s="758"/>
      <c r="O212" s="758"/>
      <c r="P212" s="758"/>
      <c r="Q212" s="758"/>
      <c r="R212" s="758"/>
      <c r="S212" s="758"/>
      <c r="T212" s="758"/>
      <c r="U212" s="758"/>
      <c r="V212" s="758"/>
      <c r="W212" s="758"/>
      <c r="X212" s="758"/>
      <c r="Y212" s="758"/>
      <c r="Z212" s="758"/>
      <c r="AA212" s="758"/>
      <c r="AB212" s="758"/>
      <c r="AC212" s="758"/>
      <c r="AD212" s="758"/>
      <c r="AE212" s="36"/>
      <c r="AF212" s="598"/>
    </row>
    <row r="213" spans="1:33" s="137" customFormat="1">
      <c r="A213" s="376"/>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36"/>
      <c r="AF213" s="598"/>
    </row>
    <row r="214" spans="1:33" s="137" customFormat="1" ht="30.75" customHeight="1">
      <c r="A214" s="377" t="s">
        <v>508</v>
      </c>
      <c r="B214" s="805" t="s">
        <v>194</v>
      </c>
      <c r="C214" s="805"/>
      <c r="D214" s="805"/>
      <c r="E214" s="805"/>
      <c r="F214" s="805"/>
      <c r="G214" s="805"/>
      <c r="H214" s="805"/>
      <c r="I214" s="805"/>
      <c r="J214" s="805"/>
      <c r="K214" s="805"/>
      <c r="L214" s="805"/>
      <c r="M214" s="805"/>
      <c r="N214" s="805"/>
      <c r="O214" s="805"/>
      <c r="P214" s="805"/>
      <c r="Q214" s="805"/>
      <c r="R214" s="805"/>
      <c r="S214" s="805"/>
      <c r="T214" s="805"/>
      <c r="U214" s="805"/>
      <c r="V214" s="805"/>
      <c r="W214" s="805"/>
      <c r="X214" s="805"/>
      <c r="Y214" s="805"/>
      <c r="Z214" s="805"/>
      <c r="AA214" s="805"/>
      <c r="AB214" s="805"/>
      <c r="AC214" s="805"/>
      <c r="AD214" s="805"/>
      <c r="AE214" s="36"/>
      <c r="AF214" s="598"/>
    </row>
    <row r="215" spans="1:33" s="137" customFormat="1">
      <c r="A215" s="376"/>
      <c r="B215" s="54"/>
      <c r="C215" s="916" t="s">
        <v>195</v>
      </c>
      <c r="D215" s="916"/>
      <c r="E215" s="916"/>
      <c r="F215" s="916"/>
      <c r="G215" s="916"/>
      <c r="H215" s="916"/>
      <c r="I215" s="916"/>
      <c r="J215" s="916"/>
      <c r="K215" s="916"/>
      <c r="L215" s="916"/>
      <c r="M215" s="916"/>
      <c r="N215" s="916"/>
      <c r="O215" s="916"/>
      <c r="P215" s="916"/>
      <c r="Q215" s="916"/>
      <c r="R215" s="916"/>
      <c r="S215" s="916"/>
      <c r="T215" s="916"/>
      <c r="U215" s="916"/>
      <c r="V215" s="916"/>
      <c r="W215" s="916"/>
      <c r="X215" s="916"/>
      <c r="Y215" s="916"/>
      <c r="Z215" s="916"/>
      <c r="AA215" s="916"/>
      <c r="AB215" s="916"/>
      <c r="AC215" s="916"/>
      <c r="AD215" s="916"/>
      <c r="AE215" s="36"/>
      <c r="AF215" s="598"/>
    </row>
    <row r="216" spans="1:33" s="137" customFormat="1">
      <c r="A216" s="376"/>
      <c r="B216" s="54"/>
      <c r="C216" s="916" t="s">
        <v>196</v>
      </c>
      <c r="D216" s="916"/>
      <c r="E216" s="916"/>
      <c r="F216" s="916"/>
      <c r="G216" s="916"/>
      <c r="H216" s="916"/>
      <c r="I216" s="916"/>
      <c r="J216" s="916"/>
      <c r="K216" s="916"/>
      <c r="L216" s="916"/>
      <c r="M216" s="916"/>
      <c r="N216" s="916"/>
      <c r="O216" s="916"/>
      <c r="P216" s="916"/>
      <c r="Q216" s="916"/>
      <c r="R216" s="916"/>
      <c r="S216" s="916"/>
      <c r="T216" s="916"/>
      <c r="U216" s="916"/>
      <c r="V216" s="916"/>
      <c r="W216" s="916"/>
      <c r="X216" s="916"/>
      <c r="Y216" s="916"/>
      <c r="Z216" s="916"/>
      <c r="AA216" s="916"/>
      <c r="AB216" s="916"/>
      <c r="AC216" s="916"/>
      <c r="AD216" s="916"/>
      <c r="AE216" s="36"/>
      <c r="AF216" s="598"/>
    </row>
    <row r="217" spans="1:33" s="137" customFormat="1">
      <c r="A217" s="376"/>
      <c r="B217" s="760" t="str">
        <f>IF(OR($J$24="X",$T$24="X"),"De acuerdo a la pregunta 1, ésta no debe ser contestada.","")</f>
        <v/>
      </c>
      <c r="C217" s="760"/>
      <c r="D217" s="760"/>
      <c r="E217" s="760"/>
      <c r="F217" s="760"/>
      <c r="G217" s="760"/>
      <c r="H217" s="760"/>
      <c r="I217" s="760"/>
      <c r="J217" s="760"/>
      <c r="K217" s="760"/>
      <c r="L217" s="760"/>
      <c r="M217" s="760"/>
      <c r="N217" s="760"/>
      <c r="O217" s="760"/>
      <c r="P217" s="760"/>
      <c r="Q217" s="760"/>
      <c r="R217" s="760"/>
      <c r="S217" s="760"/>
      <c r="T217" s="760"/>
      <c r="U217" s="760"/>
      <c r="V217" s="760"/>
      <c r="W217" s="760"/>
      <c r="X217" s="760"/>
      <c r="Y217" s="760"/>
      <c r="Z217" s="760"/>
      <c r="AA217" s="760"/>
      <c r="AB217" s="760"/>
      <c r="AC217" s="760"/>
      <c r="AD217" s="760"/>
      <c r="AE217" s="36"/>
      <c r="AF217" s="598"/>
    </row>
    <row r="218" spans="1:33" s="137" customFormat="1" ht="36.75" customHeight="1">
      <c r="A218" s="376"/>
      <c r="B218" s="41"/>
      <c r="C218" s="1082" t="s">
        <v>197</v>
      </c>
      <c r="D218" s="1083"/>
      <c r="E218" s="1083"/>
      <c r="F218" s="1083"/>
      <c r="G218" s="1083"/>
      <c r="H218" s="1083"/>
      <c r="I218" s="1083"/>
      <c r="J218" s="1083"/>
      <c r="K218" s="1083"/>
      <c r="L218" s="1083"/>
      <c r="M218" s="1083"/>
      <c r="N218" s="1083"/>
      <c r="O218" s="1083"/>
      <c r="P218" s="1083"/>
      <c r="Q218" s="1083"/>
      <c r="R218" s="1083"/>
      <c r="S218" s="1083"/>
      <c r="T218" s="1083"/>
      <c r="U218" s="1083"/>
      <c r="V218" s="1083"/>
      <c r="W218" s="1083"/>
      <c r="X218" s="1083"/>
      <c r="Y218" s="1083"/>
      <c r="Z218" s="1083"/>
      <c r="AA218" s="1083"/>
      <c r="AB218" s="1083"/>
      <c r="AC218" s="1084"/>
      <c r="AD218" s="571"/>
      <c r="AE218" s="36"/>
      <c r="AF218" s="598"/>
      <c r="AG218" s="137" t="s">
        <v>6452</v>
      </c>
    </row>
    <row r="219" spans="1:33" s="151" customFormat="1" ht="73.5" customHeight="1">
      <c r="A219" s="385"/>
      <c r="B219" s="386"/>
      <c r="C219" s="1066" t="s">
        <v>198</v>
      </c>
      <c r="D219" s="1067"/>
      <c r="E219" s="1068"/>
      <c r="F219" s="1066" t="s">
        <v>199</v>
      </c>
      <c r="G219" s="1067"/>
      <c r="H219" s="1068"/>
      <c r="I219" s="1066" t="s">
        <v>200</v>
      </c>
      <c r="J219" s="1067"/>
      <c r="K219" s="1068"/>
      <c r="L219" s="1066" t="s">
        <v>509</v>
      </c>
      <c r="M219" s="1067"/>
      <c r="N219" s="1068"/>
      <c r="O219" s="1066" t="s">
        <v>510</v>
      </c>
      <c r="P219" s="1067"/>
      <c r="Q219" s="1068"/>
      <c r="R219" s="1066" t="s">
        <v>511</v>
      </c>
      <c r="S219" s="1067"/>
      <c r="T219" s="1068"/>
      <c r="U219" s="1066" t="s">
        <v>512</v>
      </c>
      <c r="V219" s="1067"/>
      <c r="W219" s="1068"/>
      <c r="X219" s="1066" t="s">
        <v>513</v>
      </c>
      <c r="Y219" s="1067"/>
      <c r="Z219" s="1068"/>
      <c r="AA219" s="1066" t="s">
        <v>514</v>
      </c>
      <c r="AB219" s="1067"/>
      <c r="AC219" s="1067"/>
      <c r="AD219" s="387"/>
      <c r="AE219" s="347"/>
      <c r="AF219" s="601"/>
      <c r="AG219" s="151">
        <f>COUNTBLANK(C221:AC221)</f>
        <v>27</v>
      </c>
    </row>
    <row r="220" spans="1:33" s="151" customFormat="1" ht="20.25" customHeight="1">
      <c r="A220" s="385"/>
      <c r="B220" s="386"/>
      <c r="C220" s="1157" t="s">
        <v>515</v>
      </c>
      <c r="D220" s="1158"/>
      <c r="E220" s="1159"/>
      <c r="F220" s="1157" t="s">
        <v>516</v>
      </c>
      <c r="G220" s="1158"/>
      <c r="H220" s="1159"/>
      <c r="I220" s="1157" t="s">
        <v>517</v>
      </c>
      <c r="J220" s="1158"/>
      <c r="K220" s="1159"/>
      <c r="L220" s="1157" t="s">
        <v>518</v>
      </c>
      <c r="M220" s="1158"/>
      <c r="N220" s="1159"/>
      <c r="O220" s="1157" t="s">
        <v>519</v>
      </c>
      <c r="P220" s="1158"/>
      <c r="Q220" s="1159"/>
      <c r="R220" s="1157" t="s">
        <v>520</v>
      </c>
      <c r="S220" s="1158"/>
      <c r="T220" s="1159"/>
      <c r="U220" s="1157" t="s">
        <v>521</v>
      </c>
      <c r="V220" s="1158"/>
      <c r="W220" s="1159"/>
      <c r="X220" s="1157" t="s">
        <v>522</v>
      </c>
      <c r="Y220" s="1158"/>
      <c r="Z220" s="1159"/>
      <c r="AA220" s="1157" t="s">
        <v>523</v>
      </c>
      <c r="AB220" s="1158"/>
      <c r="AC220" s="1158"/>
      <c r="AD220" s="387"/>
      <c r="AE220" s="347"/>
      <c r="AF220" s="601"/>
      <c r="AG220" s="151" t="s">
        <v>6463</v>
      </c>
    </row>
    <row r="221" spans="1:33" s="151" customFormat="1" ht="20.25" customHeight="1">
      <c r="A221" s="385"/>
      <c r="B221" s="386"/>
      <c r="C221" s="1154"/>
      <c r="D221" s="1155"/>
      <c r="E221" s="1156"/>
      <c r="F221" s="1154"/>
      <c r="G221" s="1155"/>
      <c r="H221" s="1156"/>
      <c r="I221" s="1154"/>
      <c r="J221" s="1155"/>
      <c r="K221" s="1156"/>
      <c r="L221" s="1154"/>
      <c r="M221" s="1155"/>
      <c r="N221" s="1156"/>
      <c r="O221" s="1154"/>
      <c r="P221" s="1155"/>
      <c r="Q221" s="1156"/>
      <c r="R221" s="1154"/>
      <c r="S221" s="1155"/>
      <c r="T221" s="1156"/>
      <c r="U221" s="1154"/>
      <c r="V221" s="1155"/>
      <c r="W221" s="1156"/>
      <c r="X221" s="1154"/>
      <c r="Y221" s="1155"/>
      <c r="Z221" s="1156"/>
      <c r="AA221" s="1154"/>
      <c r="AB221" s="1155"/>
      <c r="AC221" s="1155"/>
      <c r="AD221" s="683"/>
      <c r="AE221" s="347"/>
      <c r="AF221" s="601"/>
      <c r="AG221" s="151">
        <f>IF(AND(SUM(C221:AC221)=0,COUNTIF(C221:AC221,"NS")&gt;0),"NS",SUM(C221:AC221))</f>
        <v>0</v>
      </c>
    </row>
    <row r="222" spans="1:33" s="137" customFormat="1">
      <c r="A222" s="376"/>
      <c r="B222" s="459"/>
      <c r="C222" s="459"/>
      <c r="D222" s="459"/>
      <c r="E222" s="459"/>
      <c r="F222" s="459"/>
      <c r="G222" s="459"/>
      <c r="H222" s="459"/>
      <c r="I222" s="459"/>
      <c r="J222" s="459"/>
      <c r="K222" s="459"/>
      <c r="L222" s="459"/>
      <c r="M222" s="459"/>
      <c r="N222" s="459"/>
      <c r="O222" s="459"/>
      <c r="P222" s="459"/>
      <c r="Q222" s="459"/>
      <c r="R222" s="459"/>
      <c r="S222" s="459"/>
      <c r="T222" s="459"/>
      <c r="U222" s="459"/>
      <c r="V222" s="459"/>
      <c r="W222" s="459"/>
      <c r="X222" s="459"/>
      <c r="Y222" s="459"/>
      <c r="Z222" s="459"/>
      <c r="AA222" s="459"/>
      <c r="AB222" s="459"/>
      <c r="AC222" s="459"/>
      <c r="AD222" s="459"/>
      <c r="AE222" s="36"/>
      <c r="AF222" s="598"/>
    </row>
    <row r="223" spans="1:33" s="137" customFormat="1">
      <c r="A223" s="376"/>
      <c r="B223" s="758" t="str">
        <f>IF(AG219=27,"",IF(OR(AG221&lt;=1,AG221="NS"),"","ERROR: Por favor verifique sus cantidades ya que la suma no puede ser mayor a 100%."))</f>
        <v/>
      </c>
      <c r="C223" s="758"/>
      <c r="D223" s="758"/>
      <c r="E223" s="758"/>
      <c r="F223" s="758"/>
      <c r="G223" s="758"/>
      <c r="H223" s="758"/>
      <c r="I223" s="758"/>
      <c r="J223" s="758"/>
      <c r="K223" s="758"/>
      <c r="L223" s="758"/>
      <c r="M223" s="758"/>
      <c r="N223" s="758"/>
      <c r="O223" s="758"/>
      <c r="P223" s="758"/>
      <c r="Q223" s="758"/>
      <c r="R223" s="758"/>
      <c r="S223" s="758"/>
      <c r="T223" s="758"/>
      <c r="U223" s="758"/>
      <c r="V223" s="758"/>
      <c r="W223" s="758"/>
      <c r="X223" s="758"/>
      <c r="Y223" s="758"/>
      <c r="Z223" s="758"/>
      <c r="AA223" s="758"/>
      <c r="AB223" s="758"/>
      <c r="AC223" s="758"/>
      <c r="AD223" s="758"/>
      <c r="AE223" s="36"/>
      <c r="AF223" s="598"/>
    </row>
    <row r="224" spans="1:33" s="137" customFormat="1" ht="15.75" thickBot="1">
      <c r="A224" s="376"/>
      <c r="B224" s="759" t="str">
        <f>IF(OR(AG219=27,AG219=18),"","ERROR: Favor de llenar todas las celdas. Si no se cuenta con la información, registrar NS.")</f>
        <v/>
      </c>
      <c r="C224" s="759"/>
      <c r="D224" s="759"/>
      <c r="E224" s="759"/>
      <c r="F224" s="759"/>
      <c r="G224" s="759"/>
      <c r="H224" s="759"/>
      <c r="I224" s="759"/>
      <c r="J224" s="759"/>
      <c r="K224" s="759"/>
      <c r="L224" s="759"/>
      <c r="M224" s="759"/>
      <c r="N224" s="759"/>
      <c r="O224" s="759"/>
      <c r="P224" s="759"/>
      <c r="Q224" s="759"/>
      <c r="R224" s="759"/>
      <c r="S224" s="759"/>
      <c r="T224" s="759"/>
      <c r="U224" s="759"/>
      <c r="V224" s="759"/>
      <c r="W224" s="759"/>
      <c r="X224" s="759"/>
      <c r="Y224" s="759"/>
      <c r="Z224" s="759"/>
      <c r="AA224" s="759"/>
      <c r="AB224" s="759"/>
      <c r="AC224" s="759"/>
      <c r="AD224" s="759"/>
      <c r="AE224" s="36"/>
      <c r="AF224" s="598"/>
    </row>
    <row r="225" spans="1:35" s="137" customFormat="1" ht="15.75" thickBot="1">
      <c r="A225" s="371"/>
      <c r="B225" s="1079" t="s">
        <v>656</v>
      </c>
      <c r="C225" s="1080"/>
      <c r="D225" s="1080"/>
      <c r="E225" s="1080"/>
      <c r="F225" s="1080"/>
      <c r="G225" s="1080"/>
      <c r="H225" s="1080"/>
      <c r="I225" s="1080"/>
      <c r="J225" s="1080"/>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1"/>
      <c r="AE225" s="53"/>
      <c r="AF225" s="598"/>
    </row>
    <row r="226" spans="1:35" s="137" customFormat="1" ht="15.75" thickBot="1">
      <c r="A226" s="369"/>
      <c r="B226" s="1028" t="s">
        <v>657</v>
      </c>
      <c r="C226" s="1029"/>
      <c r="D226" s="1029"/>
      <c r="E226" s="1029"/>
      <c r="F226" s="1029"/>
      <c r="G226" s="1029"/>
      <c r="H226" s="1029"/>
      <c r="I226" s="1029"/>
      <c r="J226" s="1029"/>
      <c r="K226" s="1029"/>
      <c r="L226" s="1029"/>
      <c r="M226" s="1029"/>
      <c r="N226" s="1029"/>
      <c r="O226" s="1029"/>
      <c r="P226" s="1029"/>
      <c r="Q226" s="1029"/>
      <c r="R226" s="1029"/>
      <c r="S226" s="1029"/>
      <c r="T226" s="1029"/>
      <c r="U226" s="1029"/>
      <c r="V226" s="1029"/>
      <c r="W226" s="1029"/>
      <c r="X226" s="1029"/>
      <c r="Y226" s="1029"/>
      <c r="Z226" s="1029"/>
      <c r="AA226" s="1029"/>
      <c r="AB226" s="1029"/>
      <c r="AC226" s="1029"/>
      <c r="AD226" s="1030"/>
      <c r="AE226" s="16"/>
      <c r="AF226" s="598"/>
    </row>
    <row r="227" spans="1:35" s="137" customFormat="1">
      <c r="A227" s="378"/>
      <c r="B227" s="1160" t="s">
        <v>53</v>
      </c>
      <c r="C227" s="1161"/>
      <c r="D227" s="1161"/>
      <c r="E227" s="1161"/>
      <c r="F227" s="1161"/>
      <c r="G227" s="1161"/>
      <c r="H227" s="1161"/>
      <c r="I227" s="1161"/>
      <c r="J227" s="1161"/>
      <c r="K227" s="1161"/>
      <c r="L227" s="1161"/>
      <c r="M227" s="1161"/>
      <c r="N227" s="1161"/>
      <c r="O227" s="1161"/>
      <c r="P227" s="1161"/>
      <c r="Q227" s="1161"/>
      <c r="R227" s="1161"/>
      <c r="S227" s="1161"/>
      <c r="T227" s="1161"/>
      <c r="U227" s="1161"/>
      <c r="V227" s="1161"/>
      <c r="W227" s="1161"/>
      <c r="X227" s="1161"/>
      <c r="Y227" s="1161"/>
      <c r="Z227" s="1161"/>
      <c r="AA227" s="1161"/>
      <c r="AB227" s="1161"/>
      <c r="AC227" s="1161"/>
      <c r="AD227" s="1162"/>
      <c r="AE227" s="51"/>
      <c r="AF227" s="598"/>
    </row>
    <row r="228" spans="1:35" s="137" customFormat="1" ht="36.75" customHeight="1">
      <c r="A228" s="367"/>
      <c r="B228" s="71"/>
      <c r="C228" s="806" t="s">
        <v>524</v>
      </c>
      <c r="D228" s="806"/>
      <c r="E228" s="806"/>
      <c r="F228" s="806"/>
      <c r="G228" s="806"/>
      <c r="H228" s="806"/>
      <c r="I228" s="806"/>
      <c r="J228" s="806"/>
      <c r="K228" s="806"/>
      <c r="L228" s="806"/>
      <c r="M228" s="806"/>
      <c r="N228" s="806"/>
      <c r="O228" s="806"/>
      <c r="P228" s="806"/>
      <c r="Q228" s="806"/>
      <c r="R228" s="806"/>
      <c r="S228" s="806"/>
      <c r="T228" s="806"/>
      <c r="U228" s="806"/>
      <c r="V228" s="806"/>
      <c r="W228" s="806"/>
      <c r="X228" s="806"/>
      <c r="Y228" s="806"/>
      <c r="Z228" s="806"/>
      <c r="AA228" s="806"/>
      <c r="AB228" s="806"/>
      <c r="AC228" s="806"/>
      <c r="AD228" s="1049"/>
      <c r="AE228" s="64"/>
      <c r="AF228" s="598"/>
    </row>
    <row r="229" spans="1:35" s="137" customFormat="1">
      <c r="A229" s="378"/>
      <c r="B229" s="1044" t="s">
        <v>57</v>
      </c>
      <c r="C229" s="1045"/>
      <c r="D229" s="1045"/>
      <c r="E229" s="1045"/>
      <c r="F229" s="1045"/>
      <c r="G229" s="1045"/>
      <c r="H229" s="1045"/>
      <c r="I229" s="1045"/>
      <c r="J229" s="1045"/>
      <c r="K229" s="1045"/>
      <c r="L229" s="1045"/>
      <c r="M229" s="1045"/>
      <c r="N229" s="1045"/>
      <c r="O229" s="1045"/>
      <c r="P229" s="1045"/>
      <c r="Q229" s="1045"/>
      <c r="R229" s="1045"/>
      <c r="S229" s="1045"/>
      <c r="T229" s="1045"/>
      <c r="U229" s="1045"/>
      <c r="V229" s="1045"/>
      <c r="W229" s="1045"/>
      <c r="X229" s="1045"/>
      <c r="Y229" s="1045"/>
      <c r="Z229" s="1045"/>
      <c r="AA229" s="1045"/>
      <c r="AB229" s="1045"/>
      <c r="AC229" s="1045"/>
      <c r="AD229" s="1046"/>
      <c r="AE229" s="51"/>
      <c r="AF229" s="598"/>
    </row>
    <row r="230" spans="1:35" s="137" customFormat="1" ht="72" customHeight="1">
      <c r="A230" s="367"/>
      <c r="B230" s="71"/>
      <c r="C230" s="1137" t="s">
        <v>525</v>
      </c>
      <c r="D230" s="1137"/>
      <c r="E230" s="1137"/>
      <c r="F230" s="1137"/>
      <c r="G230" s="1137"/>
      <c r="H230" s="1137"/>
      <c r="I230" s="1137"/>
      <c r="J230" s="1137"/>
      <c r="K230" s="1137"/>
      <c r="L230" s="1137"/>
      <c r="M230" s="1137"/>
      <c r="N230" s="1137"/>
      <c r="O230" s="1137"/>
      <c r="P230" s="1137"/>
      <c r="Q230" s="1137"/>
      <c r="R230" s="1137"/>
      <c r="S230" s="1137"/>
      <c r="T230" s="1137"/>
      <c r="U230" s="1137"/>
      <c r="V230" s="1137"/>
      <c r="W230" s="1137"/>
      <c r="X230" s="1137"/>
      <c r="Y230" s="1137"/>
      <c r="Z230" s="1137"/>
      <c r="AA230" s="1137"/>
      <c r="AB230" s="1137"/>
      <c r="AC230" s="1137"/>
      <c r="AD230" s="1138"/>
      <c r="AE230" s="32"/>
      <c r="AF230" s="598"/>
    </row>
    <row r="231" spans="1:35" s="137" customFormat="1" ht="63" customHeight="1">
      <c r="A231" s="367"/>
      <c r="B231" s="58"/>
      <c r="C231" s="1114" t="s">
        <v>526</v>
      </c>
      <c r="D231" s="1114"/>
      <c r="E231" s="1114"/>
      <c r="F231" s="1114"/>
      <c r="G231" s="1114"/>
      <c r="H231" s="1114"/>
      <c r="I231" s="1114"/>
      <c r="J231" s="1114"/>
      <c r="K231" s="1114"/>
      <c r="L231" s="1114"/>
      <c r="M231" s="1114"/>
      <c r="N231" s="1114"/>
      <c r="O231" s="1114"/>
      <c r="P231" s="1114"/>
      <c r="Q231" s="1114"/>
      <c r="R231" s="1114"/>
      <c r="S231" s="1114"/>
      <c r="T231" s="1114"/>
      <c r="U231" s="1114"/>
      <c r="V231" s="1114"/>
      <c r="W231" s="1114"/>
      <c r="X231" s="1114"/>
      <c r="Y231" s="1114"/>
      <c r="Z231" s="1114"/>
      <c r="AA231" s="1114"/>
      <c r="AB231" s="1114"/>
      <c r="AC231" s="1114"/>
      <c r="AD231" s="1115"/>
      <c r="AE231" s="32"/>
      <c r="AF231" s="598"/>
    </row>
    <row r="232" spans="1:35" s="137" customFormat="1">
      <c r="A232" s="367"/>
      <c r="B232" s="343"/>
      <c r="C232" s="438"/>
      <c r="D232" s="438"/>
      <c r="E232" s="438"/>
      <c r="F232" s="438"/>
      <c r="G232" s="438"/>
      <c r="H232" s="438"/>
      <c r="I232" s="438"/>
      <c r="J232" s="438"/>
      <c r="K232" s="438"/>
      <c r="L232" s="438"/>
      <c r="M232" s="438"/>
      <c r="N232" s="438"/>
      <c r="O232" s="438"/>
      <c r="P232" s="438"/>
      <c r="Q232" s="438"/>
      <c r="R232" s="438"/>
      <c r="S232" s="438"/>
      <c r="T232" s="438"/>
      <c r="U232" s="438"/>
      <c r="V232" s="438"/>
      <c r="W232" s="438"/>
      <c r="X232" s="438"/>
      <c r="Y232" s="438"/>
      <c r="Z232" s="438"/>
      <c r="AA232" s="438"/>
      <c r="AB232" s="438"/>
      <c r="AC232" s="438"/>
      <c r="AD232" s="438"/>
      <c r="AE232" s="32"/>
      <c r="AF232" s="598"/>
    </row>
    <row r="233" spans="1:35" s="344" customFormat="1">
      <c r="A233" s="367"/>
      <c r="B233" s="31"/>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1"/>
      <c r="AE233" s="27"/>
      <c r="AF233" s="602"/>
    </row>
    <row r="234" spans="1:35" s="137" customFormat="1" ht="38.25" customHeight="1">
      <c r="A234" s="372" t="s">
        <v>205</v>
      </c>
      <c r="B234" s="895" t="s">
        <v>527</v>
      </c>
      <c r="C234" s="895"/>
      <c r="D234" s="895"/>
      <c r="E234" s="895"/>
      <c r="F234" s="895"/>
      <c r="G234" s="895"/>
      <c r="H234" s="895"/>
      <c r="I234" s="895"/>
      <c r="J234" s="895"/>
      <c r="K234" s="895"/>
      <c r="L234" s="895"/>
      <c r="M234" s="895"/>
      <c r="N234" s="895"/>
      <c r="O234" s="895"/>
      <c r="P234" s="895"/>
      <c r="Q234" s="895"/>
      <c r="R234" s="895"/>
      <c r="S234" s="895"/>
      <c r="T234" s="895"/>
      <c r="U234" s="895"/>
      <c r="V234" s="895"/>
      <c r="W234" s="895"/>
      <c r="X234" s="895"/>
      <c r="Y234" s="895"/>
      <c r="Z234" s="895"/>
      <c r="AA234" s="895"/>
      <c r="AB234" s="895"/>
      <c r="AC234" s="895"/>
      <c r="AD234" s="895"/>
      <c r="AE234" s="34"/>
      <c r="AF234" s="598"/>
    </row>
    <row r="235" spans="1:35" s="137" customFormat="1" ht="15.75" thickBot="1">
      <c r="A235" s="369"/>
      <c r="B235" s="760" t="str">
        <f>IF(OR($J$24="X",$T$24="X"),"De acuerdo a la pregunta 1, ésta no debe ser contestada.","")</f>
        <v/>
      </c>
      <c r="C235" s="760"/>
      <c r="D235" s="760"/>
      <c r="E235" s="760"/>
      <c r="F235" s="760"/>
      <c r="G235" s="760"/>
      <c r="H235" s="760"/>
      <c r="I235" s="760"/>
      <c r="J235" s="760"/>
      <c r="K235" s="760"/>
      <c r="L235" s="760"/>
      <c r="M235" s="760"/>
      <c r="N235" s="760"/>
      <c r="O235" s="760"/>
      <c r="P235" s="760"/>
      <c r="Q235" s="760"/>
      <c r="R235" s="760"/>
      <c r="S235" s="760"/>
      <c r="T235" s="760"/>
      <c r="U235" s="760"/>
      <c r="V235" s="760"/>
      <c r="W235" s="760"/>
      <c r="X235" s="760"/>
      <c r="Y235" s="760"/>
      <c r="Z235" s="760"/>
      <c r="AA235" s="760"/>
      <c r="AB235" s="760"/>
      <c r="AC235" s="760"/>
      <c r="AD235" s="760"/>
      <c r="AE235" s="32"/>
      <c r="AF235" s="598"/>
    </row>
    <row r="236" spans="1:35" s="137" customFormat="1" ht="15.75" thickBot="1">
      <c r="A236" s="367"/>
      <c r="B236" s="26"/>
      <c r="C236" s="1059"/>
      <c r="D236" s="1060"/>
      <c r="E236" s="1060"/>
      <c r="F236" s="1061"/>
      <c r="G236" s="56" t="s">
        <v>992</v>
      </c>
      <c r="H236" s="26"/>
      <c r="I236" s="26"/>
      <c r="J236" s="32"/>
      <c r="K236" s="42"/>
      <c r="L236" s="175"/>
      <c r="M236" s="42"/>
      <c r="N236" s="42"/>
      <c r="O236" s="42"/>
      <c r="P236" s="42"/>
      <c r="Q236" s="42"/>
      <c r="R236" s="42"/>
      <c r="S236" s="42"/>
      <c r="T236" s="112"/>
      <c r="U236" s="112"/>
      <c r="V236" s="42"/>
      <c r="W236" s="42"/>
      <c r="X236" s="42"/>
      <c r="Y236" s="42"/>
      <c r="Z236" s="42"/>
      <c r="AA236" s="42"/>
      <c r="AB236" s="42"/>
      <c r="AC236" s="42"/>
      <c r="AD236" s="32"/>
      <c r="AE236" s="6"/>
      <c r="AF236" s="598"/>
      <c r="AG236" s="15" t="s">
        <v>6452</v>
      </c>
      <c r="AH236" s="15"/>
      <c r="AI236" s="15"/>
    </row>
    <row r="237" spans="1:35" s="137" customFormat="1" ht="15.75" thickBot="1">
      <c r="A237" s="367"/>
      <c r="B237" s="6"/>
      <c r="C237" s="143"/>
      <c r="D237" s="143"/>
      <c r="E237" s="174"/>
      <c r="F237" s="174"/>
      <c r="G237" s="56"/>
      <c r="H237" s="26"/>
      <c r="I237" s="26"/>
      <c r="J237" s="32"/>
      <c r="K237" s="42"/>
      <c r="L237" s="175"/>
      <c r="M237" s="42"/>
      <c r="N237" s="42"/>
      <c r="O237" s="42"/>
      <c r="P237" s="42"/>
      <c r="Q237" s="42"/>
      <c r="R237" s="42"/>
      <c r="S237" s="42"/>
      <c r="T237" s="112"/>
      <c r="U237" s="112"/>
      <c r="V237" s="42"/>
      <c r="W237" s="42"/>
      <c r="X237" s="42"/>
      <c r="Y237" s="42"/>
      <c r="Z237" s="42"/>
      <c r="AA237" s="42"/>
      <c r="AB237" s="42"/>
      <c r="AC237" s="42"/>
      <c r="AD237" s="32"/>
      <c r="AE237" s="6"/>
      <c r="AF237" s="598"/>
      <c r="AG237" s="15">
        <f>COUNTBLANK(C236:H242)</f>
        <v>41</v>
      </c>
      <c r="AH237" s="15"/>
      <c r="AI237" s="15"/>
    </row>
    <row r="238" spans="1:35" s="137" customFormat="1" ht="15.75" thickBot="1">
      <c r="A238" s="367"/>
      <c r="B238" s="26"/>
      <c r="C238" s="6"/>
      <c r="D238" s="57"/>
      <c r="E238" s="1062"/>
      <c r="F238" s="1063"/>
      <c r="G238" s="1063"/>
      <c r="H238" s="1064"/>
      <c r="I238" s="32" t="s">
        <v>202</v>
      </c>
      <c r="J238" s="26"/>
      <c r="K238" s="26"/>
      <c r="L238" s="32"/>
      <c r="M238" s="42"/>
      <c r="N238" s="175"/>
      <c r="O238" s="42"/>
      <c r="P238" s="42"/>
      <c r="Q238" s="42"/>
      <c r="R238" s="42"/>
      <c r="S238" s="42"/>
      <c r="T238" s="112"/>
      <c r="U238" s="112"/>
      <c r="V238" s="42"/>
      <c r="W238" s="42"/>
      <c r="X238" s="42"/>
      <c r="Y238" s="42"/>
      <c r="Z238" s="42"/>
      <c r="AA238" s="42"/>
      <c r="AB238" s="42"/>
      <c r="AC238" s="42"/>
      <c r="AD238" s="32"/>
      <c r="AE238" s="6"/>
      <c r="AF238" s="598"/>
      <c r="AG238" s="649" t="s">
        <v>467</v>
      </c>
      <c r="AH238" s="650" t="s">
        <v>6458</v>
      </c>
      <c r="AI238" s="651" t="s">
        <v>6459</v>
      </c>
    </row>
    <row r="239" spans="1:35" s="137" customFormat="1">
      <c r="A239" s="367"/>
      <c r="B239" s="26"/>
      <c r="C239" s="6"/>
      <c r="D239" s="6"/>
      <c r="E239" s="174"/>
      <c r="F239" s="174"/>
      <c r="G239" s="174"/>
      <c r="H239" s="174"/>
      <c r="I239" s="27"/>
      <c r="J239" s="26"/>
      <c r="K239" s="26"/>
      <c r="L239" s="32"/>
      <c r="M239" s="42"/>
      <c r="N239" s="175"/>
      <c r="O239" s="42"/>
      <c r="P239" s="42"/>
      <c r="Q239" s="42"/>
      <c r="R239" s="42"/>
      <c r="S239" s="42"/>
      <c r="T239" s="112"/>
      <c r="U239" s="112"/>
      <c r="V239" s="175"/>
      <c r="W239" s="42"/>
      <c r="X239" s="42"/>
      <c r="Y239" s="42"/>
      <c r="Z239" s="42"/>
      <c r="AA239" s="42"/>
      <c r="AB239" s="42"/>
      <c r="AC239" s="42"/>
      <c r="AD239" s="32"/>
      <c r="AE239" s="6"/>
      <c r="AF239" s="598"/>
      <c r="AG239" s="652">
        <f>COUNTIF(E238,"ns")+COUNTIF(E240,"ns")+COUNTIF(E242,"ns")</f>
        <v>0</v>
      </c>
      <c r="AH239" s="653">
        <f>SUM(E238,E240,E242)</f>
        <v>0</v>
      </c>
      <c r="AI239" s="642">
        <f>IF($AG$237=41,0,IF(OR(AND(C236=0,AG239&gt;0),AND(C236="NS",AH239&gt;0),AND(C236="NS",AH239=0,AG239=0)),1,IF(OR(AND(AG239&gt;=2,AH239&lt;C236),AND(C236="NS",AH239=0,AG239&gt;0),C236=AH239),0,1)))</f>
        <v>0</v>
      </c>
    </row>
    <row r="240" spans="1:35" s="137" customFormat="1">
      <c r="A240" s="367"/>
      <c r="B240" s="26"/>
      <c r="C240" s="6"/>
      <c r="D240" s="6"/>
      <c r="E240" s="1062"/>
      <c r="F240" s="1063"/>
      <c r="G240" s="1063"/>
      <c r="H240" s="1064"/>
      <c r="I240" s="32" t="s">
        <v>203</v>
      </c>
      <c r="J240" s="26"/>
      <c r="K240" s="26"/>
      <c r="L240" s="32"/>
      <c r="M240" s="42"/>
      <c r="N240" s="175"/>
      <c r="O240" s="42"/>
      <c r="P240" s="42"/>
      <c r="Q240" s="42"/>
      <c r="R240" s="42"/>
      <c r="S240" s="42"/>
      <c r="T240" s="112"/>
      <c r="U240" s="112"/>
      <c r="V240" s="42"/>
      <c r="W240" s="42"/>
      <c r="X240" s="42"/>
      <c r="Y240" s="42"/>
      <c r="Z240" s="42"/>
      <c r="AA240" s="42"/>
      <c r="AB240" s="42"/>
      <c r="AC240" s="42"/>
      <c r="AD240" s="32"/>
      <c r="AE240" s="6"/>
      <c r="AF240" s="598"/>
    </row>
    <row r="241" spans="1:35" s="137" customFormat="1">
      <c r="A241" s="367"/>
      <c r="B241" s="6"/>
      <c r="C241" s="6"/>
      <c r="D241" s="6"/>
      <c r="E241" s="174"/>
      <c r="F241" s="174"/>
      <c r="G241" s="174"/>
      <c r="H241" s="174"/>
      <c r="I241" s="32"/>
      <c r="J241" s="26"/>
      <c r="K241" s="26"/>
      <c r="L241" s="32"/>
      <c r="M241" s="42"/>
      <c r="N241" s="175"/>
      <c r="O241" s="42"/>
      <c r="P241" s="42"/>
      <c r="Q241" s="42"/>
      <c r="R241" s="42"/>
      <c r="S241" s="42"/>
      <c r="T241" s="112"/>
      <c r="U241" s="112"/>
      <c r="V241" s="42"/>
      <c r="W241" s="42"/>
      <c r="X241" s="42"/>
      <c r="Y241" s="42"/>
      <c r="Z241" s="42"/>
      <c r="AA241" s="42"/>
      <c r="AB241" s="42"/>
      <c r="AC241" s="42"/>
      <c r="AD241" s="32"/>
      <c r="AE241" s="6"/>
      <c r="AF241" s="598"/>
    </row>
    <row r="242" spans="1:35" s="137" customFormat="1">
      <c r="A242" s="367"/>
      <c r="B242" s="26"/>
      <c r="C242" s="6"/>
      <c r="D242" s="6"/>
      <c r="E242" s="1062"/>
      <c r="F242" s="1063"/>
      <c r="G242" s="1063"/>
      <c r="H242" s="1064"/>
      <c r="I242" s="32" t="s">
        <v>204</v>
      </c>
      <c r="J242" s="26"/>
      <c r="K242" s="26"/>
      <c r="L242" s="32"/>
      <c r="M242" s="42"/>
      <c r="N242" s="175"/>
      <c r="O242" s="42"/>
      <c r="P242" s="42"/>
      <c r="Q242" s="42"/>
      <c r="R242" s="42"/>
      <c r="S242" s="42"/>
      <c r="T242" s="112"/>
      <c r="U242" s="113"/>
      <c r="V242" s="42"/>
      <c r="W242" s="42"/>
      <c r="X242" s="42"/>
      <c r="Y242" s="42"/>
      <c r="Z242" s="42"/>
      <c r="AA242" s="42"/>
      <c r="AB242" s="42"/>
      <c r="AC242" s="42"/>
      <c r="AD242" s="32"/>
      <c r="AE242" s="6"/>
      <c r="AF242" s="598"/>
    </row>
    <row r="243" spans="1:35" s="137" customFormat="1">
      <c r="A243" s="367"/>
      <c r="AE243" s="6"/>
      <c r="AF243" s="598"/>
    </row>
    <row r="244" spans="1:35" s="137" customFormat="1">
      <c r="A244" s="367"/>
      <c r="B244" s="758" t="str">
        <f>IF(AG237=41,"",IF(AI239=0,"","ERROR: Por favor verifique las cantidades ya que no coinciden con el total."))</f>
        <v/>
      </c>
      <c r="C244" s="758"/>
      <c r="D244" s="758"/>
      <c r="E244" s="758"/>
      <c r="F244" s="758"/>
      <c r="G244" s="758"/>
      <c r="H244" s="758"/>
      <c r="I244" s="758"/>
      <c r="J244" s="758"/>
      <c r="K244" s="758"/>
      <c r="L244" s="758"/>
      <c r="M244" s="758"/>
      <c r="N244" s="758"/>
      <c r="O244" s="758"/>
      <c r="P244" s="758"/>
      <c r="Q244" s="758"/>
      <c r="R244" s="758"/>
      <c r="S244" s="758"/>
      <c r="T244" s="758"/>
      <c r="U244" s="758"/>
      <c r="V244" s="758"/>
      <c r="W244" s="758"/>
      <c r="X244" s="758"/>
      <c r="Y244" s="758"/>
      <c r="Z244" s="758"/>
      <c r="AA244" s="758"/>
      <c r="AB244" s="758"/>
      <c r="AC244" s="758"/>
      <c r="AD244" s="758"/>
      <c r="AE244" s="6"/>
      <c r="AF244" s="598"/>
    </row>
    <row r="245" spans="1:35" s="137" customFormat="1">
      <c r="A245" s="367"/>
      <c r="B245" s="759" t="str">
        <f>IF(OR(AG237=41,AG237=37),"","ERROR: Favor de llenar todas las celdas. Si no se cuenta con la información, registrar NS.")</f>
        <v/>
      </c>
      <c r="C245" s="759"/>
      <c r="D245" s="759"/>
      <c r="E245" s="759"/>
      <c r="F245" s="759"/>
      <c r="G245" s="759"/>
      <c r="H245" s="759"/>
      <c r="I245" s="759"/>
      <c r="J245" s="759"/>
      <c r="K245" s="759"/>
      <c r="L245" s="759"/>
      <c r="M245" s="759"/>
      <c r="N245" s="759"/>
      <c r="O245" s="759"/>
      <c r="P245" s="759"/>
      <c r="Q245" s="759"/>
      <c r="R245" s="759"/>
      <c r="S245" s="759"/>
      <c r="T245" s="759"/>
      <c r="U245" s="759"/>
      <c r="V245" s="759"/>
      <c r="W245" s="759"/>
      <c r="X245" s="759"/>
      <c r="Y245" s="759"/>
      <c r="Z245" s="759"/>
      <c r="AA245" s="759"/>
      <c r="AB245" s="759"/>
      <c r="AC245" s="759"/>
      <c r="AD245" s="759"/>
      <c r="AE245" s="6"/>
      <c r="AF245" s="598"/>
    </row>
    <row r="246" spans="1:35" s="137" customFormat="1">
      <c r="A246" s="369"/>
      <c r="B246" s="1028" t="s">
        <v>658</v>
      </c>
      <c r="C246" s="1029"/>
      <c r="D246" s="1029"/>
      <c r="E246" s="1029"/>
      <c r="F246" s="1029"/>
      <c r="G246" s="1029"/>
      <c r="H246" s="1029"/>
      <c r="I246" s="1029"/>
      <c r="J246" s="1029"/>
      <c r="K246" s="1029"/>
      <c r="L246" s="1029"/>
      <c r="M246" s="1029"/>
      <c r="N246" s="1029"/>
      <c r="O246" s="1029"/>
      <c r="P246" s="1029"/>
      <c r="Q246" s="1029"/>
      <c r="R246" s="1029"/>
      <c r="S246" s="1029"/>
      <c r="T246" s="1029"/>
      <c r="U246" s="1029"/>
      <c r="V246" s="1029"/>
      <c r="W246" s="1029"/>
      <c r="X246" s="1029"/>
      <c r="Y246" s="1029"/>
      <c r="Z246" s="1029"/>
      <c r="AA246" s="1029"/>
      <c r="AB246" s="1029"/>
      <c r="AC246" s="1029"/>
      <c r="AD246" s="1030"/>
      <c r="AE246" s="16"/>
      <c r="AF246" s="598"/>
    </row>
    <row r="247" spans="1:35" s="137" customFormat="1">
      <c r="A247" s="367"/>
      <c r="B247" s="33"/>
      <c r="C247" s="33"/>
      <c r="D247" s="33"/>
      <c r="E247" s="33"/>
      <c r="F247" s="33"/>
      <c r="G247" s="33"/>
      <c r="H247" s="33"/>
      <c r="I247" s="33"/>
      <c r="J247" s="33"/>
      <c r="K247" s="33"/>
      <c r="L247" s="33"/>
      <c r="M247" s="33"/>
      <c r="N247" s="33"/>
      <c r="O247" s="33"/>
      <c r="P247" s="33"/>
      <c r="Q247" s="33"/>
      <c r="R247" s="33"/>
      <c r="S247" s="33"/>
      <c r="T247" s="114"/>
      <c r="U247" s="114"/>
      <c r="V247" s="33"/>
      <c r="W247" s="33"/>
      <c r="X247" s="33"/>
      <c r="Y247" s="33"/>
      <c r="Z247" s="33"/>
      <c r="AA247" s="33"/>
      <c r="AB247" s="33"/>
      <c r="AC247" s="33"/>
      <c r="AD247" s="33"/>
      <c r="AE247" s="32"/>
      <c r="AF247" s="598"/>
    </row>
    <row r="248" spans="1:35" s="137" customFormat="1" ht="31.5" customHeight="1">
      <c r="A248" s="372" t="s">
        <v>211</v>
      </c>
      <c r="B248" s="895" t="s">
        <v>528</v>
      </c>
      <c r="C248" s="895"/>
      <c r="D248" s="895"/>
      <c r="E248" s="895"/>
      <c r="F248" s="895"/>
      <c r="G248" s="895"/>
      <c r="H248" s="895"/>
      <c r="I248" s="895"/>
      <c r="J248" s="895"/>
      <c r="K248" s="895"/>
      <c r="L248" s="895"/>
      <c r="M248" s="895"/>
      <c r="N248" s="895"/>
      <c r="O248" s="895"/>
      <c r="P248" s="895"/>
      <c r="Q248" s="895"/>
      <c r="R248" s="895"/>
      <c r="S248" s="895"/>
      <c r="T248" s="895"/>
      <c r="U248" s="895"/>
      <c r="V248" s="895"/>
      <c r="W248" s="895"/>
      <c r="X248" s="895"/>
      <c r="Y248" s="895"/>
      <c r="Z248" s="895"/>
      <c r="AA248" s="895"/>
      <c r="AB248" s="895"/>
      <c r="AC248" s="895"/>
      <c r="AD248" s="895"/>
      <c r="AE248" s="34"/>
      <c r="AF248" s="598"/>
    </row>
    <row r="249" spans="1:35" s="137" customFormat="1" ht="26.25" customHeight="1">
      <c r="A249" s="367"/>
      <c r="B249" s="40"/>
      <c r="C249" s="791" t="s">
        <v>529</v>
      </c>
      <c r="D249" s="791"/>
      <c r="E249" s="791"/>
      <c r="F249" s="791"/>
      <c r="G249" s="791"/>
      <c r="H249" s="791"/>
      <c r="I249" s="791"/>
      <c r="J249" s="791"/>
      <c r="K249" s="791"/>
      <c r="L249" s="791"/>
      <c r="M249" s="791"/>
      <c r="N249" s="791"/>
      <c r="O249" s="791"/>
      <c r="P249" s="791"/>
      <c r="Q249" s="791"/>
      <c r="R249" s="791"/>
      <c r="S249" s="791"/>
      <c r="T249" s="791"/>
      <c r="U249" s="791"/>
      <c r="V249" s="791"/>
      <c r="W249" s="791"/>
      <c r="X249" s="791"/>
      <c r="Y249" s="791"/>
      <c r="Z249" s="791"/>
      <c r="AA249" s="791"/>
      <c r="AB249" s="791"/>
      <c r="AC249" s="791"/>
      <c r="AD249" s="791"/>
      <c r="AE249" s="32"/>
      <c r="AF249" s="598"/>
    </row>
    <row r="250" spans="1:35" s="137" customFormat="1" ht="15.75" thickBot="1">
      <c r="A250" s="369"/>
      <c r="B250" s="760" t="str">
        <f>IF(OR($J$24="X",$T$24="X"),"De acuerdo a la pregunta 1, ésta no debe ser contestada.","")</f>
        <v/>
      </c>
      <c r="C250" s="760"/>
      <c r="D250" s="760"/>
      <c r="E250" s="760"/>
      <c r="F250" s="760"/>
      <c r="G250" s="760"/>
      <c r="H250" s="760"/>
      <c r="I250" s="760"/>
      <c r="J250" s="760"/>
      <c r="K250" s="760"/>
      <c r="L250" s="760"/>
      <c r="M250" s="760"/>
      <c r="N250" s="760"/>
      <c r="O250" s="760"/>
      <c r="P250" s="760"/>
      <c r="Q250" s="760"/>
      <c r="R250" s="760"/>
      <c r="S250" s="760"/>
      <c r="T250" s="760"/>
      <c r="U250" s="760"/>
      <c r="V250" s="760"/>
      <c r="W250" s="760"/>
      <c r="X250" s="760"/>
      <c r="Y250" s="760"/>
      <c r="Z250" s="760"/>
      <c r="AA250" s="760"/>
      <c r="AB250" s="760"/>
      <c r="AC250" s="760"/>
      <c r="AD250" s="760"/>
      <c r="AE250" s="32"/>
      <c r="AF250" s="598"/>
    </row>
    <row r="251" spans="1:35" s="137" customFormat="1" ht="15.75" thickBot="1">
      <c r="A251" s="367"/>
      <c r="B251" s="149"/>
      <c r="C251" s="1059"/>
      <c r="D251" s="1060"/>
      <c r="E251" s="1060"/>
      <c r="F251" s="1061"/>
      <c r="G251" s="59" t="s">
        <v>206</v>
      </c>
      <c r="H251" s="56"/>
      <c r="I251" s="56"/>
      <c r="J251" s="56"/>
      <c r="K251" s="56"/>
      <c r="L251" s="56"/>
      <c r="M251" s="56"/>
      <c r="N251" s="149"/>
      <c r="O251" s="149"/>
      <c r="P251" s="149"/>
      <c r="Q251" s="149"/>
      <c r="R251" s="149"/>
      <c r="S251" s="149"/>
      <c r="T251" s="118"/>
      <c r="U251" s="118"/>
      <c r="V251" s="149"/>
      <c r="W251" s="149"/>
      <c r="X251" s="149"/>
      <c r="Y251" s="149"/>
      <c r="Z251" s="149"/>
      <c r="AA251" s="149"/>
      <c r="AB251" s="149"/>
      <c r="AC251" s="149"/>
      <c r="AD251" s="149"/>
      <c r="AE251" s="6"/>
      <c r="AF251" s="598"/>
      <c r="AG251" s="15" t="s">
        <v>6452</v>
      </c>
      <c r="AH251" s="15"/>
      <c r="AI251" s="15"/>
    </row>
    <row r="252" spans="1:35" s="137" customFormat="1" ht="15.75" thickBot="1">
      <c r="A252" s="367"/>
      <c r="B252" s="149"/>
      <c r="C252" s="143"/>
      <c r="D252" s="143"/>
      <c r="E252" s="174"/>
      <c r="F252" s="174"/>
      <c r="G252" s="43"/>
      <c r="H252" s="56"/>
      <c r="I252" s="56"/>
      <c r="J252" s="56"/>
      <c r="K252" s="56"/>
      <c r="L252" s="56"/>
      <c r="M252" s="56"/>
      <c r="N252" s="149"/>
      <c r="O252" s="149"/>
      <c r="P252" s="149"/>
      <c r="Q252" s="149"/>
      <c r="R252" s="149"/>
      <c r="S252" s="149"/>
      <c r="T252" s="118"/>
      <c r="U252" s="118"/>
      <c r="V252" s="149"/>
      <c r="W252" s="149"/>
      <c r="X252" s="149"/>
      <c r="Y252" s="149"/>
      <c r="Z252" s="149"/>
      <c r="AA252" s="149"/>
      <c r="AB252" s="149"/>
      <c r="AC252" s="149"/>
      <c r="AD252" s="149"/>
      <c r="AE252" s="6"/>
      <c r="AF252" s="598"/>
      <c r="AG252" s="15">
        <f>COUNTBLANK(C251:H259)</f>
        <v>53</v>
      </c>
      <c r="AH252" s="15"/>
      <c r="AI252" s="15"/>
    </row>
    <row r="253" spans="1:35" s="137" customFormat="1" ht="15.75" thickBot="1">
      <c r="A253" s="367"/>
      <c r="B253" s="149"/>
      <c r="C253" s="6"/>
      <c r="D253" s="57"/>
      <c r="E253" s="1062"/>
      <c r="F253" s="1063"/>
      <c r="G253" s="1063"/>
      <c r="H253" s="1064"/>
      <c r="I253" s="60" t="s">
        <v>207</v>
      </c>
      <c r="J253" s="27"/>
      <c r="K253" s="27"/>
      <c r="L253" s="27"/>
      <c r="M253" s="27"/>
      <c r="N253" s="27"/>
      <c r="O253" s="27"/>
      <c r="P253" s="27"/>
      <c r="Q253" s="27"/>
      <c r="R253" s="27"/>
      <c r="S253" s="27"/>
      <c r="T253" s="110"/>
      <c r="U253" s="118"/>
      <c r="V253" s="149"/>
      <c r="W253" s="149"/>
      <c r="X253" s="149"/>
      <c r="Y253" s="149"/>
      <c r="Z253" s="149"/>
      <c r="AA253" s="149"/>
      <c r="AB253" s="149"/>
      <c r="AC253" s="149"/>
      <c r="AD253" s="149"/>
      <c r="AE253" s="6"/>
      <c r="AF253" s="598"/>
      <c r="AG253" s="649" t="s">
        <v>467</v>
      </c>
      <c r="AH253" s="650" t="s">
        <v>6458</v>
      </c>
      <c r="AI253" s="651" t="s">
        <v>6459</v>
      </c>
    </row>
    <row r="254" spans="1:35" s="137" customFormat="1">
      <c r="A254" s="367"/>
      <c r="B254" s="149"/>
      <c r="C254" s="6"/>
      <c r="D254" s="6"/>
      <c r="E254" s="174"/>
      <c r="F254" s="174"/>
      <c r="G254" s="174"/>
      <c r="H254" s="174"/>
      <c r="I254" s="63"/>
      <c r="J254" s="63"/>
      <c r="K254" s="63"/>
      <c r="L254" s="63"/>
      <c r="M254" s="63"/>
      <c r="N254" s="63"/>
      <c r="O254" s="63"/>
      <c r="P254" s="149"/>
      <c r="Q254" s="149"/>
      <c r="R254" s="170"/>
      <c r="S254" s="149"/>
      <c r="T254" s="118"/>
      <c r="U254" s="118"/>
      <c r="V254" s="149"/>
      <c r="W254" s="149"/>
      <c r="X254" s="149"/>
      <c r="Y254" s="149"/>
      <c r="Z254" s="149"/>
      <c r="AA254" s="149"/>
      <c r="AB254" s="149"/>
      <c r="AC254" s="149"/>
      <c r="AD254" s="149"/>
      <c r="AE254" s="6"/>
      <c r="AF254" s="598"/>
      <c r="AG254" s="652">
        <f>COUNTIF(E253:H259,"ns")</f>
        <v>0</v>
      </c>
      <c r="AH254" s="653">
        <f>SUM(E253,E255,E257,E259)</f>
        <v>0</v>
      </c>
      <c r="AI254" s="642">
        <f>IF(AG252=53,0,IF(OR(AND(C251=0,AG254&gt;0),AND(C251="NS",AH254&gt;0),AND(C251="NS",AH254=0,AG254=0)),1,IF(OR(AND(AG254&gt;=2,AH254&lt;C251),AND(C251="NS",AH254=0,AG254&gt;0),C251=AH254),0,1)))</f>
        <v>0</v>
      </c>
    </row>
    <row r="255" spans="1:35" s="137" customFormat="1">
      <c r="A255" s="367"/>
      <c r="B255" s="149"/>
      <c r="C255" s="6"/>
      <c r="D255" s="6"/>
      <c r="E255" s="1062"/>
      <c r="F255" s="1063"/>
      <c r="G255" s="1063"/>
      <c r="H255" s="1064"/>
      <c r="I255" s="61" t="s">
        <v>208</v>
      </c>
      <c r="J255" s="36"/>
      <c r="K255" s="36"/>
      <c r="L255" s="36"/>
      <c r="M255" s="36"/>
      <c r="N255" s="36"/>
      <c r="O255" s="36"/>
      <c r="P255" s="149"/>
      <c r="Q255" s="149"/>
      <c r="R255" s="149"/>
      <c r="S255" s="149"/>
      <c r="T255" s="118"/>
      <c r="U255" s="118"/>
      <c r="V255" s="149"/>
      <c r="W255" s="149"/>
      <c r="X255" s="149"/>
      <c r="Y255" s="149"/>
      <c r="Z255" s="149"/>
      <c r="AA255" s="149"/>
      <c r="AB255" s="149"/>
      <c r="AC255" s="149"/>
      <c r="AD255" s="149"/>
      <c r="AE255" s="6"/>
      <c r="AF255" s="598"/>
    </row>
    <row r="256" spans="1:35" s="137" customFormat="1">
      <c r="A256" s="367"/>
      <c r="B256" s="149"/>
      <c r="C256" s="6"/>
      <c r="D256" s="6"/>
      <c r="E256" s="174"/>
      <c r="F256" s="174"/>
      <c r="G256" s="174"/>
      <c r="H256" s="174"/>
      <c r="I256" s="62"/>
      <c r="J256" s="62"/>
      <c r="K256" s="62"/>
      <c r="L256" s="62"/>
      <c r="M256" s="62"/>
      <c r="N256" s="62"/>
      <c r="O256" s="62"/>
      <c r="P256" s="149"/>
      <c r="Q256" s="149"/>
      <c r="R256" s="149"/>
      <c r="S256" s="149"/>
      <c r="T256" s="118"/>
      <c r="U256" s="118"/>
      <c r="V256" s="149"/>
      <c r="W256" s="149"/>
      <c r="X256" s="149"/>
      <c r="Y256" s="149"/>
      <c r="Z256" s="149"/>
      <c r="AA256" s="149"/>
      <c r="AB256" s="149"/>
      <c r="AC256" s="149"/>
      <c r="AD256" s="149"/>
      <c r="AE256" s="6"/>
      <c r="AF256" s="598"/>
    </row>
    <row r="257" spans="1:38" s="137" customFormat="1">
      <c r="A257" s="367"/>
      <c r="B257" s="149"/>
      <c r="C257" s="6"/>
      <c r="D257" s="6"/>
      <c r="E257" s="1062"/>
      <c r="F257" s="1063"/>
      <c r="G257" s="1063"/>
      <c r="H257" s="1064"/>
      <c r="I257" s="60" t="s">
        <v>209</v>
      </c>
      <c r="J257" s="32"/>
      <c r="K257" s="32"/>
      <c r="L257" s="32"/>
      <c r="M257" s="32"/>
      <c r="N257" s="32"/>
      <c r="O257" s="32"/>
      <c r="P257" s="149"/>
      <c r="Q257" s="149"/>
      <c r="R257" s="149"/>
      <c r="S257" s="149"/>
      <c r="T257" s="118"/>
      <c r="U257" s="118"/>
      <c r="V257" s="149"/>
      <c r="W257" s="149"/>
      <c r="X257" s="149"/>
      <c r="Y257" s="149"/>
      <c r="Z257" s="149"/>
      <c r="AA257" s="149"/>
      <c r="AB257" s="149"/>
      <c r="AC257" s="149"/>
      <c r="AD257" s="149"/>
      <c r="AE257" s="6"/>
      <c r="AF257" s="598"/>
    </row>
    <row r="258" spans="1:38" s="137" customFormat="1">
      <c r="A258" s="367"/>
      <c r="B258" s="149"/>
      <c r="C258" s="6"/>
      <c r="D258" s="6"/>
      <c r="E258" s="174"/>
      <c r="F258" s="174"/>
      <c r="G258" s="174"/>
      <c r="H258" s="174"/>
      <c r="I258" s="63"/>
      <c r="J258" s="64"/>
      <c r="K258" s="64"/>
      <c r="L258" s="64"/>
      <c r="M258" s="64"/>
      <c r="N258" s="64"/>
      <c r="O258" s="64"/>
      <c r="P258" s="149"/>
      <c r="Q258" s="149"/>
      <c r="R258" s="149"/>
      <c r="S258" s="149"/>
      <c r="T258" s="118"/>
      <c r="U258" s="118"/>
      <c r="V258" s="149"/>
      <c r="W258" s="149"/>
      <c r="X258" s="149"/>
      <c r="Y258" s="149"/>
      <c r="Z258" s="149"/>
      <c r="AA258" s="149"/>
      <c r="AB258" s="149"/>
      <c r="AC258" s="149"/>
      <c r="AD258" s="149"/>
      <c r="AE258" s="6"/>
      <c r="AF258" s="598"/>
    </row>
    <row r="259" spans="1:38" s="137" customFormat="1">
      <c r="A259" s="367"/>
      <c r="B259" s="149"/>
      <c r="C259" s="6"/>
      <c r="D259" s="6"/>
      <c r="E259" s="1062"/>
      <c r="F259" s="1063"/>
      <c r="G259" s="1063"/>
      <c r="H259" s="1064"/>
      <c r="I259" s="60" t="s">
        <v>210</v>
      </c>
      <c r="J259" s="32"/>
      <c r="K259" s="32"/>
      <c r="L259" s="32"/>
      <c r="M259" s="32"/>
      <c r="N259" s="32"/>
      <c r="O259" s="32"/>
      <c r="P259" s="149"/>
      <c r="Q259" s="149"/>
      <c r="R259" s="149"/>
      <c r="S259" s="149"/>
      <c r="T259" s="118"/>
      <c r="U259" s="118"/>
      <c r="V259" s="149"/>
      <c r="W259" s="149"/>
      <c r="X259" s="149"/>
      <c r="Y259" s="149"/>
      <c r="Z259" s="149"/>
      <c r="AA259" s="149"/>
      <c r="AB259" s="149"/>
      <c r="AC259" s="149"/>
      <c r="AD259" s="149"/>
      <c r="AE259" s="6"/>
      <c r="AF259" s="598"/>
    </row>
    <row r="260" spans="1:38" s="137" customFormat="1">
      <c r="A260" s="367"/>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6"/>
      <c r="AF260" s="598"/>
    </row>
    <row r="261" spans="1:38" s="137" customFormat="1">
      <c r="A261" s="367"/>
      <c r="B261" s="758" t="str">
        <f>IF(AG252=53,"",IF(AI254=0,"","ERROR: Por favor verifique las cantidades ya que no coinciden con el total."))</f>
        <v/>
      </c>
      <c r="C261" s="758"/>
      <c r="D261" s="758"/>
      <c r="E261" s="758"/>
      <c r="F261" s="758"/>
      <c r="G261" s="758"/>
      <c r="H261" s="758"/>
      <c r="I261" s="758"/>
      <c r="J261" s="758"/>
      <c r="K261" s="758"/>
      <c r="L261" s="758"/>
      <c r="M261" s="758"/>
      <c r="N261" s="758"/>
      <c r="O261" s="758"/>
      <c r="P261" s="758"/>
      <c r="Q261" s="758"/>
      <c r="R261" s="758"/>
      <c r="S261" s="758"/>
      <c r="T261" s="758"/>
      <c r="U261" s="758"/>
      <c r="V261" s="758"/>
      <c r="W261" s="758"/>
      <c r="X261" s="758"/>
      <c r="Y261" s="758"/>
      <c r="Z261" s="758"/>
      <c r="AA261" s="758"/>
      <c r="AB261" s="758"/>
      <c r="AC261" s="758"/>
      <c r="AD261" s="758"/>
      <c r="AE261" s="6"/>
      <c r="AF261" s="598"/>
    </row>
    <row r="262" spans="1:38" s="137" customFormat="1">
      <c r="A262" s="367"/>
      <c r="B262" s="759" t="str">
        <f>IF(OR(AG252=53,AG252=48),"","ERROR: Favor de llenar todas las celdas. Si no se cuenta con la información, registrar NS.")</f>
        <v/>
      </c>
      <c r="C262" s="759"/>
      <c r="D262" s="759"/>
      <c r="E262" s="759"/>
      <c r="F262" s="759"/>
      <c r="G262" s="759"/>
      <c r="H262" s="759"/>
      <c r="I262" s="759"/>
      <c r="J262" s="759"/>
      <c r="K262" s="759"/>
      <c r="L262" s="759"/>
      <c r="M262" s="759"/>
      <c r="N262" s="759"/>
      <c r="O262" s="759"/>
      <c r="P262" s="759"/>
      <c r="Q262" s="759"/>
      <c r="R262" s="759"/>
      <c r="S262" s="759"/>
      <c r="T262" s="759"/>
      <c r="U262" s="759"/>
      <c r="V262" s="759"/>
      <c r="W262" s="759"/>
      <c r="X262" s="759"/>
      <c r="Y262" s="759"/>
      <c r="Z262" s="759"/>
      <c r="AA262" s="759"/>
      <c r="AB262" s="759"/>
      <c r="AC262" s="759"/>
      <c r="AD262" s="759"/>
      <c r="AE262" s="6"/>
      <c r="AF262" s="598"/>
    </row>
    <row r="263" spans="1:38" s="137" customFormat="1">
      <c r="A263" s="369"/>
      <c r="B263" s="1028" t="s">
        <v>659</v>
      </c>
      <c r="C263" s="1029"/>
      <c r="D263" s="1029"/>
      <c r="E263" s="1029"/>
      <c r="F263" s="1029"/>
      <c r="G263" s="1029"/>
      <c r="H263" s="1029"/>
      <c r="I263" s="1029"/>
      <c r="J263" s="1029"/>
      <c r="K263" s="1029"/>
      <c r="L263" s="1029"/>
      <c r="M263" s="1029"/>
      <c r="N263" s="1029"/>
      <c r="O263" s="1029"/>
      <c r="P263" s="1029"/>
      <c r="Q263" s="1029"/>
      <c r="R263" s="1029"/>
      <c r="S263" s="1029"/>
      <c r="T263" s="1029"/>
      <c r="U263" s="1029"/>
      <c r="V263" s="1029"/>
      <c r="W263" s="1029"/>
      <c r="X263" s="1029"/>
      <c r="Y263" s="1029"/>
      <c r="Z263" s="1029"/>
      <c r="AA263" s="1029"/>
      <c r="AB263" s="1029"/>
      <c r="AC263" s="1029"/>
      <c r="AD263" s="1030"/>
      <c r="AE263" s="16"/>
      <c r="AF263" s="598"/>
    </row>
    <row r="264" spans="1:38" s="137" customFormat="1">
      <c r="A264" s="369"/>
      <c r="B264" s="1165" t="s">
        <v>747</v>
      </c>
      <c r="C264" s="1166"/>
      <c r="D264" s="1166"/>
      <c r="E264" s="1166"/>
      <c r="F264" s="1166"/>
      <c r="G264" s="1166"/>
      <c r="H264" s="1166"/>
      <c r="I264" s="1166"/>
      <c r="J264" s="1166"/>
      <c r="K264" s="1166"/>
      <c r="L264" s="1166"/>
      <c r="M264" s="1166"/>
      <c r="N264" s="1166"/>
      <c r="O264" s="1166"/>
      <c r="P264" s="1166"/>
      <c r="Q264" s="1166"/>
      <c r="R264" s="1166"/>
      <c r="S264" s="1166"/>
      <c r="T264" s="1166"/>
      <c r="U264" s="1166"/>
      <c r="V264" s="1166"/>
      <c r="W264" s="1166"/>
      <c r="X264" s="1166"/>
      <c r="Y264" s="1166"/>
      <c r="Z264" s="1166"/>
      <c r="AA264" s="1166"/>
      <c r="AB264" s="1166"/>
      <c r="AC264" s="1166"/>
      <c r="AD264" s="1167"/>
      <c r="AE264" s="16"/>
      <c r="AF264" s="598"/>
    </row>
    <row r="265" spans="1:38" s="137" customFormat="1">
      <c r="A265" s="369"/>
      <c r="B265" s="531"/>
      <c r="C265" s="1125" t="s">
        <v>748</v>
      </c>
      <c r="D265" s="1125"/>
      <c r="E265" s="1125"/>
      <c r="F265" s="1125"/>
      <c r="G265" s="1125"/>
      <c r="H265" s="1125"/>
      <c r="I265" s="1125"/>
      <c r="J265" s="1125"/>
      <c r="K265" s="1125"/>
      <c r="L265" s="1125"/>
      <c r="M265" s="1125"/>
      <c r="N265" s="1125"/>
      <c r="O265" s="1125"/>
      <c r="P265" s="1125"/>
      <c r="Q265" s="1125"/>
      <c r="R265" s="1125"/>
      <c r="S265" s="1125"/>
      <c r="T265" s="1125"/>
      <c r="U265" s="1125"/>
      <c r="V265" s="1125"/>
      <c r="W265" s="1125"/>
      <c r="X265" s="1125"/>
      <c r="Y265" s="1125"/>
      <c r="Z265" s="1125"/>
      <c r="AA265" s="1125"/>
      <c r="AB265" s="1125"/>
      <c r="AC265" s="1125"/>
      <c r="AD265" s="1126"/>
      <c r="AE265" s="16"/>
      <c r="AF265" s="598"/>
    </row>
    <row r="266" spans="1:38" s="137" customFormat="1">
      <c r="A266" s="369"/>
      <c r="B266" s="531"/>
      <c r="C266" s="1125" t="s">
        <v>749</v>
      </c>
      <c r="D266" s="1125"/>
      <c r="E266" s="1125"/>
      <c r="F266" s="1125"/>
      <c r="G266" s="1125"/>
      <c r="H266" s="1125"/>
      <c r="I266" s="1125"/>
      <c r="J266" s="1125"/>
      <c r="K266" s="1125"/>
      <c r="L266" s="1125"/>
      <c r="M266" s="1125"/>
      <c r="N266" s="1125"/>
      <c r="O266" s="1125"/>
      <c r="P266" s="1125"/>
      <c r="Q266" s="1125"/>
      <c r="R266" s="1125"/>
      <c r="S266" s="1125"/>
      <c r="T266" s="1125"/>
      <c r="U266" s="1125"/>
      <c r="V266" s="1125"/>
      <c r="W266" s="1125"/>
      <c r="X266" s="1125"/>
      <c r="Y266" s="1125"/>
      <c r="Z266" s="1125"/>
      <c r="AA266" s="1125"/>
      <c r="AB266" s="1125"/>
      <c r="AC266" s="1125"/>
      <c r="AD266" s="1126"/>
      <c r="AE266" s="16"/>
      <c r="AF266" s="598"/>
    </row>
    <row r="267" spans="1:38" s="137" customFormat="1" ht="24.75" customHeight="1">
      <c r="A267" s="369"/>
      <c r="B267" s="531"/>
      <c r="C267" s="1125" t="s">
        <v>750</v>
      </c>
      <c r="D267" s="1125"/>
      <c r="E267" s="1125"/>
      <c r="F267" s="1125"/>
      <c r="G267" s="1125"/>
      <c r="H267" s="1125"/>
      <c r="I267" s="1125"/>
      <c r="J267" s="1125"/>
      <c r="K267" s="1125"/>
      <c r="L267" s="1125"/>
      <c r="M267" s="1125"/>
      <c r="N267" s="1125"/>
      <c r="O267" s="1125"/>
      <c r="P267" s="1125"/>
      <c r="Q267" s="1125"/>
      <c r="R267" s="1125"/>
      <c r="S267" s="1125"/>
      <c r="T267" s="1125"/>
      <c r="U267" s="1125"/>
      <c r="V267" s="1125"/>
      <c r="W267" s="1125"/>
      <c r="X267" s="1125"/>
      <c r="Y267" s="1125"/>
      <c r="Z267" s="1125"/>
      <c r="AA267" s="1125"/>
      <c r="AB267" s="1125"/>
      <c r="AC267" s="1125"/>
      <c r="AD267" s="1126"/>
      <c r="AE267" s="16"/>
      <c r="AF267" s="598"/>
    </row>
    <row r="268" spans="1:38" s="137" customFormat="1" ht="24" customHeight="1">
      <c r="A268" s="369"/>
      <c r="B268" s="532"/>
      <c r="C268" s="1163" t="s">
        <v>751</v>
      </c>
      <c r="D268" s="1163"/>
      <c r="E268" s="1163"/>
      <c r="F268" s="1163"/>
      <c r="G268" s="1163"/>
      <c r="H268" s="1163"/>
      <c r="I268" s="1163"/>
      <c r="J268" s="1163"/>
      <c r="K268" s="1163"/>
      <c r="L268" s="1163"/>
      <c r="M268" s="1163"/>
      <c r="N268" s="1163"/>
      <c r="O268" s="1163"/>
      <c r="P268" s="1163"/>
      <c r="Q268" s="1163"/>
      <c r="R268" s="1163"/>
      <c r="S268" s="1163"/>
      <c r="T268" s="1163"/>
      <c r="U268" s="1163"/>
      <c r="V268" s="1163"/>
      <c r="W268" s="1163"/>
      <c r="X268" s="1163"/>
      <c r="Y268" s="1163"/>
      <c r="Z268" s="1163"/>
      <c r="AA268" s="1163"/>
      <c r="AB268" s="1163"/>
      <c r="AC268" s="1163"/>
      <c r="AD268" s="1164"/>
      <c r="AE268" s="16"/>
      <c r="AF268" s="598"/>
    </row>
    <row r="269" spans="1:38" s="137" customFormat="1">
      <c r="A269" s="367"/>
      <c r="B269" s="33"/>
      <c r="C269" s="33"/>
      <c r="D269" s="33"/>
      <c r="E269" s="33"/>
      <c r="F269" s="33"/>
      <c r="G269" s="33"/>
      <c r="H269" s="33"/>
      <c r="I269" s="33"/>
      <c r="J269" s="33"/>
      <c r="K269" s="33"/>
      <c r="L269" s="33"/>
      <c r="M269" s="33"/>
      <c r="N269" s="33"/>
      <c r="O269" s="33"/>
      <c r="P269" s="33"/>
      <c r="Q269" s="33"/>
      <c r="R269" s="33"/>
      <c r="S269" s="33"/>
      <c r="T269" s="114"/>
      <c r="U269" s="114"/>
      <c r="V269" s="33"/>
      <c r="W269" s="33"/>
      <c r="X269" s="33"/>
      <c r="Y269" s="33"/>
      <c r="Z269" s="33"/>
      <c r="AA269" s="33"/>
      <c r="AB269" s="33"/>
      <c r="AC269" s="33"/>
      <c r="AD269" s="33"/>
      <c r="AE269" s="33"/>
      <c r="AF269" s="598"/>
    </row>
    <row r="270" spans="1:38" s="137" customFormat="1" ht="42" customHeight="1">
      <c r="A270" s="372" t="s">
        <v>243</v>
      </c>
      <c r="B270" s="895" t="s">
        <v>530</v>
      </c>
      <c r="C270" s="895"/>
      <c r="D270" s="895"/>
      <c r="E270" s="895"/>
      <c r="F270" s="895"/>
      <c r="G270" s="895"/>
      <c r="H270" s="895"/>
      <c r="I270" s="895"/>
      <c r="J270" s="895"/>
      <c r="K270" s="895"/>
      <c r="L270" s="895"/>
      <c r="M270" s="895"/>
      <c r="N270" s="895"/>
      <c r="O270" s="895"/>
      <c r="P270" s="895"/>
      <c r="Q270" s="895"/>
      <c r="R270" s="895"/>
      <c r="S270" s="895"/>
      <c r="T270" s="895"/>
      <c r="U270" s="895"/>
      <c r="V270" s="895"/>
      <c r="W270" s="895"/>
      <c r="X270" s="895"/>
      <c r="Y270" s="895"/>
      <c r="Z270" s="895"/>
      <c r="AA270" s="895"/>
      <c r="AB270" s="895"/>
      <c r="AC270" s="895"/>
      <c r="AD270" s="895"/>
      <c r="AE270" s="34"/>
      <c r="AF270" s="598"/>
    </row>
    <row r="271" spans="1:38" s="137" customFormat="1" ht="62.25" customHeight="1">
      <c r="A271" s="367"/>
      <c r="B271" s="40"/>
      <c r="C271" s="791" t="s">
        <v>531</v>
      </c>
      <c r="D271" s="791"/>
      <c r="E271" s="791"/>
      <c r="F271" s="791"/>
      <c r="G271" s="791"/>
      <c r="H271" s="791"/>
      <c r="I271" s="791"/>
      <c r="J271" s="791"/>
      <c r="K271" s="791"/>
      <c r="L271" s="791"/>
      <c r="M271" s="791"/>
      <c r="N271" s="791"/>
      <c r="O271" s="791"/>
      <c r="P271" s="791"/>
      <c r="Q271" s="791"/>
      <c r="R271" s="791"/>
      <c r="S271" s="791"/>
      <c r="T271" s="791"/>
      <c r="U271" s="791"/>
      <c r="V271" s="791"/>
      <c r="W271" s="791"/>
      <c r="X271" s="791"/>
      <c r="Y271" s="791"/>
      <c r="Z271" s="791"/>
      <c r="AA271" s="791"/>
      <c r="AB271" s="791"/>
      <c r="AC271" s="791"/>
      <c r="AD271" s="791"/>
      <c r="AE271" s="32"/>
      <c r="AF271" s="598"/>
    </row>
    <row r="272" spans="1:38" s="137" customFormat="1">
      <c r="A272" s="369"/>
      <c r="B272" s="760" t="str">
        <f>IF(OR($J$24="X",$T$24="X"),"De acuerdo a la pregunta 1, ésta no debe ser contestada.","")</f>
        <v/>
      </c>
      <c r="C272" s="760"/>
      <c r="D272" s="760"/>
      <c r="E272" s="760"/>
      <c r="F272" s="760"/>
      <c r="G272" s="760"/>
      <c r="H272" s="760"/>
      <c r="I272" s="760"/>
      <c r="J272" s="760"/>
      <c r="K272" s="760"/>
      <c r="L272" s="760"/>
      <c r="M272" s="760"/>
      <c r="N272" s="760"/>
      <c r="O272" s="760"/>
      <c r="P272" s="760"/>
      <c r="Q272" s="760"/>
      <c r="R272" s="760"/>
      <c r="S272" s="760"/>
      <c r="T272" s="760"/>
      <c r="U272" s="760"/>
      <c r="V272" s="760"/>
      <c r="W272" s="760"/>
      <c r="X272" s="760"/>
      <c r="Y272" s="760"/>
      <c r="Z272" s="760"/>
      <c r="AA272" s="760"/>
      <c r="AB272" s="760"/>
      <c r="AC272" s="760"/>
      <c r="AD272" s="760"/>
      <c r="AE272" s="32"/>
      <c r="AF272" s="598"/>
      <c r="AG272" s="15" t="s">
        <v>6452</v>
      </c>
      <c r="AH272" s="15"/>
      <c r="AI272" s="15"/>
      <c r="AJ272" s="15"/>
      <c r="AK272" s="15"/>
      <c r="AL272" s="15"/>
    </row>
    <row r="273" spans="1:40" s="137" customFormat="1" ht="24" customHeight="1">
      <c r="A273" s="369"/>
      <c r="B273" s="1031" t="s">
        <v>212</v>
      </c>
      <c r="C273" s="1031"/>
      <c r="D273" s="1031"/>
      <c r="E273" s="1031"/>
      <c r="F273" s="1031"/>
      <c r="G273" s="1031"/>
      <c r="H273" s="1031"/>
      <c r="I273" s="1031"/>
      <c r="J273" s="1031"/>
      <c r="K273" s="1031"/>
      <c r="L273" s="1031"/>
      <c r="M273" s="1031"/>
      <c r="N273" s="1031"/>
      <c r="O273" s="1031"/>
      <c r="P273" s="1031"/>
      <c r="Q273" s="1031"/>
      <c r="R273" s="1031"/>
      <c r="S273" s="1031"/>
      <c r="T273" s="1031"/>
      <c r="U273" s="1031"/>
      <c r="V273" s="1031"/>
      <c r="W273" s="1031"/>
      <c r="X273" s="1031"/>
      <c r="Y273" s="1031"/>
      <c r="Z273" s="1031"/>
      <c r="AA273" s="1031"/>
      <c r="AB273" s="1031"/>
      <c r="AC273" s="1031"/>
      <c r="AD273" s="1031"/>
      <c r="AE273" s="6"/>
      <c r="AF273" s="598"/>
      <c r="AG273" s="15">
        <f>COUNTBLANK(B276:AD276)</f>
        <v>29</v>
      </c>
      <c r="AH273" s="15"/>
      <c r="AI273" s="15"/>
      <c r="AJ273" s="15"/>
      <c r="AK273" s="15"/>
      <c r="AL273" s="15"/>
    </row>
    <row r="274" spans="1:40" s="137" customFormat="1" ht="25.5" customHeight="1" thickBot="1">
      <c r="A274" s="369"/>
      <c r="B274" s="997" t="s">
        <v>213</v>
      </c>
      <c r="C274" s="998"/>
      <c r="D274" s="998"/>
      <c r="E274" s="998"/>
      <c r="F274" s="998"/>
      <c r="G274" s="998"/>
      <c r="H274" s="998"/>
      <c r="I274" s="998"/>
      <c r="J274" s="1008"/>
      <c r="K274" s="1069" t="s">
        <v>214</v>
      </c>
      <c r="L274" s="1070"/>
      <c r="M274" s="1070"/>
      <c r="N274" s="1070"/>
      <c r="O274" s="1070"/>
      <c r="P274" s="1070"/>
      <c r="Q274" s="1070"/>
      <c r="R274" s="1070"/>
      <c r="S274" s="1071"/>
      <c r="T274" s="1072" t="s">
        <v>495</v>
      </c>
      <c r="U274" s="1072"/>
      <c r="V274" s="1072"/>
      <c r="W274" s="1031" t="s">
        <v>496</v>
      </c>
      <c r="X274" s="1031"/>
      <c r="Y274" s="1031"/>
      <c r="Z274" s="1031"/>
      <c r="AA274" s="1031" t="s">
        <v>497</v>
      </c>
      <c r="AB274" s="1031"/>
      <c r="AC274" s="1031"/>
      <c r="AD274" s="1031"/>
      <c r="AE274" s="32"/>
      <c r="AF274" s="598"/>
      <c r="AG274" s="15" t="s">
        <v>6464</v>
      </c>
      <c r="AH274" s="15"/>
      <c r="AI274" s="15"/>
      <c r="AJ274" s="15" t="s">
        <v>6465</v>
      </c>
      <c r="AK274" s="15"/>
      <c r="AL274" s="15"/>
    </row>
    <row r="275" spans="1:40" s="137" customFormat="1" ht="39" customHeight="1" thickBot="1">
      <c r="A275" s="369"/>
      <c r="B275" s="997" t="s">
        <v>120</v>
      </c>
      <c r="C275" s="998"/>
      <c r="D275" s="1008"/>
      <c r="E275" s="1066" t="s">
        <v>215</v>
      </c>
      <c r="F275" s="1067"/>
      <c r="G275" s="1068"/>
      <c r="H275" s="1066" t="s">
        <v>216</v>
      </c>
      <c r="I275" s="1067"/>
      <c r="J275" s="1068"/>
      <c r="K275" s="997" t="s">
        <v>120</v>
      </c>
      <c r="L275" s="998"/>
      <c r="M275" s="1008"/>
      <c r="N275" s="1066" t="s">
        <v>217</v>
      </c>
      <c r="O275" s="1067"/>
      <c r="P275" s="1068"/>
      <c r="Q275" s="1066" t="s">
        <v>218</v>
      </c>
      <c r="R275" s="1067"/>
      <c r="S275" s="1068"/>
      <c r="T275" s="1031" t="s">
        <v>120</v>
      </c>
      <c r="U275" s="1031"/>
      <c r="V275" s="1031"/>
      <c r="W275" s="1031" t="s">
        <v>120</v>
      </c>
      <c r="X275" s="1031"/>
      <c r="Y275" s="1031"/>
      <c r="Z275" s="1031"/>
      <c r="AA275" s="1031" t="s">
        <v>120</v>
      </c>
      <c r="AB275" s="1031"/>
      <c r="AC275" s="1031"/>
      <c r="AD275" s="1031"/>
      <c r="AE275" s="32"/>
      <c r="AF275" s="598"/>
      <c r="AG275" s="649" t="s">
        <v>467</v>
      </c>
      <c r="AH275" s="650" t="s">
        <v>6458</v>
      </c>
      <c r="AI275" s="651" t="s">
        <v>6459</v>
      </c>
      <c r="AJ275" s="649" t="s">
        <v>467</v>
      </c>
      <c r="AK275" s="650" t="s">
        <v>6458</v>
      </c>
      <c r="AL275" s="651" t="s">
        <v>6459</v>
      </c>
    </row>
    <row r="276" spans="1:40" s="137" customFormat="1" ht="39" customHeight="1">
      <c r="A276" s="369"/>
      <c r="B276" s="753"/>
      <c r="C276" s="754"/>
      <c r="D276" s="755"/>
      <c r="E276" s="807"/>
      <c r="F276" s="808"/>
      <c r="G276" s="809"/>
      <c r="H276" s="807"/>
      <c r="I276" s="808"/>
      <c r="J276" s="809"/>
      <c r="K276" s="753"/>
      <c r="L276" s="754"/>
      <c r="M276" s="755"/>
      <c r="N276" s="807"/>
      <c r="O276" s="808"/>
      <c r="P276" s="809"/>
      <c r="Q276" s="807"/>
      <c r="R276" s="808"/>
      <c r="S276" s="809"/>
      <c r="T276" s="892"/>
      <c r="U276" s="892"/>
      <c r="V276" s="892"/>
      <c r="W276" s="892"/>
      <c r="X276" s="892"/>
      <c r="Y276" s="892"/>
      <c r="Z276" s="892"/>
      <c r="AA276" s="892"/>
      <c r="AB276" s="892"/>
      <c r="AC276" s="892"/>
      <c r="AD276" s="892"/>
      <c r="AE276" s="32"/>
      <c r="AF276" s="598"/>
      <c r="AG276" s="654">
        <f>COUNTIF(E276:J276,"ns")</f>
        <v>0</v>
      </c>
      <c r="AH276" s="653">
        <f>SUM(E276:J276)</f>
        <v>0</v>
      </c>
      <c r="AI276" s="641">
        <f>IF(AG273=29,0,IF(OR(AND(B276=0,AG276&gt;0),AND(B276="ns",AH276&gt;0),AND(B276="ns",AG276=0,AH276=0)),1,IF(OR(AND(B276&gt;0,AG276=2),AND(B276="ns",AG276=2),AND(B276="ns",AH276=0,AG276&gt;0),B276=AH276),0,1)))</f>
        <v>0</v>
      </c>
      <c r="AJ276" s="654">
        <f>COUNTIF(N276:S276,"ns")</f>
        <v>0</v>
      </c>
      <c r="AK276" s="653">
        <f>SUM(N276:S276)</f>
        <v>0</v>
      </c>
      <c r="AL276" s="641">
        <f>IF(AG273=29,0,IF(OR(AND(K276=0,AJ276&gt;0),AND(K276="ns",AK276&gt;0),AND(K276="ns",AJ276=0,AK276=0)),1,IF(OR(AND(K276&gt;0,AJ276=2),AND(K276="ns",AJ276=2),AND(K276="ns",AK276=0,AJ276&gt;0),K276=AK276),0,1)))</f>
        <v>0</v>
      </c>
    </row>
    <row r="277" spans="1:40" s="137" customFormat="1">
      <c r="A277" s="367"/>
      <c r="B277" s="154"/>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27"/>
      <c r="AF277" s="598"/>
      <c r="AG277" s="15" t="s">
        <v>6462</v>
      </c>
      <c r="AH277" s="655">
        <f>SUM(AI276,AL276)</f>
        <v>0</v>
      </c>
      <c r="AI277" s="15"/>
      <c r="AJ277" s="15"/>
      <c r="AK277" s="15"/>
      <c r="AL277" s="15"/>
    </row>
    <row r="278" spans="1:40" s="137" customFormat="1">
      <c r="A278" s="367"/>
      <c r="B278" s="758" t="str">
        <f>IF(AG273=29,"",IF(AH277=0,"","ERROR: Por favor verifique las cantidades ya que no coinciden con el total."))</f>
        <v/>
      </c>
      <c r="C278" s="758"/>
      <c r="D278" s="758"/>
      <c r="E278" s="758"/>
      <c r="F278" s="758"/>
      <c r="G278" s="758"/>
      <c r="H278" s="758"/>
      <c r="I278" s="758"/>
      <c r="J278" s="758"/>
      <c r="K278" s="758"/>
      <c r="L278" s="758"/>
      <c r="M278" s="758"/>
      <c r="N278" s="758"/>
      <c r="O278" s="758"/>
      <c r="P278" s="758"/>
      <c r="Q278" s="758"/>
      <c r="R278" s="758"/>
      <c r="S278" s="758"/>
      <c r="T278" s="758"/>
      <c r="U278" s="758"/>
      <c r="V278" s="758"/>
      <c r="W278" s="758"/>
      <c r="X278" s="758"/>
      <c r="Y278" s="758"/>
      <c r="Z278" s="758"/>
      <c r="AA278" s="758"/>
      <c r="AB278" s="758"/>
      <c r="AC278" s="758"/>
      <c r="AD278" s="758"/>
      <c r="AE278" s="27"/>
      <c r="AF278" s="598"/>
    </row>
    <row r="279" spans="1:40" s="137" customFormat="1">
      <c r="A279" s="367"/>
      <c r="B279" s="759" t="str">
        <f>IF(OR(AG273=29,AG273=20),"","ERROR: Favor de llenar todas las celdas. Si no se cuenta con la información, registrar NS.")</f>
        <v/>
      </c>
      <c r="C279" s="759"/>
      <c r="D279" s="759"/>
      <c r="E279" s="759"/>
      <c r="F279" s="759"/>
      <c r="G279" s="759"/>
      <c r="H279" s="759"/>
      <c r="I279" s="759"/>
      <c r="J279" s="759"/>
      <c r="K279" s="759"/>
      <c r="L279" s="759"/>
      <c r="M279" s="759"/>
      <c r="N279" s="759"/>
      <c r="O279" s="759"/>
      <c r="P279" s="759"/>
      <c r="Q279" s="759"/>
      <c r="R279" s="759"/>
      <c r="S279" s="759"/>
      <c r="T279" s="759"/>
      <c r="U279" s="759"/>
      <c r="V279" s="759"/>
      <c r="W279" s="759"/>
      <c r="X279" s="759"/>
      <c r="Y279" s="759"/>
      <c r="Z279" s="759"/>
      <c r="AA279" s="759"/>
      <c r="AB279" s="759"/>
      <c r="AC279" s="759"/>
      <c r="AD279" s="759"/>
      <c r="AE279" s="27"/>
      <c r="AF279" s="598"/>
    </row>
    <row r="280" spans="1:40" s="137" customFormat="1" ht="39.75" customHeight="1">
      <c r="A280" s="388" t="s">
        <v>532</v>
      </c>
      <c r="B280" s="805" t="s">
        <v>219</v>
      </c>
      <c r="C280" s="805"/>
      <c r="D280" s="805"/>
      <c r="E280" s="805"/>
      <c r="F280" s="805"/>
      <c r="G280" s="805"/>
      <c r="H280" s="805"/>
      <c r="I280" s="805"/>
      <c r="J280" s="805"/>
      <c r="K280" s="805"/>
      <c r="L280" s="805"/>
      <c r="M280" s="805"/>
      <c r="N280" s="805"/>
      <c r="O280" s="805"/>
      <c r="P280" s="805"/>
      <c r="Q280" s="805"/>
      <c r="R280" s="805"/>
      <c r="S280" s="805"/>
      <c r="T280" s="805"/>
      <c r="U280" s="805"/>
      <c r="V280" s="805"/>
      <c r="W280" s="805"/>
      <c r="X280" s="805"/>
      <c r="Y280" s="805"/>
      <c r="Z280" s="805"/>
      <c r="AA280" s="805"/>
      <c r="AB280" s="805"/>
      <c r="AC280" s="805"/>
      <c r="AD280" s="805"/>
      <c r="AE280" s="27"/>
      <c r="AF280" s="598"/>
    </row>
    <row r="281" spans="1:40" s="137" customFormat="1">
      <c r="A281" s="367"/>
      <c r="B281" s="360"/>
      <c r="C281" s="1065" t="s">
        <v>220</v>
      </c>
      <c r="D281" s="1065"/>
      <c r="E281" s="1065"/>
      <c r="F281" s="1065"/>
      <c r="G281" s="1065"/>
      <c r="H281" s="1065"/>
      <c r="I281" s="1065"/>
      <c r="J281" s="1065"/>
      <c r="K281" s="1065"/>
      <c r="L281" s="1065"/>
      <c r="M281" s="1065"/>
      <c r="N281" s="1065"/>
      <c r="O281" s="1065"/>
      <c r="P281" s="1065"/>
      <c r="Q281" s="1065"/>
      <c r="R281" s="1065"/>
      <c r="S281" s="1065"/>
      <c r="T281" s="1065"/>
      <c r="U281" s="1065"/>
      <c r="V281" s="1065"/>
      <c r="W281" s="1065"/>
      <c r="X281" s="1065"/>
      <c r="Y281" s="1065"/>
      <c r="Z281" s="1065"/>
      <c r="AA281" s="1065"/>
      <c r="AB281" s="1065"/>
      <c r="AC281" s="1065"/>
      <c r="AD281" s="1065"/>
      <c r="AE281" s="6"/>
      <c r="AF281" s="598"/>
    </row>
    <row r="282" spans="1:40" s="151" customFormat="1" ht="38.25" customHeight="1">
      <c r="A282" s="389"/>
      <c r="B282" s="390"/>
      <c r="C282" s="791" t="s">
        <v>533</v>
      </c>
      <c r="D282" s="791"/>
      <c r="E282" s="791"/>
      <c r="F282" s="791"/>
      <c r="G282" s="791"/>
      <c r="H282" s="791"/>
      <c r="I282" s="791"/>
      <c r="J282" s="791"/>
      <c r="K282" s="791"/>
      <c r="L282" s="791"/>
      <c r="M282" s="791"/>
      <c r="N282" s="791"/>
      <c r="O282" s="791"/>
      <c r="P282" s="791"/>
      <c r="Q282" s="791"/>
      <c r="R282" s="791"/>
      <c r="S282" s="791"/>
      <c r="T282" s="791"/>
      <c r="U282" s="791"/>
      <c r="V282" s="791"/>
      <c r="W282" s="791"/>
      <c r="X282" s="791"/>
      <c r="Y282" s="791"/>
      <c r="Z282" s="791"/>
      <c r="AA282" s="791"/>
      <c r="AB282" s="791"/>
      <c r="AC282" s="791"/>
      <c r="AD282" s="791"/>
      <c r="AE282" s="348"/>
      <c r="AF282" s="601"/>
    </row>
    <row r="283" spans="1:40" s="137" customFormat="1" ht="38.25" customHeight="1">
      <c r="A283" s="379"/>
      <c r="B283" s="39"/>
      <c r="C283" s="791" t="s">
        <v>534</v>
      </c>
      <c r="D283" s="791"/>
      <c r="E283" s="791"/>
      <c r="F283" s="791"/>
      <c r="G283" s="791"/>
      <c r="H283" s="791"/>
      <c r="I283" s="791"/>
      <c r="J283" s="791"/>
      <c r="K283" s="791"/>
      <c r="L283" s="791"/>
      <c r="M283" s="791"/>
      <c r="N283" s="791"/>
      <c r="O283" s="791"/>
      <c r="P283" s="791"/>
      <c r="Q283" s="791"/>
      <c r="R283" s="791"/>
      <c r="S283" s="791"/>
      <c r="T283" s="791"/>
      <c r="U283" s="791"/>
      <c r="V283" s="791"/>
      <c r="W283" s="791"/>
      <c r="X283" s="791"/>
      <c r="Y283" s="791"/>
      <c r="Z283" s="791"/>
      <c r="AA283" s="791"/>
      <c r="AB283" s="791"/>
      <c r="AC283" s="791"/>
      <c r="AD283" s="791"/>
      <c r="AE283" s="28"/>
      <c r="AF283" s="598"/>
    </row>
    <row r="284" spans="1:40" s="151" customFormat="1" ht="38.25" customHeight="1">
      <c r="A284" s="389"/>
      <c r="B284" s="392"/>
      <c r="C284" s="791" t="s">
        <v>535</v>
      </c>
      <c r="D284" s="791"/>
      <c r="E284" s="791"/>
      <c r="F284" s="791"/>
      <c r="G284" s="791"/>
      <c r="H284" s="791"/>
      <c r="I284" s="791"/>
      <c r="J284" s="791"/>
      <c r="K284" s="791"/>
      <c r="L284" s="791"/>
      <c r="M284" s="791"/>
      <c r="N284" s="791"/>
      <c r="O284" s="791"/>
      <c r="P284" s="791"/>
      <c r="Q284" s="791"/>
      <c r="R284" s="791"/>
      <c r="S284" s="791"/>
      <c r="T284" s="791"/>
      <c r="U284" s="791"/>
      <c r="V284" s="791"/>
      <c r="W284" s="791"/>
      <c r="X284" s="791"/>
      <c r="Y284" s="791"/>
      <c r="Z284" s="791"/>
      <c r="AA284" s="791"/>
      <c r="AB284" s="791"/>
      <c r="AC284" s="791"/>
      <c r="AD284" s="791"/>
      <c r="AE284" s="348"/>
      <c r="AF284" s="601"/>
    </row>
    <row r="285" spans="1:40" s="137" customFormat="1">
      <c r="A285" s="379"/>
      <c r="B285" s="760" t="str">
        <f>IF(OR($J$24="X",$T$24="X"),"De acuerdo a la pregunta 1, ésta no debe ser contestada.","")</f>
        <v/>
      </c>
      <c r="C285" s="760"/>
      <c r="D285" s="760"/>
      <c r="E285" s="760"/>
      <c r="F285" s="760"/>
      <c r="G285" s="760"/>
      <c r="H285" s="760"/>
      <c r="I285" s="760"/>
      <c r="J285" s="760"/>
      <c r="K285" s="760"/>
      <c r="L285" s="760"/>
      <c r="M285" s="760"/>
      <c r="N285" s="760"/>
      <c r="O285" s="760"/>
      <c r="P285" s="760"/>
      <c r="Q285" s="760"/>
      <c r="R285" s="760"/>
      <c r="S285" s="760"/>
      <c r="T285" s="760"/>
      <c r="U285" s="760"/>
      <c r="V285" s="760"/>
      <c r="W285" s="760"/>
      <c r="X285" s="760"/>
      <c r="Y285" s="760"/>
      <c r="Z285" s="760"/>
      <c r="AA285" s="760"/>
      <c r="AB285" s="760"/>
      <c r="AC285" s="760"/>
      <c r="AD285" s="760"/>
      <c r="AE285" s="437"/>
      <c r="AF285" s="598"/>
    </row>
    <row r="286" spans="1:40" s="137" customFormat="1" ht="24.75" customHeight="1" thickBot="1">
      <c r="A286" s="379"/>
      <c r="B286" s="39"/>
      <c r="C286" s="437"/>
      <c r="D286" s="437"/>
      <c r="E286" s="437"/>
      <c r="F286" s="896" t="s">
        <v>221</v>
      </c>
      <c r="G286" s="897"/>
      <c r="H286" s="897"/>
      <c r="I286" s="897"/>
      <c r="J286" s="897"/>
      <c r="K286" s="897"/>
      <c r="L286" s="897"/>
      <c r="M286" s="898"/>
      <c r="N286" s="1057" t="s">
        <v>222</v>
      </c>
      <c r="O286" s="1057"/>
      <c r="P286" s="1057"/>
      <c r="Q286" s="1057"/>
      <c r="R286" s="1057"/>
      <c r="S286" s="1057"/>
      <c r="T286" s="1057"/>
      <c r="U286" s="1057"/>
      <c r="V286" s="1057"/>
      <c r="W286" s="1057"/>
      <c r="X286" s="1057"/>
      <c r="Y286" s="1057"/>
      <c r="Z286" s="814" t="s">
        <v>536</v>
      </c>
      <c r="AA286" s="816"/>
      <c r="AB286" s="437"/>
      <c r="AC286" s="437"/>
      <c r="AD286" s="437"/>
      <c r="AE286" s="437"/>
      <c r="AF286" s="598"/>
      <c r="AG286" s="15">
        <f>COUNTBLANK(N288:AA303)</f>
        <v>224</v>
      </c>
      <c r="AH286" s="15"/>
      <c r="AI286" s="15"/>
      <c r="AJ286" s="15"/>
      <c r="AK286" s="15"/>
      <c r="AL286" s="15"/>
      <c r="AM286" s="15"/>
      <c r="AN286" s="15"/>
    </row>
    <row r="287" spans="1:40" s="137" customFormat="1" ht="33.75" customHeight="1" thickBot="1">
      <c r="A287" s="379"/>
      <c r="B287" s="39"/>
      <c r="C287" s="437"/>
      <c r="D287" s="437"/>
      <c r="E287" s="437"/>
      <c r="F287" s="902"/>
      <c r="G287" s="903"/>
      <c r="H287" s="903"/>
      <c r="I287" s="903"/>
      <c r="J287" s="903"/>
      <c r="K287" s="903"/>
      <c r="L287" s="903"/>
      <c r="M287" s="904"/>
      <c r="N287" s="1057" t="s">
        <v>120</v>
      </c>
      <c r="O287" s="1057"/>
      <c r="P287" s="1057"/>
      <c r="Q287" s="1057"/>
      <c r="R287" s="1058" t="s">
        <v>223</v>
      </c>
      <c r="S287" s="1058"/>
      <c r="T287" s="1058"/>
      <c r="U287" s="1058"/>
      <c r="V287" s="1058" t="s">
        <v>216</v>
      </c>
      <c r="W287" s="1058"/>
      <c r="X287" s="1058"/>
      <c r="Y287" s="1058"/>
      <c r="Z287" s="817"/>
      <c r="AA287" s="819"/>
      <c r="AB287" s="437"/>
      <c r="AC287" s="437"/>
      <c r="AD287" s="437"/>
      <c r="AE287" s="437"/>
      <c r="AF287" s="598"/>
      <c r="AG287" s="649" t="s">
        <v>467</v>
      </c>
      <c r="AH287" s="650" t="s">
        <v>6458</v>
      </c>
      <c r="AI287" s="651" t="s">
        <v>6459</v>
      </c>
      <c r="AJ287" s="571" t="s">
        <v>6466</v>
      </c>
      <c r="AK287" s="571"/>
      <c r="AL287" s="656" t="s">
        <v>6467</v>
      </c>
      <c r="AM287" s="657" t="s">
        <v>6468</v>
      </c>
      <c r="AN287" s="657" t="s">
        <v>6469</v>
      </c>
    </row>
    <row r="288" spans="1:40" s="137" customFormat="1">
      <c r="A288" s="379"/>
      <c r="B288" s="39"/>
      <c r="C288" s="437"/>
      <c r="D288" s="437"/>
      <c r="E288" s="66"/>
      <c r="F288" s="45" t="s">
        <v>65</v>
      </c>
      <c r="G288" s="911" t="s">
        <v>537</v>
      </c>
      <c r="H288" s="912"/>
      <c r="I288" s="912"/>
      <c r="J288" s="912"/>
      <c r="K288" s="912"/>
      <c r="L288" s="912"/>
      <c r="M288" s="913"/>
      <c r="N288" s="1050"/>
      <c r="O288" s="1050"/>
      <c r="P288" s="1050"/>
      <c r="Q288" s="1050"/>
      <c r="R288" s="1051"/>
      <c r="S288" s="1051"/>
      <c r="T288" s="1051"/>
      <c r="U288" s="1051"/>
      <c r="V288" s="1051"/>
      <c r="W288" s="1051"/>
      <c r="X288" s="1051"/>
      <c r="Y288" s="1051"/>
      <c r="Z288" s="1052"/>
      <c r="AA288" s="1053"/>
      <c r="AB288" s="437"/>
      <c r="AC288" s="437"/>
      <c r="AD288" s="437"/>
      <c r="AE288" s="437"/>
      <c r="AF288" s="598"/>
      <c r="AG288" s="654">
        <f>COUNTIF(R288:Y288,"ns")</f>
        <v>0</v>
      </c>
      <c r="AH288" s="653">
        <f>SUM(R288:Y288)</f>
        <v>0</v>
      </c>
      <c r="AI288" s="641">
        <f>IF($AG$286=224,0,IF(OR(AND(N288=0,AG288&gt;0),AND(N288="ns",AH288&gt;0),AND(N288="ns",AG288=0,AH288=0)),1,IF(OR(AND(N288&gt;0,AG288=2),AND(N288="ns",AG288=2),AND(N288="ns",AH288=0,AG288&gt;0),N288=AH288),0,1)))</f>
        <v>0</v>
      </c>
      <c r="AJ288" s="571">
        <f>IF(OR(AND(N288=0,N288&lt;&gt;""),AND(COUNTBLANK(N288:AA288)&lt;13,Z288="X")),1,0)</f>
        <v>0</v>
      </c>
      <c r="AK288" s="625" t="s">
        <v>6454</v>
      </c>
      <c r="AL288" s="626">
        <f>$B$276</f>
        <v>0</v>
      </c>
      <c r="AM288" s="658">
        <f>$E$276</f>
        <v>0</v>
      </c>
      <c r="AN288" s="659">
        <f>$H$276</f>
        <v>0</v>
      </c>
    </row>
    <row r="289" spans="1:40" s="137" customFormat="1">
      <c r="A289" s="379"/>
      <c r="B289" s="39"/>
      <c r="C289" s="437"/>
      <c r="D289" s="437"/>
      <c r="E289" s="66"/>
      <c r="F289" s="45" t="s">
        <v>67</v>
      </c>
      <c r="G289" s="911" t="s">
        <v>224</v>
      </c>
      <c r="H289" s="912"/>
      <c r="I289" s="912"/>
      <c r="J289" s="912"/>
      <c r="K289" s="912"/>
      <c r="L289" s="912"/>
      <c r="M289" s="913"/>
      <c r="N289" s="1050"/>
      <c r="O289" s="1050"/>
      <c r="P289" s="1050"/>
      <c r="Q289" s="1050"/>
      <c r="R289" s="1051"/>
      <c r="S289" s="1051"/>
      <c r="T289" s="1051"/>
      <c r="U289" s="1051"/>
      <c r="V289" s="1051"/>
      <c r="W289" s="1051"/>
      <c r="X289" s="1051"/>
      <c r="Y289" s="1051"/>
      <c r="Z289" s="1052"/>
      <c r="AA289" s="1053"/>
      <c r="AB289" s="437"/>
      <c r="AC289" s="437"/>
      <c r="AD289" s="437"/>
      <c r="AE289" s="437"/>
      <c r="AF289" s="598"/>
      <c r="AG289" s="654">
        <f t="shared" ref="AG289:AG303" si="59">COUNTIF(R289:Y289,"ns")</f>
        <v>0</v>
      </c>
      <c r="AH289" s="653">
        <f t="shared" ref="AH289:AH303" si="60">SUM(R289:Y289)</f>
        <v>0</v>
      </c>
      <c r="AI289" s="641">
        <f t="shared" ref="AI289:AI303" si="61">IF($AG$286=224,0,IF(OR(AND(N289=0,AG289&gt;0),AND(N289="ns",AH289&gt;0),AND(N289="ns",AG289=0,AH289=0)),1,IF(OR(AND(N289&gt;0,AG289=2),AND(N289="ns",AG289=2),AND(N289="ns",AH289=0,AG289&gt;0),N289=AH289),0,1)))</f>
        <v>0</v>
      </c>
      <c r="AJ289" s="571">
        <f t="shared" ref="AJ289:AJ302" si="62">IF(OR(AND(N289=0,N289&lt;&gt;""),AND(COUNTBLANK(N289:AA289)&lt;13,Z289="X")),1,0)</f>
        <v>0</v>
      </c>
      <c r="AK289" s="627" t="s">
        <v>6455</v>
      </c>
      <c r="AL289" s="631">
        <f>SUM(N288:Q303)</f>
        <v>0</v>
      </c>
      <c r="AM289" s="631">
        <f>SUM(R288:U303)</f>
        <v>0</v>
      </c>
      <c r="AN289" s="631">
        <f>SUM(V288:Y303)</f>
        <v>0</v>
      </c>
    </row>
    <row r="290" spans="1:40" s="137" customFormat="1">
      <c r="A290" s="379"/>
      <c r="B290" s="39"/>
      <c r="C290" s="437"/>
      <c r="D290" s="437"/>
      <c r="E290" s="66"/>
      <c r="F290" s="45" t="s">
        <v>69</v>
      </c>
      <c r="G290" s="911" t="s">
        <v>225</v>
      </c>
      <c r="H290" s="912"/>
      <c r="I290" s="912"/>
      <c r="J290" s="912"/>
      <c r="K290" s="912"/>
      <c r="L290" s="912"/>
      <c r="M290" s="913"/>
      <c r="N290" s="1050"/>
      <c r="O290" s="1050"/>
      <c r="P290" s="1050"/>
      <c r="Q290" s="1050"/>
      <c r="R290" s="1051"/>
      <c r="S290" s="1051"/>
      <c r="T290" s="1051"/>
      <c r="U290" s="1051"/>
      <c r="V290" s="1051"/>
      <c r="W290" s="1051"/>
      <c r="X290" s="1051"/>
      <c r="Y290" s="1051"/>
      <c r="Z290" s="1052"/>
      <c r="AA290" s="1053"/>
      <c r="AB290" s="437"/>
      <c r="AC290" s="437"/>
      <c r="AD290" s="437"/>
      <c r="AE290" s="437"/>
      <c r="AF290" s="598"/>
      <c r="AG290" s="654">
        <f t="shared" si="59"/>
        <v>0</v>
      </c>
      <c r="AH290" s="653">
        <f t="shared" si="60"/>
        <v>0</v>
      </c>
      <c r="AI290" s="641">
        <f t="shared" si="61"/>
        <v>0</v>
      </c>
      <c r="AJ290" s="571">
        <f t="shared" si="62"/>
        <v>0</v>
      </c>
      <c r="AK290" s="627" t="s">
        <v>467</v>
      </c>
      <c r="AL290" s="628">
        <f>COUNTIF(N288:Q303,"NS")</f>
        <v>0</v>
      </c>
      <c r="AM290" s="628">
        <f>COUNTIF(R288:U303,"NS")</f>
        <v>0</v>
      </c>
      <c r="AN290" s="628">
        <f>COUNTIF(V288:Y303,"NS")</f>
        <v>0</v>
      </c>
    </row>
    <row r="291" spans="1:40" s="137" customFormat="1">
      <c r="A291" s="379"/>
      <c r="B291" s="39"/>
      <c r="C291" s="437"/>
      <c r="D291" s="437"/>
      <c r="E291" s="66"/>
      <c r="F291" s="45" t="s">
        <v>71</v>
      </c>
      <c r="G291" s="911" t="s">
        <v>226</v>
      </c>
      <c r="H291" s="912"/>
      <c r="I291" s="912"/>
      <c r="J291" s="912"/>
      <c r="K291" s="912"/>
      <c r="L291" s="912"/>
      <c r="M291" s="913"/>
      <c r="N291" s="1050"/>
      <c r="O291" s="1050"/>
      <c r="P291" s="1050"/>
      <c r="Q291" s="1050"/>
      <c r="R291" s="1051"/>
      <c r="S291" s="1051"/>
      <c r="T291" s="1051"/>
      <c r="U291" s="1051"/>
      <c r="V291" s="1051"/>
      <c r="W291" s="1051"/>
      <c r="X291" s="1051"/>
      <c r="Y291" s="1051"/>
      <c r="Z291" s="1052"/>
      <c r="AA291" s="1053"/>
      <c r="AB291" s="437"/>
      <c r="AC291" s="437"/>
      <c r="AD291" s="437"/>
      <c r="AE291" s="437"/>
      <c r="AF291" s="598"/>
      <c r="AG291" s="654">
        <f t="shared" si="59"/>
        <v>0</v>
      </c>
      <c r="AH291" s="653">
        <f t="shared" si="60"/>
        <v>0</v>
      </c>
      <c r="AI291" s="641">
        <f t="shared" si="61"/>
        <v>0</v>
      </c>
      <c r="AJ291" s="571">
        <f t="shared" si="62"/>
        <v>0</v>
      </c>
      <c r="AK291" s="629" t="s">
        <v>6456</v>
      </c>
      <c r="AL291" s="630">
        <f>IF($AG$286=224,0,IF(OR(AND(AL288=0,AL290&gt;0),AND(AL288="NS",AL289&gt;0),AND(AL288="NS",AL289=0,AL290=0)),1,IF(OR(AND(AL290&gt;=2,AL289&lt;AL288),AND(AL288="NS",AL289=0,AL290&gt;0),AL288=AL289),0,1)))</f>
        <v>0</v>
      </c>
      <c r="AM291" s="630">
        <f t="shared" ref="AM291" si="63">IF($AG$286=224,0,IF(OR(AND(AM288=0,AM290&gt;0),AND(AM288="NS",AM289&gt;0),AND(AM288="NS",AM289=0,AM290=0)),1,IF(OR(AND(AM290&gt;=2,AM289&lt;AM288),AND(AM288="NS",AM289=0,AM290&gt;0),AM288=AM289),0,1)))</f>
        <v>0</v>
      </c>
      <c r="AN291" s="630">
        <f>IF($AG$286=224,0,IF(OR(AND(AN288=0,AN290&gt;0),AND(AN288="NS",AN289&gt;0),AND(AN288="NS",AN289=0,AN290=0)),1,IF(OR(AND(AN290&gt;=2,AN289&lt;AN288),AND(AN288="NS",AN289=0,AN290&gt;0),AN288=AN289),0,1)))</f>
        <v>0</v>
      </c>
    </row>
    <row r="292" spans="1:40" s="137" customFormat="1">
      <c r="A292" s="379"/>
      <c r="B292" s="39"/>
      <c r="C292" s="437"/>
      <c r="D292" s="437"/>
      <c r="E292" s="66"/>
      <c r="F292" s="45" t="s">
        <v>73</v>
      </c>
      <c r="G292" s="911" t="s">
        <v>227</v>
      </c>
      <c r="H292" s="912"/>
      <c r="I292" s="912"/>
      <c r="J292" s="912"/>
      <c r="K292" s="912"/>
      <c r="L292" s="912"/>
      <c r="M292" s="913"/>
      <c r="N292" s="1050"/>
      <c r="O292" s="1050"/>
      <c r="P292" s="1050"/>
      <c r="Q292" s="1050"/>
      <c r="R292" s="1051"/>
      <c r="S292" s="1051"/>
      <c r="T292" s="1051"/>
      <c r="U292" s="1051"/>
      <c r="V292" s="1051"/>
      <c r="W292" s="1051"/>
      <c r="X292" s="1051"/>
      <c r="Y292" s="1051"/>
      <c r="Z292" s="1052"/>
      <c r="AA292" s="1053"/>
      <c r="AB292" s="437"/>
      <c r="AC292" s="437"/>
      <c r="AD292" s="437"/>
      <c r="AE292" s="437"/>
      <c r="AF292" s="598"/>
      <c r="AG292" s="654">
        <f t="shared" si="59"/>
        <v>0</v>
      </c>
      <c r="AH292" s="653">
        <f t="shared" si="60"/>
        <v>0</v>
      </c>
      <c r="AI292" s="641">
        <f t="shared" si="61"/>
        <v>0</v>
      </c>
      <c r="AJ292" s="571">
        <f t="shared" si="62"/>
        <v>0</v>
      </c>
    </row>
    <row r="293" spans="1:40" s="137" customFormat="1">
      <c r="A293" s="380"/>
      <c r="B293" s="39"/>
      <c r="C293" s="42"/>
      <c r="D293" s="27"/>
      <c r="E293" s="67"/>
      <c r="F293" s="45" t="s">
        <v>75</v>
      </c>
      <c r="G293" s="911" t="s">
        <v>228</v>
      </c>
      <c r="H293" s="912"/>
      <c r="I293" s="912"/>
      <c r="J293" s="912"/>
      <c r="K293" s="912"/>
      <c r="L293" s="912"/>
      <c r="M293" s="913"/>
      <c r="N293" s="1050"/>
      <c r="O293" s="1050"/>
      <c r="P293" s="1050"/>
      <c r="Q293" s="1050"/>
      <c r="R293" s="1051"/>
      <c r="S293" s="1051"/>
      <c r="T293" s="1051"/>
      <c r="U293" s="1051"/>
      <c r="V293" s="1051"/>
      <c r="W293" s="1051"/>
      <c r="X293" s="1051"/>
      <c r="Y293" s="1051"/>
      <c r="Z293" s="1052"/>
      <c r="AA293" s="1053"/>
      <c r="AB293" s="31"/>
      <c r="AC293" s="31"/>
      <c r="AD293" s="31"/>
      <c r="AE293" s="31"/>
      <c r="AF293" s="598"/>
      <c r="AG293" s="654">
        <f t="shared" si="59"/>
        <v>0</v>
      </c>
      <c r="AH293" s="653">
        <f t="shared" si="60"/>
        <v>0</v>
      </c>
      <c r="AI293" s="641">
        <f t="shared" si="61"/>
        <v>0</v>
      </c>
      <c r="AJ293" s="571">
        <f t="shared" si="62"/>
        <v>0</v>
      </c>
    </row>
    <row r="294" spans="1:40" s="137" customFormat="1">
      <c r="A294" s="380"/>
      <c r="B294" s="39"/>
      <c r="C294" s="175"/>
      <c r="D294" s="27"/>
      <c r="E294" s="67"/>
      <c r="F294" s="45" t="s">
        <v>77</v>
      </c>
      <c r="G294" s="911" t="s">
        <v>229</v>
      </c>
      <c r="H294" s="912"/>
      <c r="I294" s="912"/>
      <c r="J294" s="912"/>
      <c r="K294" s="912"/>
      <c r="L294" s="912"/>
      <c r="M294" s="913"/>
      <c r="N294" s="1050"/>
      <c r="O294" s="1050"/>
      <c r="P294" s="1050"/>
      <c r="Q294" s="1050"/>
      <c r="R294" s="1051"/>
      <c r="S294" s="1051"/>
      <c r="T294" s="1051"/>
      <c r="U294" s="1051"/>
      <c r="V294" s="1051"/>
      <c r="W294" s="1051"/>
      <c r="X294" s="1051"/>
      <c r="Y294" s="1051"/>
      <c r="Z294" s="1052"/>
      <c r="AA294" s="1053"/>
      <c r="AB294" s="31"/>
      <c r="AC294" s="31"/>
      <c r="AD294" s="31"/>
      <c r="AE294" s="31"/>
      <c r="AF294" s="598"/>
      <c r="AG294" s="654">
        <f t="shared" si="59"/>
        <v>0</v>
      </c>
      <c r="AH294" s="653">
        <f t="shared" si="60"/>
        <v>0</v>
      </c>
      <c r="AI294" s="641">
        <f t="shared" si="61"/>
        <v>0</v>
      </c>
      <c r="AJ294" s="571">
        <f t="shared" si="62"/>
        <v>0</v>
      </c>
    </row>
    <row r="295" spans="1:40" s="137" customFormat="1">
      <c r="A295" s="380"/>
      <c r="B295" s="39"/>
      <c r="C295" s="68"/>
      <c r="D295" s="29"/>
      <c r="E295" s="67"/>
      <c r="F295" s="45" t="s">
        <v>79</v>
      </c>
      <c r="G295" s="911" t="s">
        <v>230</v>
      </c>
      <c r="H295" s="912"/>
      <c r="I295" s="912"/>
      <c r="J295" s="912"/>
      <c r="K295" s="912"/>
      <c r="L295" s="912"/>
      <c r="M295" s="913"/>
      <c r="N295" s="1050"/>
      <c r="O295" s="1050"/>
      <c r="P295" s="1050"/>
      <c r="Q295" s="1050"/>
      <c r="R295" s="1051"/>
      <c r="S295" s="1051"/>
      <c r="T295" s="1051"/>
      <c r="U295" s="1051"/>
      <c r="V295" s="1051"/>
      <c r="W295" s="1051"/>
      <c r="X295" s="1051"/>
      <c r="Y295" s="1051"/>
      <c r="Z295" s="1052"/>
      <c r="AA295" s="1053"/>
      <c r="AB295" s="175"/>
      <c r="AC295" s="175"/>
      <c r="AD295" s="42"/>
      <c r="AE295" s="42"/>
      <c r="AF295" s="598"/>
      <c r="AG295" s="654">
        <f t="shared" si="59"/>
        <v>0</v>
      </c>
      <c r="AH295" s="653">
        <f t="shared" si="60"/>
        <v>0</v>
      </c>
      <c r="AI295" s="641">
        <f t="shared" si="61"/>
        <v>0</v>
      </c>
      <c r="AJ295" s="571">
        <f t="shared" si="62"/>
        <v>0</v>
      </c>
    </row>
    <row r="296" spans="1:40" s="137" customFormat="1">
      <c r="A296" s="380"/>
      <c r="B296" s="39"/>
      <c r="C296" s="68"/>
      <c r="D296" s="29"/>
      <c r="E296" s="67"/>
      <c r="F296" s="45" t="s">
        <v>81</v>
      </c>
      <c r="G296" s="911" t="s">
        <v>231</v>
      </c>
      <c r="H296" s="912"/>
      <c r="I296" s="912"/>
      <c r="J296" s="912"/>
      <c r="K296" s="912"/>
      <c r="L296" s="912"/>
      <c r="M296" s="913"/>
      <c r="N296" s="1050"/>
      <c r="O296" s="1050"/>
      <c r="P296" s="1050"/>
      <c r="Q296" s="1050"/>
      <c r="R296" s="1051"/>
      <c r="S296" s="1051"/>
      <c r="T296" s="1051"/>
      <c r="U296" s="1051"/>
      <c r="V296" s="1051"/>
      <c r="W296" s="1051"/>
      <c r="X296" s="1051"/>
      <c r="Y296" s="1051"/>
      <c r="Z296" s="1052"/>
      <c r="AA296" s="1053"/>
      <c r="AB296" s="175"/>
      <c r="AC296" s="175"/>
      <c r="AD296" s="42"/>
      <c r="AE296" s="42"/>
      <c r="AF296" s="598"/>
      <c r="AG296" s="654">
        <f t="shared" si="59"/>
        <v>0</v>
      </c>
      <c r="AH296" s="653">
        <f t="shared" si="60"/>
        <v>0</v>
      </c>
      <c r="AI296" s="641">
        <f t="shared" si="61"/>
        <v>0</v>
      </c>
      <c r="AJ296" s="571">
        <f t="shared" si="62"/>
        <v>0</v>
      </c>
    </row>
    <row r="297" spans="1:40" s="137" customFormat="1">
      <c r="A297" s="380"/>
      <c r="B297" s="39"/>
      <c r="C297" s="68"/>
      <c r="D297" s="29"/>
      <c r="E297" s="67"/>
      <c r="F297" s="45" t="s">
        <v>83</v>
      </c>
      <c r="G297" s="911" t="s">
        <v>232</v>
      </c>
      <c r="H297" s="912"/>
      <c r="I297" s="912"/>
      <c r="J297" s="912"/>
      <c r="K297" s="912"/>
      <c r="L297" s="912"/>
      <c r="M297" s="913"/>
      <c r="N297" s="1050"/>
      <c r="O297" s="1050"/>
      <c r="P297" s="1050"/>
      <c r="Q297" s="1050"/>
      <c r="R297" s="1051"/>
      <c r="S297" s="1051"/>
      <c r="T297" s="1051"/>
      <c r="U297" s="1051"/>
      <c r="V297" s="1051"/>
      <c r="W297" s="1051"/>
      <c r="X297" s="1051"/>
      <c r="Y297" s="1051"/>
      <c r="Z297" s="1052"/>
      <c r="AA297" s="1053"/>
      <c r="AB297" s="175"/>
      <c r="AC297" s="175"/>
      <c r="AD297" s="42"/>
      <c r="AE297" s="42"/>
      <c r="AF297" s="598"/>
      <c r="AG297" s="654">
        <f t="shared" si="59"/>
        <v>0</v>
      </c>
      <c r="AH297" s="653">
        <f t="shared" si="60"/>
        <v>0</v>
      </c>
      <c r="AI297" s="641">
        <f t="shared" si="61"/>
        <v>0</v>
      </c>
      <c r="AJ297" s="571">
        <f t="shared" si="62"/>
        <v>0</v>
      </c>
    </row>
    <row r="298" spans="1:40" s="137" customFormat="1">
      <c r="A298" s="380"/>
      <c r="B298" s="39"/>
      <c r="C298" s="68"/>
      <c r="D298" s="29"/>
      <c r="E298" s="67"/>
      <c r="F298" s="45" t="s">
        <v>85</v>
      </c>
      <c r="G298" s="911" t="s">
        <v>233</v>
      </c>
      <c r="H298" s="912"/>
      <c r="I298" s="912"/>
      <c r="J298" s="912"/>
      <c r="K298" s="912"/>
      <c r="L298" s="912"/>
      <c r="M298" s="913"/>
      <c r="N298" s="1050"/>
      <c r="O298" s="1050"/>
      <c r="P298" s="1050"/>
      <c r="Q298" s="1050"/>
      <c r="R298" s="1051"/>
      <c r="S298" s="1051"/>
      <c r="T298" s="1051"/>
      <c r="U298" s="1051"/>
      <c r="V298" s="1051"/>
      <c r="W298" s="1051"/>
      <c r="X298" s="1051"/>
      <c r="Y298" s="1051"/>
      <c r="Z298" s="1052"/>
      <c r="AA298" s="1053"/>
      <c r="AB298" s="175"/>
      <c r="AC298" s="175"/>
      <c r="AD298" s="42"/>
      <c r="AE298" s="42"/>
      <c r="AF298" s="598"/>
      <c r="AG298" s="654">
        <f t="shared" si="59"/>
        <v>0</v>
      </c>
      <c r="AH298" s="653">
        <f t="shared" si="60"/>
        <v>0</v>
      </c>
      <c r="AI298" s="641">
        <f t="shared" si="61"/>
        <v>0</v>
      </c>
      <c r="AJ298" s="571">
        <f t="shared" si="62"/>
        <v>0</v>
      </c>
    </row>
    <row r="299" spans="1:40" s="137" customFormat="1">
      <c r="A299" s="380"/>
      <c r="B299" s="39"/>
      <c r="C299" s="68"/>
      <c r="D299" s="29"/>
      <c r="E299" s="67"/>
      <c r="F299" s="45" t="s">
        <v>87</v>
      </c>
      <c r="G299" s="911" t="s">
        <v>234</v>
      </c>
      <c r="H299" s="912"/>
      <c r="I299" s="912"/>
      <c r="J299" s="912"/>
      <c r="K299" s="912"/>
      <c r="L299" s="912"/>
      <c r="M299" s="913"/>
      <c r="N299" s="1050"/>
      <c r="O299" s="1050"/>
      <c r="P299" s="1050"/>
      <c r="Q299" s="1050"/>
      <c r="R299" s="1051"/>
      <c r="S299" s="1051"/>
      <c r="T299" s="1051"/>
      <c r="U299" s="1051"/>
      <c r="V299" s="1051"/>
      <c r="W299" s="1051"/>
      <c r="X299" s="1051"/>
      <c r="Y299" s="1051"/>
      <c r="Z299" s="1052"/>
      <c r="AA299" s="1053"/>
      <c r="AB299" s="175"/>
      <c r="AC299" s="175"/>
      <c r="AD299" s="42"/>
      <c r="AE299" s="42"/>
      <c r="AF299" s="598"/>
      <c r="AG299" s="654">
        <f t="shared" si="59"/>
        <v>0</v>
      </c>
      <c r="AH299" s="653">
        <f t="shared" si="60"/>
        <v>0</v>
      </c>
      <c r="AI299" s="641">
        <f t="shared" si="61"/>
        <v>0</v>
      </c>
      <c r="AJ299" s="571">
        <f t="shared" si="62"/>
        <v>0</v>
      </c>
    </row>
    <row r="300" spans="1:40" s="137" customFormat="1">
      <c r="A300" s="380"/>
      <c r="B300" s="39"/>
      <c r="C300" s="68"/>
      <c r="D300" s="29"/>
      <c r="E300" s="67"/>
      <c r="F300" s="45" t="s">
        <v>180</v>
      </c>
      <c r="G300" s="911" t="s">
        <v>235</v>
      </c>
      <c r="H300" s="912"/>
      <c r="I300" s="912"/>
      <c r="J300" s="912"/>
      <c r="K300" s="912"/>
      <c r="L300" s="912"/>
      <c r="M300" s="913"/>
      <c r="N300" s="1050"/>
      <c r="O300" s="1050"/>
      <c r="P300" s="1050"/>
      <c r="Q300" s="1050"/>
      <c r="R300" s="1051"/>
      <c r="S300" s="1051"/>
      <c r="T300" s="1051"/>
      <c r="U300" s="1051"/>
      <c r="V300" s="1051"/>
      <c r="W300" s="1051"/>
      <c r="X300" s="1051"/>
      <c r="Y300" s="1051"/>
      <c r="Z300" s="1052"/>
      <c r="AA300" s="1053"/>
      <c r="AB300" s="175"/>
      <c r="AC300" s="175"/>
      <c r="AD300" s="42"/>
      <c r="AE300" s="42"/>
      <c r="AF300" s="598"/>
      <c r="AG300" s="654">
        <f t="shared" si="59"/>
        <v>0</v>
      </c>
      <c r="AH300" s="653">
        <f t="shared" si="60"/>
        <v>0</v>
      </c>
      <c r="AI300" s="641">
        <f t="shared" si="61"/>
        <v>0</v>
      </c>
      <c r="AJ300" s="571">
        <f t="shared" si="62"/>
        <v>0</v>
      </c>
    </row>
    <row r="301" spans="1:40" s="137" customFormat="1">
      <c r="A301" s="380"/>
      <c r="B301" s="39"/>
      <c r="C301" s="68"/>
      <c r="D301" s="29"/>
      <c r="E301" s="67"/>
      <c r="F301" s="45" t="s">
        <v>182</v>
      </c>
      <c r="G301" s="911" t="s">
        <v>236</v>
      </c>
      <c r="H301" s="912"/>
      <c r="I301" s="912"/>
      <c r="J301" s="912"/>
      <c r="K301" s="912"/>
      <c r="L301" s="912"/>
      <c r="M301" s="913"/>
      <c r="N301" s="1050"/>
      <c r="O301" s="1050"/>
      <c r="P301" s="1050"/>
      <c r="Q301" s="1050"/>
      <c r="R301" s="1051"/>
      <c r="S301" s="1051"/>
      <c r="T301" s="1051"/>
      <c r="U301" s="1051"/>
      <c r="V301" s="1051"/>
      <c r="W301" s="1051"/>
      <c r="X301" s="1051"/>
      <c r="Y301" s="1051"/>
      <c r="Z301" s="1052"/>
      <c r="AA301" s="1053"/>
      <c r="AB301" s="175"/>
      <c r="AC301" s="175"/>
      <c r="AD301" s="42"/>
      <c r="AE301" s="42"/>
      <c r="AF301" s="598"/>
      <c r="AG301" s="654">
        <f t="shared" si="59"/>
        <v>0</v>
      </c>
      <c r="AH301" s="653">
        <f t="shared" si="60"/>
        <v>0</v>
      </c>
      <c r="AI301" s="641">
        <f t="shared" si="61"/>
        <v>0</v>
      </c>
      <c r="AJ301" s="571">
        <f t="shared" si="62"/>
        <v>0</v>
      </c>
    </row>
    <row r="302" spans="1:40" s="137" customFormat="1" ht="15" customHeight="1">
      <c r="A302" s="380"/>
      <c r="B302" s="39"/>
      <c r="C302" s="68"/>
      <c r="D302" s="29"/>
      <c r="E302" s="27"/>
      <c r="F302" s="45" t="s">
        <v>184</v>
      </c>
      <c r="G302" s="911" t="s">
        <v>237</v>
      </c>
      <c r="H302" s="912"/>
      <c r="I302" s="912"/>
      <c r="J302" s="912"/>
      <c r="K302" s="912"/>
      <c r="L302" s="912"/>
      <c r="M302" s="913"/>
      <c r="N302" s="1050"/>
      <c r="O302" s="1050"/>
      <c r="P302" s="1050"/>
      <c r="Q302" s="1050"/>
      <c r="R302" s="1051"/>
      <c r="S302" s="1051"/>
      <c r="T302" s="1051"/>
      <c r="U302" s="1051"/>
      <c r="V302" s="1051"/>
      <c r="W302" s="1051"/>
      <c r="X302" s="1051"/>
      <c r="Y302" s="1051"/>
      <c r="Z302" s="1052"/>
      <c r="AA302" s="1053"/>
      <c r="AB302" s="175"/>
      <c r="AC302" s="175"/>
      <c r="AD302" s="42"/>
      <c r="AE302" s="42"/>
      <c r="AF302" s="598"/>
      <c r="AG302" s="654">
        <f t="shared" si="59"/>
        <v>0</v>
      </c>
      <c r="AH302" s="653">
        <f t="shared" si="60"/>
        <v>0</v>
      </c>
      <c r="AI302" s="641">
        <f t="shared" si="61"/>
        <v>0</v>
      </c>
      <c r="AJ302" s="571">
        <f t="shared" si="62"/>
        <v>0</v>
      </c>
    </row>
    <row r="303" spans="1:40" s="137" customFormat="1">
      <c r="A303" s="380"/>
      <c r="B303" s="36"/>
      <c r="C303" s="32"/>
      <c r="D303" s="32"/>
      <c r="E303" s="27"/>
      <c r="F303" s="69" t="s">
        <v>238</v>
      </c>
      <c r="G303" s="911" t="s">
        <v>239</v>
      </c>
      <c r="H303" s="912"/>
      <c r="I303" s="912"/>
      <c r="J303" s="912"/>
      <c r="K303" s="912"/>
      <c r="L303" s="912"/>
      <c r="M303" s="913"/>
      <c r="N303" s="1050"/>
      <c r="O303" s="1050"/>
      <c r="P303" s="1050"/>
      <c r="Q303" s="1050"/>
      <c r="R303" s="1051"/>
      <c r="S303" s="1051"/>
      <c r="T303" s="1051"/>
      <c r="U303" s="1051"/>
      <c r="V303" s="1051"/>
      <c r="W303" s="1051"/>
      <c r="X303" s="1051"/>
      <c r="Y303" s="1051"/>
      <c r="Z303" s="1052"/>
      <c r="AA303" s="1053"/>
      <c r="AB303" s="32"/>
      <c r="AC303" s="32"/>
      <c r="AD303" s="32"/>
      <c r="AE303" s="32"/>
      <c r="AF303" s="598"/>
      <c r="AG303" s="654">
        <f t="shared" si="59"/>
        <v>0</v>
      </c>
      <c r="AH303" s="653">
        <f t="shared" si="60"/>
        <v>0</v>
      </c>
      <c r="AI303" s="641">
        <f t="shared" si="61"/>
        <v>0</v>
      </c>
      <c r="AJ303" s="571">
        <f>IF(OR(AND(N303=0,N303&lt;&gt;""),AND(COUNTBLANK(N303:AA303)&lt;13,Z303="X")),1,0)</f>
        <v>0</v>
      </c>
    </row>
    <row r="304" spans="1:40" s="137" customFormat="1">
      <c r="A304" s="367"/>
      <c r="B304" s="6"/>
      <c r="C304" s="6"/>
      <c r="D304" s="6"/>
      <c r="E304" s="65"/>
      <c r="F304" s="65"/>
      <c r="G304" s="65"/>
      <c r="H304" s="31"/>
      <c r="I304" s="31"/>
      <c r="J304" s="31"/>
      <c r="K304" s="175"/>
      <c r="L304" s="175"/>
      <c r="M304" s="74" t="s">
        <v>102</v>
      </c>
      <c r="N304" s="1054">
        <f>IF(AND(SUM(N288:Q303)=0,COUNTIF(N288:Q303,"NS")&gt;0),"NS",SUM(N288:Q303))</f>
        <v>0</v>
      </c>
      <c r="O304" s="1055"/>
      <c r="P304" s="1055"/>
      <c r="Q304" s="1056"/>
      <c r="R304" s="1054">
        <f>IF(AND(SUM(R288:U303)=0,COUNTIF(R288:U303,"NS")&gt;0),"NS",SUM(R288:U303))</f>
        <v>0</v>
      </c>
      <c r="S304" s="1055"/>
      <c r="T304" s="1055"/>
      <c r="U304" s="1056"/>
      <c r="V304" s="1054">
        <f>IF(AND(SUM(V288:Y303)=0,COUNTIF(V288:Y303,"NS")&gt;0),"NS",SUM(V288:Y303))</f>
        <v>0</v>
      </c>
      <c r="W304" s="1055"/>
      <c r="X304" s="1055"/>
      <c r="Y304" s="1056"/>
      <c r="Z304" s="1139"/>
      <c r="AA304" s="1140"/>
      <c r="AB304" s="175"/>
      <c r="AC304" s="6"/>
      <c r="AD304" s="6"/>
      <c r="AE304" s="27"/>
      <c r="AF304" s="598"/>
      <c r="AI304" s="644">
        <f>SUM(AI288:AI303)</f>
        <v>0</v>
      </c>
      <c r="AJ304" s="644">
        <f>SUM(AJ288:AJ303)</f>
        <v>0</v>
      </c>
    </row>
    <row r="305" spans="1:32" s="137" customFormat="1">
      <c r="A305" s="367"/>
      <c r="B305" s="758" t="str">
        <f>IF(SUM(AI304:AJ304)&lt;&gt;0,"ERROR: Favor de revisar la consistencia de sus respuestas.", IF(SUM(AL291:AN291)=0,"","ERROR: Favor de verificar las cantidades ya que no coinciden con los totales de la pregunta anterior."))</f>
        <v/>
      </c>
      <c r="C305" s="758"/>
      <c r="D305" s="758"/>
      <c r="E305" s="758"/>
      <c r="F305" s="758"/>
      <c r="G305" s="758"/>
      <c r="H305" s="758"/>
      <c r="I305" s="758"/>
      <c r="J305" s="758"/>
      <c r="K305" s="758"/>
      <c r="L305" s="758"/>
      <c r="M305" s="758"/>
      <c r="N305" s="758"/>
      <c r="O305" s="758"/>
      <c r="P305" s="758"/>
      <c r="Q305" s="758"/>
      <c r="R305" s="758"/>
      <c r="S305" s="758"/>
      <c r="T305" s="758"/>
      <c r="U305" s="758"/>
      <c r="V305" s="758"/>
      <c r="W305" s="758"/>
      <c r="X305" s="758"/>
      <c r="Y305" s="758"/>
      <c r="Z305" s="758"/>
      <c r="AA305" s="758"/>
      <c r="AB305" s="758"/>
      <c r="AC305" s="758"/>
      <c r="AD305" s="758"/>
      <c r="AE305" s="27"/>
      <c r="AF305" s="598"/>
    </row>
    <row r="306" spans="1:32" s="137" customFormat="1">
      <c r="A306" s="367"/>
      <c r="B306" s="759" t="str">
        <f>IF(OR(AG286=224,AG286&lt;=208),"","ERROR: Favor de llenar todas la celdas. Si no se cuenta con la información, registrar NS")</f>
        <v/>
      </c>
      <c r="C306" s="759"/>
      <c r="D306" s="759"/>
      <c r="E306" s="759"/>
      <c r="F306" s="759"/>
      <c r="G306" s="759"/>
      <c r="H306" s="759"/>
      <c r="I306" s="759"/>
      <c r="J306" s="759"/>
      <c r="K306" s="759"/>
      <c r="L306" s="759"/>
      <c r="M306" s="759"/>
      <c r="N306" s="759"/>
      <c r="O306" s="759"/>
      <c r="P306" s="759"/>
      <c r="Q306" s="759"/>
      <c r="R306" s="759"/>
      <c r="S306" s="759"/>
      <c r="T306" s="759"/>
      <c r="U306" s="759"/>
      <c r="V306" s="759"/>
      <c r="W306" s="759"/>
      <c r="X306" s="759"/>
      <c r="Y306" s="759"/>
      <c r="Z306" s="759"/>
      <c r="AA306" s="759"/>
      <c r="AB306" s="759"/>
      <c r="AC306" s="759"/>
      <c r="AD306" s="759"/>
      <c r="AE306" s="27"/>
      <c r="AF306" s="598"/>
    </row>
    <row r="307" spans="1:32" s="137" customFormat="1" ht="15.75" thickBot="1">
      <c r="A307" s="367"/>
      <c r="B307" s="156"/>
      <c r="C307" s="156"/>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27"/>
      <c r="AF307" s="598"/>
    </row>
    <row r="308" spans="1:32" s="137" customFormat="1">
      <c r="A308" s="367"/>
      <c r="B308" s="1041" t="s">
        <v>660</v>
      </c>
      <c r="C308" s="1042"/>
      <c r="D308" s="1042"/>
      <c r="E308" s="1042"/>
      <c r="F308" s="1042"/>
      <c r="G308" s="1042"/>
      <c r="H308" s="1042"/>
      <c r="I308" s="1042"/>
      <c r="J308" s="1042"/>
      <c r="K308" s="1042"/>
      <c r="L308" s="1042"/>
      <c r="M308" s="1042"/>
      <c r="N308" s="1042"/>
      <c r="O308" s="1042"/>
      <c r="P308" s="1042"/>
      <c r="Q308" s="1042"/>
      <c r="R308" s="1042"/>
      <c r="S308" s="1042"/>
      <c r="T308" s="1042"/>
      <c r="U308" s="1042"/>
      <c r="V308" s="1042"/>
      <c r="W308" s="1042"/>
      <c r="X308" s="1042"/>
      <c r="Y308" s="1042"/>
      <c r="Z308" s="1042"/>
      <c r="AA308" s="1042"/>
      <c r="AB308" s="1042"/>
      <c r="AC308" s="1042"/>
      <c r="AD308" s="1043"/>
      <c r="AE308" s="27"/>
      <c r="AF308" s="598"/>
    </row>
    <row r="309" spans="1:32" s="137" customFormat="1">
      <c r="A309" s="367"/>
      <c r="B309" s="1028" t="s">
        <v>661</v>
      </c>
      <c r="C309" s="1029"/>
      <c r="D309" s="1029"/>
      <c r="E309" s="1029"/>
      <c r="F309" s="1029"/>
      <c r="G309" s="1029"/>
      <c r="H309" s="1029"/>
      <c r="I309" s="1029"/>
      <c r="J309" s="1029"/>
      <c r="K309" s="1029"/>
      <c r="L309" s="1029"/>
      <c r="M309" s="1029"/>
      <c r="N309" s="1029"/>
      <c r="O309" s="1029"/>
      <c r="P309" s="1029"/>
      <c r="Q309" s="1029"/>
      <c r="R309" s="1029"/>
      <c r="S309" s="1029"/>
      <c r="T309" s="1029"/>
      <c r="U309" s="1029"/>
      <c r="V309" s="1029"/>
      <c r="W309" s="1029"/>
      <c r="X309" s="1029"/>
      <c r="Y309" s="1029"/>
      <c r="Z309" s="1029"/>
      <c r="AA309" s="1029"/>
      <c r="AB309" s="1029"/>
      <c r="AC309" s="1029"/>
      <c r="AD309" s="1030"/>
      <c r="AE309" s="27"/>
      <c r="AF309" s="598"/>
    </row>
    <row r="310" spans="1:32" s="137" customFormat="1">
      <c r="A310" s="381"/>
      <c r="B310" s="1044" t="s">
        <v>240</v>
      </c>
      <c r="C310" s="1045"/>
      <c r="D310" s="1045"/>
      <c r="E310" s="1045"/>
      <c r="F310" s="1045"/>
      <c r="G310" s="1045"/>
      <c r="H310" s="1045"/>
      <c r="I310" s="1045"/>
      <c r="J310" s="1045"/>
      <c r="K310" s="1045"/>
      <c r="L310" s="1045"/>
      <c r="M310" s="1045"/>
      <c r="N310" s="1045"/>
      <c r="O310" s="1045"/>
      <c r="P310" s="1045"/>
      <c r="Q310" s="1045"/>
      <c r="R310" s="1045"/>
      <c r="S310" s="1045"/>
      <c r="T310" s="1045"/>
      <c r="U310" s="1045"/>
      <c r="V310" s="1045"/>
      <c r="W310" s="1045"/>
      <c r="X310" s="1045"/>
      <c r="Y310" s="1045"/>
      <c r="Z310" s="1045"/>
      <c r="AA310" s="1045"/>
      <c r="AB310" s="1045"/>
      <c r="AC310" s="1045"/>
      <c r="AD310" s="1046"/>
      <c r="AE310" s="16"/>
      <c r="AF310" s="598"/>
    </row>
    <row r="311" spans="1:32" s="137" customFormat="1" ht="27" customHeight="1">
      <c r="A311" s="381"/>
      <c r="B311" s="168"/>
      <c r="C311" s="1047" t="s">
        <v>241</v>
      </c>
      <c r="D311" s="1047"/>
      <c r="E311" s="1047"/>
      <c r="F311" s="1047"/>
      <c r="G311" s="1047"/>
      <c r="H311" s="1047"/>
      <c r="I311" s="1047"/>
      <c r="J311" s="1047"/>
      <c r="K311" s="1047"/>
      <c r="L311" s="1047"/>
      <c r="M311" s="1047"/>
      <c r="N311" s="1047"/>
      <c r="O311" s="1047"/>
      <c r="P311" s="1047"/>
      <c r="Q311" s="1047"/>
      <c r="R311" s="1047"/>
      <c r="S311" s="1047"/>
      <c r="T311" s="1047"/>
      <c r="U311" s="1047"/>
      <c r="V311" s="1047"/>
      <c r="W311" s="1047"/>
      <c r="X311" s="1047"/>
      <c r="Y311" s="1047"/>
      <c r="Z311" s="1047"/>
      <c r="AA311" s="1047"/>
      <c r="AB311" s="1047"/>
      <c r="AC311" s="1047"/>
      <c r="AD311" s="1048"/>
      <c r="AE311" s="16"/>
      <c r="AF311" s="598"/>
    </row>
    <row r="312" spans="1:32" s="137" customFormat="1" ht="32.25" customHeight="1">
      <c r="A312" s="381"/>
      <c r="B312" s="168"/>
      <c r="C312" s="806" t="s">
        <v>242</v>
      </c>
      <c r="D312" s="806"/>
      <c r="E312" s="806"/>
      <c r="F312" s="806"/>
      <c r="G312" s="806"/>
      <c r="H312" s="806"/>
      <c r="I312" s="806"/>
      <c r="J312" s="806"/>
      <c r="K312" s="806"/>
      <c r="L312" s="806"/>
      <c r="M312" s="806"/>
      <c r="N312" s="806"/>
      <c r="O312" s="806"/>
      <c r="P312" s="806"/>
      <c r="Q312" s="806"/>
      <c r="R312" s="806"/>
      <c r="S312" s="806"/>
      <c r="T312" s="806"/>
      <c r="U312" s="806"/>
      <c r="V312" s="806"/>
      <c r="W312" s="806"/>
      <c r="X312" s="806"/>
      <c r="Y312" s="806"/>
      <c r="Z312" s="806"/>
      <c r="AA312" s="806"/>
      <c r="AB312" s="806"/>
      <c r="AC312" s="806"/>
      <c r="AD312" s="1049"/>
      <c r="AE312" s="16"/>
      <c r="AF312" s="598"/>
    </row>
    <row r="313" spans="1:32" s="137" customFormat="1" ht="30" customHeight="1">
      <c r="A313" s="371"/>
      <c r="B313" s="38"/>
      <c r="C313" s="806" t="s">
        <v>55</v>
      </c>
      <c r="D313" s="806"/>
      <c r="E313" s="806"/>
      <c r="F313" s="806"/>
      <c r="G313" s="806"/>
      <c r="H313" s="806"/>
      <c r="I313" s="806"/>
      <c r="J313" s="806"/>
      <c r="K313" s="806"/>
      <c r="L313" s="806"/>
      <c r="M313" s="806"/>
      <c r="N313" s="806"/>
      <c r="O313" s="806"/>
      <c r="P313" s="806"/>
      <c r="Q313" s="806"/>
      <c r="R313" s="806"/>
      <c r="S313" s="806"/>
      <c r="T313" s="806"/>
      <c r="U313" s="806"/>
      <c r="V313" s="806"/>
      <c r="W313" s="806"/>
      <c r="X313" s="806"/>
      <c r="Y313" s="806"/>
      <c r="Z313" s="806"/>
      <c r="AA313" s="806"/>
      <c r="AB313" s="806"/>
      <c r="AC313" s="806"/>
      <c r="AD313" s="1049"/>
      <c r="AE313" s="16"/>
      <c r="AF313" s="598"/>
    </row>
    <row r="314" spans="1:32" s="137" customFormat="1">
      <c r="A314" s="371"/>
      <c r="B314" s="393"/>
      <c r="C314" s="1035" t="s">
        <v>56</v>
      </c>
      <c r="D314" s="1035"/>
      <c r="E314" s="1035"/>
      <c r="F314" s="1035"/>
      <c r="G314" s="1035"/>
      <c r="H314" s="1035"/>
      <c r="I314" s="1035"/>
      <c r="J314" s="1035"/>
      <c r="K314" s="1035"/>
      <c r="L314" s="1035"/>
      <c r="M314" s="1035"/>
      <c r="N314" s="1035"/>
      <c r="O314" s="1035"/>
      <c r="P314" s="1035"/>
      <c r="Q314" s="1035"/>
      <c r="R314" s="1035"/>
      <c r="S314" s="1035"/>
      <c r="T314" s="1035"/>
      <c r="U314" s="1035"/>
      <c r="V314" s="1035"/>
      <c r="W314" s="1035"/>
      <c r="X314" s="1035"/>
      <c r="Y314" s="1035"/>
      <c r="Z314" s="1035"/>
      <c r="AA314" s="1035"/>
      <c r="AB314" s="1035"/>
      <c r="AC314" s="1035"/>
      <c r="AD314" s="1036"/>
      <c r="AE314" s="16"/>
      <c r="AF314" s="598"/>
    </row>
    <row r="315" spans="1:32" s="137" customFormat="1">
      <c r="A315" s="371"/>
      <c r="B315" s="95"/>
      <c r="C315" s="362"/>
      <c r="D315" s="362"/>
      <c r="E315" s="362"/>
      <c r="F315" s="362"/>
      <c r="G315" s="362"/>
      <c r="H315" s="362"/>
      <c r="I315" s="362"/>
      <c r="J315" s="362"/>
      <c r="K315" s="362"/>
      <c r="L315" s="362"/>
      <c r="M315" s="362"/>
      <c r="N315" s="362"/>
      <c r="O315" s="362"/>
      <c r="P315" s="362"/>
      <c r="Q315" s="362"/>
      <c r="R315" s="362"/>
      <c r="S315" s="362"/>
      <c r="T315" s="362"/>
      <c r="U315" s="362"/>
      <c r="V315" s="362"/>
      <c r="W315" s="362"/>
      <c r="X315" s="362"/>
      <c r="Y315" s="362"/>
      <c r="Z315" s="362"/>
      <c r="AA315" s="362"/>
      <c r="AB315" s="362"/>
      <c r="AC315" s="362"/>
      <c r="AD315" s="362"/>
      <c r="AE315" s="16"/>
      <c r="AF315" s="598"/>
    </row>
    <row r="316" spans="1:32" s="137" customFormat="1" ht="30.75" customHeight="1">
      <c r="A316" s="367" t="s">
        <v>245</v>
      </c>
      <c r="B316" s="895" t="s">
        <v>538</v>
      </c>
      <c r="C316" s="895"/>
      <c r="D316" s="895"/>
      <c r="E316" s="895"/>
      <c r="F316" s="895"/>
      <c r="G316" s="895"/>
      <c r="H316" s="895"/>
      <c r="I316" s="895"/>
      <c r="J316" s="895"/>
      <c r="K316" s="895"/>
      <c r="L316" s="895"/>
      <c r="M316" s="895"/>
      <c r="N316" s="895"/>
      <c r="O316" s="895"/>
      <c r="P316" s="895"/>
      <c r="Q316" s="895"/>
      <c r="R316" s="895"/>
      <c r="S316" s="895"/>
      <c r="T316" s="895"/>
      <c r="U316" s="895"/>
      <c r="V316" s="895"/>
      <c r="W316" s="895"/>
      <c r="X316" s="895"/>
      <c r="Y316" s="895"/>
      <c r="Z316" s="895"/>
      <c r="AA316" s="895"/>
      <c r="AB316" s="895"/>
      <c r="AC316" s="895"/>
      <c r="AD316" s="895"/>
      <c r="AE316" s="41"/>
      <c r="AF316" s="598"/>
    </row>
    <row r="317" spans="1:32" s="137" customFormat="1" ht="15.75" thickBot="1">
      <c r="A317" s="369"/>
      <c r="B317" s="760" t="str">
        <f>IF(OR($J$24="X",$T$24="X"),"De acuerdo a la pregunta 1, ésta no debe ser contestada.","")</f>
        <v/>
      </c>
      <c r="C317" s="760"/>
      <c r="D317" s="760"/>
      <c r="E317" s="760"/>
      <c r="F317" s="760"/>
      <c r="G317" s="760"/>
      <c r="H317" s="760"/>
      <c r="I317" s="760"/>
      <c r="J317" s="760"/>
      <c r="K317" s="760"/>
      <c r="L317" s="760"/>
      <c r="M317" s="760"/>
      <c r="N317" s="760"/>
      <c r="O317" s="760"/>
      <c r="P317" s="760"/>
      <c r="Q317" s="760"/>
      <c r="R317" s="760"/>
      <c r="S317" s="760"/>
      <c r="T317" s="760"/>
      <c r="U317" s="760"/>
      <c r="V317" s="760"/>
      <c r="W317" s="760"/>
      <c r="X317" s="760"/>
      <c r="Y317" s="760"/>
      <c r="Z317" s="760"/>
      <c r="AA317" s="760"/>
      <c r="AB317" s="760"/>
      <c r="AC317" s="760"/>
      <c r="AD317" s="760"/>
      <c r="AE317" s="41"/>
      <c r="AF317" s="598"/>
    </row>
    <row r="318" spans="1:32" s="137" customFormat="1" ht="15.75" thickBot="1">
      <c r="A318" s="369"/>
      <c r="B318" s="152"/>
      <c r="C318" s="1037"/>
      <c r="D318" s="1038"/>
      <c r="E318" s="1038"/>
      <c r="F318" s="1038"/>
      <c r="G318" s="1039"/>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41"/>
      <c r="AF318" s="598"/>
    </row>
    <row r="319" spans="1:32" s="137" customFormat="1">
      <c r="A319" s="367"/>
      <c r="B319" s="6"/>
      <c r="C319" s="6"/>
      <c r="D319" s="6"/>
      <c r="E319" s="65"/>
      <c r="F319" s="65"/>
      <c r="G319" s="65"/>
      <c r="H319" s="31"/>
      <c r="I319" s="31"/>
      <c r="J319" s="31"/>
      <c r="K319" s="175"/>
      <c r="L319" s="175"/>
      <c r="M319" s="175"/>
      <c r="N319" s="175"/>
      <c r="O319" s="175"/>
      <c r="P319" s="175"/>
      <c r="Q319" s="175"/>
      <c r="R319" s="175"/>
      <c r="S319" s="175"/>
      <c r="T319" s="120"/>
      <c r="U319" s="120"/>
      <c r="V319" s="358"/>
      <c r="W319" s="358"/>
      <c r="X319" s="358"/>
      <c r="Y319" s="358"/>
      <c r="Z319" s="175"/>
      <c r="AA319" s="175"/>
      <c r="AB319" s="175"/>
      <c r="AC319" s="6"/>
      <c r="AD319" s="6"/>
      <c r="AE319" s="27"/>
      <c r="AF319" s="598"/>
    </row>
    <row r="320" spans="1:32" s="137" customFormat="1" ht="27.75" customHeight="1">
      <c r="A320" s="158"/>
      <c r="B320" s="144"/>
      <c r="C320" s="987" t="s">
        <v>244</v>
      </c>
      <c r="D320" s="987"/>
      <c r="E320" s="987"/>
      <c r="F320" s="987"/>
      <c r="G320" s="987"/>
      <c r="H320" s="987"/>
      <c r="I320" s="987"/>
      <c r="J320" s="987"/>
      <c r="K320" s="987"/>
      <c r="L320" s="987"/>
      <c r="M320" s="987"/>
      <c r="N320" s="987"/>
      <c r="O320" s="987"/>
      <c r="P320" s="987"/>
      <c r="Q320" s="987"/>
      <c r="R320" s="987"/>
      <c r="S320" s="987"/>
      <c r="T320" s="987"/>
      <c r="U320" s="987"/>
      <c r="V320" s="987"/>
      <c r="W320" s="987"/>
      <c r="X320" s="987"/>
      <c r="Y320" s="987"/>
      <c r="Z320" s="987"/>
      <c r="AA320" s="987"/>
      <c r="AB320" s="987"/>
      <c r="AC320" s="987"/>
      <c r="AD320" s="1040"/>
      <c r="AE320" s="159"/>
      <c r="AF320" s="598"/>
    </row>
    <row r="321" spans="1:34" s="137" customFormat="1" ht="44.25" customHeight="1">
      <c r="A321" s="158"/>
      <c r="B321" s="103"/>
      <c r="C321" s="1002"/>
      <c r="D321" s="1003"/>
      <c r="E321" s="1003"/>
      <c r="F321" s="1003"/>
      <c r="G321" s="1003"/>
      <c r="H321" s="1003"/>
      <c r="I321" s="1003"/>
      <c r="J321" s="1003"/>
      <c r="K321" s="1003"/>
      <c r="L321" s="1003"/>
      <c r="M321" s="1003"/>
      <c r="N321" s="1003"/>
      <c r="O321" s="1003"/>
      <c r="P321" s="1003"/>
      <c r="Q321" s="1003"/>
      <c r="R321" s="1003"/>
      <c r="S321" s="1003"/>
      <c r="T321" s="1003"/>
      <c r="U321" s="1003"/>
      <c r="V321" s="1003"/>
      <c r="W321" s="1003"/>
      <c r="X321" s="1003"/>
      <c r="Y321" s="1003"/>
      <c r="Z321" s="1003"/>
      <c r="AA321" s="1003"/>
      <c r="AB321" s="1003"/>
      <c r="AC321" s="1003"/>
      <c r="AD321" s="1004"/>
      <c r="AE321" s="11"/>
      <c r="AF321" s="598"/>
    </row>
    <row r="322" spans="1:34" s="137" customFormat="1">
      <c r="A322" s="367"/>
      <c r="B322" s="6"/>
      <c r="C322" s="6"/>
      <c r="D322" s="27"/>
      <c r="E322" s="17"/>
      <c r="F322" s="17"/>
      <c r="G322" s="17"/>
      <c r="H322" s="31"/>
      <c r="I322" s="31"/>
      <c r="J322" s="31"/>
      <c r="K322" s="175"/>
      <c r="L322" s="75"/>
      <c r="M322" s="175"/>
      <c r="N322" s="175"/>
      <c r="O322" s="175"/>
      <c r="P322" s="175"/>
      <c r="Q322" s="175"/>
      <c r="R322" s="175"/>
      <c r="S322" s="175"/>
      <c r="T322" s="120"/>
      <c r="U322" s="120"/>
      <c r="V322" s="358"/>
      <c r="W322" s="358"/>
      <c r="X322" s="358"/>
      <c r="Y322" s="358"/>
      <c r="Z322" s="175"/>
      <c r="AA322" s="175"/>
      <c r="AB322" s="175"/>
      <c r="AC322" s="6"/>
      <c r="AD322" s="6"/>
      <c r="AE322" s="27"/>
      <c r="AF322" s="598"/>
    </row>
    <row r="323" spans="1:34" s="137" customFormat="1">
      <c r="A323" s="367"/>
      <c r="B323" s="6"/>
      <c r="C323" s="6"/>
      <c r="D323" s="27"/>
      <c r="E323" s="17"/>
      <c r="F323" s="17"/>
      <c r="G323" s="17"/>
      <c r="H323" s="31"/>
      <c r="I323" s="31"/>
      <c r="J323" s="31"/>
      <c r="K323" s="175"/>
      <c r="L323" s="75"/>
      <c r="M323" s="175"/>
      <c r="N323" s="175"/>
      <c r="O323" s="175"/>
      <c r="P323" s="175"/>
      <c r="Q323" s="175"/>
      <c r="R323" s="175"/>
      <c r="S323" s="175"/>
      <c r="T323" s="120"/>
      <c r="U323" s="120"/>
      <c r="V323" s="358"/>
      <c r="W323" s="358"/>
      <c r="X323" s="358"/>
      <c r="Y323" s="358"/>
      <c r="Z323" s="175"/>
      <c r="AA323" s="175"/>
      <c r="AB323" s="175"/>
      <c r="AC323" s="6"/>
      <c r="AD323" s="6"/>
      <c r="AE323" s="27"/>
      <c r="AF323" s="598"/>
    </row>
    <row r="324" spans="1:34" s="137" customFormat="1">
      <c r="A324" s="367"/>
      <c r="B324" s="6"/>
      <c r="C324" s="6"/>
      <c r="D324" s="27"/>
      <c r="E324" s="17"/>
      <c r="F324" s="17"/>
      <c r="G324" s="17"/>
      <c r="H324" s="31"/>
      <c r="I324" s="31"/>
      <c r="J324" s="31"/>
      <c r="K324" s="175"/>
      <c r="L324" s="75"/>
      <c r="M324" s="175"/>
      <c r="N324" s="175"/>
      <c r="O324" s="175"/>
      <c r="P324" s="175"/>
      <c r="Q324" s="175"/>
      <c r="R324" s="175"/>
      <c r="S324" s="175"/>
      <c r="T324" s="120"/>
      <c r="U324" s="120"/>
      <c r="V324" s="358"/>
      <c r="W324" s="358"/>
      <c r="X324" s="358"/>
      <c r="Y324" s="358"/>
      <c r="Z324" s="175"/>
      <c r="AA324" s="175"/>
      <c r="AB324" s="175"/>
      <c r="AC324" s="6"/>
      <c r="AD324" s="6"/>
      <c r="AE324" s="27"/>
      <c r="AF324" s="598"/>
    </row>
    <row r="325" spans="1:34" s="137" customFormat="1" ht="27" customHeight="1">
      <c r="A325" s="367" t="s">
        <v>259</v>
      </c>
      <c r="B325" s="895" t="s">
        <v>539</v>
      </c>
      <c r="C325" s="895"/>
      <c r="D325" s="895"/>
      <c r="E325" s="895"/>
      <c r="F325" s="895"/>
      <c r="G325" s="895"/>
      <c r="H325" s="895"/>
      <c r="I325" s="895"/>
      <c r="J325" s="895"/>
      <c r="K325" s="895"/>
      <c r="L325" s="895"/>
      <c r="M325" s="895"/>
      <c r="N325" s="895"/>
      <c r="O325" s="895"/>
      <c r="P325" s="895"/>
      <c r="Q325" s="895"/>
      <c r="R325" s="895"/>
      <c r="S325" s="895"/>
      <c r="T325" s="895"/>
      <c r="U325" s="895"/>
      <c r="V325" s="895"/>
      <c r="W325" s="895"/>
      <c r="X325" s="895"/>
      <c r="Y325" s="895"/>
      <c r="Z325" s="895"/>
      <c r="AA325" s="895"/>
      <c r="AB325" s="895"/>
      <c r="AC325" s="895"/>
      <c r="AD325" s="895"/>
      <c r="AE325" s="27"/>
      <c r="AF325" s="598"/>
    </row>
    <row r="326" spans="1:34" s="137" customFormat="1">
      <c r="A326" s="367"/>
      <c r="B326" s="437"/>
      <c r="C326" s="917" t="s">
        <v>246</v>
      </c>
      <c r="D326" s="917"/>
      <c r="E326" s="917"/>
      <c r="F326" s="917"/>
      <c r="G326" s="917"/>
      <c r="H326" s="917"/>
      <c r="I326" s="917"/>
      <c r="J326" s="917"/>
      <c r="K326" s="917"/>
      <c r="L326" s="917"/>
      <c r="M326" s="917"/>
      <c r="N326" s="917"/>
      <c r="O326" s="917"/>
      <c r="P326" s="917"/>
      <c r="Q326" s="917"/>
      <c r="R326" s="917"/>
      <c r="S326" s="917"/>
      <c r="T326" s="917"/>
      <c r="U326" s="917"/>
      <c r="V326" s="917"/>
      <c r="W326" s="917"/>
      <c r="X326" s="917"/>
      <c r="Y326" s="917"/>
      <c r="Z326" s="917"/>
      <c r="AA326" s="917"/>
      <c r="AB326" s="917"/>
      <c r="AC326" s="917"/>
      <c r="AD326" s="917"/>
      <c r="AE326" s="6"/>
      <c r="AF326" s="598"/>
    </row>
    <row r="327" spans="1:34" s="137" customFormat="1">
      <c r="A327" s="367"/>
      <c r="B327" s="760" t="str">
        <f>IF(OR($J$24="X",$T$24="X"),"De acuerdo a la pregunta 1, ésta no debe ser contestada.","")</f>
        <v/>
      </c>
      <c r="C327" s="760"/>
      <c r="D327" s="760"/>
      <c r="E327" s="760"/>
      <c r="F327" s="760"/>
      <c r="G327" s="760"/>
      <c r="H327" s="760"/>
      <c r="I327" s="760"/>
      <c r="J327" s="760"/>
      <c r="K327" s="760"/>
      <c r="L327" s="760"/>
      <c r="M327" s="760"/>
      <c r="N327" s="760"/>
      <c r="O327" s="760"/>
      <c r="P327" s="760"/>
      <c r="Q327" s="760"/>
      <c r="R327" s="760"/>
      <c r="S327" s="760"/>
      <c r="T327" s="760"/>
      <c r="U327" s="760"/>
      <c r="V327" s="760"/>
      <c r="W327" s="760"/>
      <c r="X327" s="760"/>
      <c r="Y327" s="760"/>
      <c r="Z327" s="760"/>
      <c r="AA327" s="760"/>
      <c r="AB327" s="760"/>
      <c r="AC327" s="760"/>
      <c r="AD327" s="760"/>
      <c r="AE327" s="27"/>
      <c r="AF327" s="598"/>
    </row>
    <row r="328" spans="1:34" s="137" customFormat="1" ht="23.25" customHeight="1">
      <c r="A328" s="367"/>
      <c r="B328" s="6"/>
      <c r="C328" s="6"/>
      <c r="D328" s="988" t="s">
        <v>247</v>
      </c>
      <c r="E328" s="989"/>
      <c r="F328" s="989"/>
      <c r="G328" s="989"/>
      <c r="H328" s="989"/>
      <c r="I328" s="989"/>
      <c r="J328" s="989"/>
      <c r="K328" s="989"/>
      <c r="L328" s="990"/>
      <c r="M328" s="814" t="s">
        <v>248</v>
      </c>
      <c r="N328" s="815"/>
      <c r="O328" s="815"/>
      <c r="P328" s="815"/>
      <c r="Q328" s="815"/>
      <c r="R328" s="816"/>
      <c r="S328" s="175"/>
      <c r="T328" s="120"/>
      <c r="U328" s="120"/>
      <c r="V328" s="358"/>
      <c r="W328" s="358"/>
      <c r="X328" s="358"/>
      <c r="Y328" s="358"/>
      <c r="Z328" s="175"/>
      <c r="AA328" s="175"/>
      <c r="AB328" s="175"/>
      <c r="AC328" s="6"/>
      <c r="AD328" s="6"/>
      <c r="AE328" s="27"/>
      <c r="AF328" s="598"/>
      <c r="AG328" s="137" t="s">
        <v>6452</v>
      </c>
    </row>
    <row r="329" spans="1:34" s="137" customFormat="1" ht="23.25" customHeight="1">
      <c r="A329" s="367"/>
      <c r="B329" s="6"/>
      <c r="C329" s="6"/>
      <c r="D329" s="994"/>
      <c r="E329" s="995"/>
      <c r="F329" s="995"/>
      <c r="G329" s="995"/>
      <c r="H329" s="995"/>
      <c r="I329" s="995"/>
      <c r="J329" s="995"/>
      <c r="K329" s="995"/>
      <c r="L329" s="996"/>
      <c r="M329" s="817"/>
      <c r="N329" s="818"/>
      <c r="O329" s="818"/>
      <c r="P329" s="818"/>
      <c r="Q329" s="818"/>
      <c r="R329" s="819"/>
      <c r="S329" s="175"/>
      <c r="T329" s="120"/>
      <c r="U329" s="120"/>
      <c r="V329" s="358"/>
      <c r="W329" s="358"/>
      <c r="X329" s="358"/>
      <c r="Y329" s="358"/>
      <c r="Z329" s="175"/>
      <c r="AA329" s="175"/>
      <c r="AB329" s="175"/>
      <c r="AC329" s="6"/>
      <c r="AD329" s="6"/>
      <c r="AE329" s="27"/>
      <c r="AF329" s="598"/>
      <c r="AG329" s="137">
        <f>COUNTBLANK(M330:R339)</f>
        <v>60</v>
      </c>
    </row>
    <row r="330" spans="1:34" s="137" customFormat="1" ht="15.75" thickBot="1">
      <c r="A330" s="367"/>
      <c r="B330" s="6"/>
      <c r="C330" s="6"/>
      <c r="D330" s="88" t="s">
        <v>130</v>
      </c>
      <c r="E330" s="796" t="s">
        <v>249</v>
      </c>
      <c r="F330" s="797"/>
      <c r="G330" s="797"/>
      <c r="H330" s="797"/>
      <c r="I330" s="797"/>
      <c r="J330" s="797"/>
      <c r="K330" s="797"/>
      <c r="L330" s="798"/>
      <c r="M330" s="799"/>
      <c r="N330" s="800"/>
      <c r="O330" s="800"/>
      <c r="P330" s="800"/>
      <c r="Q330" s="800"/>
      <c r="R330" s="801"/>
      <c r="S330" s="175"/>
      <c r="T330" s="120"/>
      <c r="U330" s="120"/>
      <c r="V330" s="358"/>
      <c r="W330" s="358"/>
      <c r="X330" s="358"/>
      <c r="Y330" s="358"/>
      <c r="Z330" s="175"/>
      <c r="AA330" s="175"/>
      <c r="AB330" s="175"/>
      <c r="AC330" s="6"/>
      <c r="AD330" s="6"/>
      <c r="AE330" s="27"/>
      <c r="AF330" s="598"/>
      <c r="AG330" s="571"/>
      <c r="AH330" s="656" t="s">
        <v>6467</v>
      </c>
    </row>
    <row r="331" spans="1:34" s="137" customFormat="1">
      <c r="A331" s="367"/>
      <c r="B331" s="6"/>
      <c r="C331" s="6"/>
      <c r="D331" s="176" t="s">
        <v>132</v>
      </c>
      <c r="E331" s="796" t="s">
        <v>250</v>
      </c>
      <c r="F331" s="797"/>
      <c r="G331" s="797"/>
      <c r="H331" s="797"/>
      <c r="I331" s="797"/>
      <c r="J331" s="797"/>
      <c r="K331" s="797"/>
      <c r="L331" s="798"/>
      <c r="M331" s="799"/>
      <c r="N331" s="800"/>
      <c r="O331" s="800"/>
      <c r="P331" s="800"/>
      <c r="Q331" s="800"/>
      <c r="R331" s="801"/>
      <c r="S331" s="175"/>
      <c r="T331" s="120"/>
      <c r="U331" s="120"/>
      <c r="V331" s="358"/>
      <c r="W331" s="358"/>
      <c r="X331" s="358"/>
      <c r="Y331" s="358"/>
      <c r="Z331" s="175"/>
      <c r="AA331" s="175"/>
      <c r="AB331" s="175"/>
      <c r="AC331" s="6"/>
      <c r="AD331" s="6"/>
      <c r="AE331" s="27"/>
      <c r="AF331" s="598"/>
      <c r="AG331" s="625" t="s">
        <v>6454</v>
      </c>
      <c r="AH331" s="626">
        <f>$C$318</f>
        <v>0</v>
      </c>
    </row>
    <row r="332" spans="1:34" s="137" customFormat="1">
      <c r="A332" s="367"/>
      <c r="B332" s="6"/>
      <c r="C332" s="6"/>
      <c r="D332" s="176" t="s">
        <v>134</v>
      </c>
      <c r="E332" s="796" t="s">
        <v>251</v>
      </c>
      <c r="F332" s="797"/>
      <c r="G332" s="797"/>
      <c r="H332" s="797"/>
      <c r="I332" s="797"/>
      <c r="J332" s="797"/>
      <c r="K332" s="797"/>
      <c r="L332" s="798"/>
      <c r="M332" s="799"/>
      <c r="N332" s="800"/>
      <c r="O332" s="800"/>
      <c r="P332" s="800"/>
      <c r="Q332" s="800"/>
      <c r="R332" s="801"/>
      <c r="S332" s="175"/>
      <c r="T332" s="120"/>
      <c r="U332" s="120"/>
      <c r="V332" s="358"/>
      <c r="W332" s="358"/>
      <c r="X332" s="358"/>
      <c r="Y332" s="358"/>
      <c r="Z332" s="175"/>
      <c r="AA332" s="175"/>
      <c r="AB332" s="175"/>
      <c r="AC332" s="6"/>
      <c r="AD332" s="6"/>
      <c r="AE332" s="27"/>
      <c r="AF332" s="598"/>
      <c r="AG332" s="627" t="s">
        <v>6455</v>
      </c>
      <c r="AH332" s="631">
        <f>SUM(M330:R339)</f>
        <v>0</v>
      </c>
    </row>
    <row r="333" spans="1:34" s="137" customFormat="1">
      <c r="A333" s="367"/>
      <c r="B333" s="6"/>
      <c r="C333" s="6"/>
      <c r="D333" s="176" t="s">
        <v>136</v>
      </c>
      <c r="E333" s="796" t="s">
        <v>252</v>
      </c>
      <c r="F333" s="797"/>
      <c r="G333" s="797"/>
      <c r="H333" s="797"/>
      <c r="I333" s="797"/>
      <c r="J333" s="797"/>
      <c r="K333" s="797"/>
      <c r="L333" s="798"/>
      <c r="M333" s="799"/>
      <c r="N333" s="800"/>
      <c r="O333" s="800"/>
      <c r="P333" s="800"/>
      <c r="Q333" s="800"/>
      <c r="R333" s="801"/>
      <c r="S333" s="175"/>
      <c r="T333" s="120"/>
      <c r="U333" s="120"/>
      <c r="V333" s="358"/>
      <c r="W333" s="358"/>
      <c r="X333" s="358"/>
      <c r="Y333" s="358"/>
      <c r="Z333" s="175"/>
      <c r="AA333" s="175"/>
      <c r="AB333" s="175"/>
      <c r="AC333" s="6"/>
      <c r="AD333" s="6"/>
      <c r="AE333" s="27"/>
      <c r="AF333" s="598"/>
      <c r="AG333" s="627" t="s">
        <v>467</v>
      </c>
      <c r="AH333" s="628">
        <f>COUNTIF(M330:R339,"NS")</f>
        <v>0</v>
      </c>
    </row>
    <row r="334" spans="1:34" s="137" customFormat="1">
      <c r="A334" s="367"/>
      <c r="B334" s="6"/>
      <c r="C334" s="6"/>
      <c r="D334" s="176" t="s">
        <v>73</v>
      </c>
      <c r="E334" s="796" t="s">
        <v>253</v>
      </c>
      <c r="F334" s="797"/>
      <c r="G334" s="797"/>
      <c r="H334" s="797"/>
      <c r="I334" s="797"/>
      <c r="J334" s="797"/>
      <c r="K334" s="797"/>
      <c r="L334" s="798"/>
      <c r="M334" s="799"/>
      <c r="N334" s="800"/>
      <c r="O334" s="800"/>
      <c r="P334" s="800"/>
      <c r="Q334" s="800"/>
      <c r="R334" s="801"/>
      <c r="S334" s="175"/>
      <c r="T334" s="120"/>
      <c r="U334" s="120"/>
      <c r="V334" s="358"/>
      <c r="W334" s="358"/>
      <c r="X334" s="358"/>
      <c r="Y334" s="358"/>
      <c r="Z334" s="175"/>
      <c r="AA334" s="175"/>
      <c r="AB334" s="175"/>
      <c r="AC334" s="6"/>
      <c r="AD334" s="6"/>
      <c r="AE334" s="27"/>
      <c r="AF334" s="598"/>
      <c r="AG334" s="629" t="s">
        <v>6456</v>
      </c>
      <c r="AH334" s="630">
        <f>IF(AG329=60,0,IF(OR(AND(AH331=0,AH333&gt;0),AND(AH331="NS",AH332&gt;0),AND(AH331="NS",AH332=0,AH333=0)),1,IF(OR(AND(AH333&gt;=2,AH332&lt;AH331),AND(AH331="NS",AH332=0,AH333&gt;0),AH331=AH332),0,1)))</f>
        <v>0</v>
      </c>
    </row>
    <row r="335" spans="1:34" s="137" customFormat="1">
      <c r="A335" s="367"/>
      <c r="B335" s="6"/>
      <c r="C335" s="6"/>
      <c r="D335" s="176" t="s">
        <v>75</v>
      </c>
      <c r="E335" s="796" t="s">
        <v>254</v>
      </c>
      <c r="F335" s="797"/>
      <c r="G335" s="797"/>
      <c r="H335" s="797"/>
      <c r="I335" s="797"/>
      <c r="J335" s="797"/>
      <c r="K335" s="797"/>
      <c r="L335" s="798"/>
      <c r="M335" s="799"/>
      <c r="N335" s="800"/>
      <c r="O335" s="800"/>
      <c r="P335" s="800"/>
      <c r="Q335" s="800"/>
      <c r="R335" s="801"/>
      <c r="S335" s="175"/>
      <c r="T335" s="120"/>
      <c r="U335" s="120"/>
      <c r="V335" s="358"/>
      <c r="W335" s="358"/>
      <c r="X335" s="358"/>
      <c r="Y335" s="358"/>
      <c r="Z335" s="175"/>
      <c r="AA335" s="175"/>
      <c r="AB335" s="175"/>
      <c r="AC335" s="6"/>
      <c r="AD335" s="6"/>
      <c r="AE335" s="27"/>
      <c r="AF335" s="598"/>
    </row>
    <row r="336" spans="1:34" s="137" customFormat="1">
      <c r="A336" s="367"/>
      <c r="B336" s="6"/>
      <c r="C336" s="6"/>
      <c r="D336" s="176" t="s">
        <v>77</v>
      </c>
      <c r="E336" s="796" t="s">
        <v>255</v>
      </c>
      <c r="F336" s="797"/>
      <c r="G336" s="797"/>
      <c r="H336" s="797"/>
      <c r="I336" s="797"/>
      <c r="J336" s="797"/>
      <c r="K336" s="797"/>
      <c r="L336" s="798"/>
      <c r="M336" s="799"/>
      <c r="N336" s="800"/>
      <c r="O336" s="800"/>
      <c r="P336" s="800"/>
      <c r="Q336" s="800"/>
      <c r="R336" s="801"/>
      <c r="S336" s="175"/>
      <c r="T336" s="120"/>
      <c r="U336" s="120"/>
      <c r="V336" s="358"/>
      <c r="W336" s="358"/>
      <c r="X336" s="358"/>
      <c r="Y336" s="358"/>
      <c r="Z336" s="175"/>
      <c r="AA336" s="175"/>
      <c r="AB336" s="175"/>
      <c r="AC336" s="6"/>
      <c r="AD336" s="6"/>
      <c r="AE336" s="27"/>
      <c r="AF336" s="598"/>
    </row>
    <row r="337" spans="1:39" s="137" customFormat="1">
      <c r="A337" s="367"/>
      <c r="B337" s="6"/>
      <c r="C337" s="6"/>
      <c r="D337" s="176" t="s">
        <v>79</v>
      </c>
      <c r="E337" s="796" t="s">
        <v>256</v>
      </c>
      <c r="F337" s="797"/>
      <c r="G337" s="797"/>
      <c r="H337" s="797"/>
      <c r="I337" s="797"/>
      <c r="J337" s="797"/>
      <c r="K337" s="797"/>
      <c r="L337" s="798"/>
      <c r="M337" s="799"/>
      <c r="N337" s="800"/>
      <c r="O337" s="800"/>
      <c r="P337" s="800"/>
      <c r="Q337" s="800"/>
      <c r="R337" s="801"/>
      <c r="S337" s="175"/>
      <c r="T337" s="120"/>
      <c r="U337" s="120"/>
      <c r="V337" s="358"/>
      <c r="W337" s="358"/>
      <c r="X337" s="358"/>
      <c r="Y337" s="358"/>
      <c r="Z337" s="175"/>
      <c r="AA337" s="175"/>
      <c r="AB337" s="175"/>
      <c r="AC337" s="6"/>
      <c r="AD337" s="6"/>
      <c r="AE337" s="27"/>
      <c r="AF337" s="598"/>
    </row>
    <row r="338" spans="1:39" s="137" customFormat="1">
      <c r="A338" s="367"/>
      <c r="B338" s="6"/>
      <c r="C338" s="6"/>
      <c r="D338" s="176" t="s">
        <v>81</v>
      </c>
      <c r="E338" s="796" t="s">
        <v>257</v>
      </c>
      <c r="F338" s="797"/>
      <c r="G338" s="797"/>
      <c r="H338" s="797"/>
      <c r="I338" s="797"/>
      <c r="J338" s="797"/>
      <c r="K338" s="797"/>
      <c r="L338" s="798"/>
      <c r="M338" s="799"/>
      <c r="N338" s="800"/>
      <c r="O338" s="800"/>
      <c r="P338" s="800"/>
      <c r="Q338" s="800"/>
      <c r="R338" s="801"/>
      <c r="S338" s="175"/>
      <c r="T338" s="120"/>
      <c r="U338" s="120"/>
      <c r="V338" s="358"/>
      <c r="W338" s="358"/>
      <c r="X338" s="358"/>
      <c r="Y338" s="358"/>
      <c r="Z338" s="175"/>
      <c r="AA338" s="175"/>
      <c r="AB338" s="175"/>
      <c r="AC338" s="6"/>
      <c r="AD338" s="6"/>
      <c r="AE338" s="27"/>
      <c r="AF338" s="598"/>
    </row>
    <row r="339" spans="1:39" s="137" customFormat="1">
      <c r="A339" s="367"/>
      <c r="B339" s="6"/>
      <c r="C339" s="6"/>
      <c r="D339" s="176" t="s">
        <v>83</v>
      </c>
      <c r="E339" s="796" t="s">
        <v>258</v>
      </c>
      <c r="F339" s="797"/>
      <c r="G339" s="797"/>
      <c r="H339" s="797"/>
      <c r="I339" s="797"/>
      <c r="J339" s="797"/>
      <c r="K339" s="797"/>
      <c r="L339" s="798"/>
      <c r="M339" s="799"/>
      <c r="N339" s="800"/>
      <c r="O339" s="800"/>
      <c r="P339" s="800"/>
      <c r="Q339" s="800"/>
      <c r="R339" s="801"/>
      <c r="S339" s="175"/>
      <c r="T339" s="120"/>
      <c r="U339" s="120"/>
      <c r="V339" s="358"/>
      <c r="W339" s="358"/>
      <c r="X339" s="358"/>
      <c r="Y339" s="358"/>
      <c r="Z339" s="175"/>
      <c r="AA339" s="175"/>
      <c r="AB339" s="175"/>
      <c r="AC339" s="6"/>
      <c r="AD339" s="6"/>
      <c r="AE339" s="27"/>
      <c r="AF339" s="598"/>
    </row>
    <row r="340" spans="1:39" s="137" customFormat="1">
      <c r="A340" s="367"/>
      <c r="B340" s="6"/>
      <c r="C340" s="6"/>
      <c r="D340" s="27"/>
      <c r="E340" s="17"/>
      <c r="F340" s="17"/>
      <c r="G340" s="17"/>
      <c r="H340" s="31"/>
      <c r="I340" s="31"/>
      <c r="J340" s="31"/>
      <c r="K340" s="175"/>
      <c r="L340" s="74" t="s">
        <v>102</v>
      </c>
      <c r="M340" s="984">
        <f>IF(AND(SUM(M330:R339)=0,COUNTIF(M330:R339,"NS")&gt;0),"NS",SUM(M330:R339))</f>
        <v>0</v>
      </c>
      <c r="N340" s="985"/>
      <c r="O340" s="985"/>
      <c r="P340" s="985"/>
      <c r="Q340" s="985"/>
      <c r="R340" s="986"/>
      <c r="S340" s="175"/>
      <c r="T340" s="120"/>
      <c r="U340" s="120"/>
      <c r="V340" s="358"/>
      <c r="W340" s="358"/>
      <c r="X340" s="358"/>
      <c r="Y340" s="358"/>
      <c r="Z340" s="175"/>
      <c r="AA340" s="175"/>
      <c r="AB340" s="175"/>
      <c r="AC340" s="6"/>
      <c r="AD340" s="6"/>
      <c r="AE340" s="27"/>
      <c r="AF340" s="598"/>
    </row>
    <row r="341" spans="1:39" s="137" customFormat="1">
      <c r="A341" s="367"/>
      <c r="B341" s="156"/>
      <c r="C341" s="156"/>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c r="AA341" s="156"/>
      <c r="AB341" s="156"/>
      <c r="AC341" s="156"/>
      <c r="AD341" s="156"/>
      <c r="AE341" s="27"/>
      <c r="AF341" s="598"/>
    </row>
    <row r="342" spans="1:39" s="137" customFormat="1" ht="24" customHeight="1">
      <c r="A342" s="158"/>
      <c r="B342" s="144"/>
      <c r="C342" s="987" t="s">
        <v>244</v>
      </c>
      <c r="D342" s="987"/>
      <c r="E342" s="987"/>
      <c r="F342" s="987"/>
      <c r="G342" s="987"/>
      <c r="H342" s="987"/>
      <c r="I342" s="987"/>
      <c r="J342" s="987"/>
      <c r="K342" s="987"/>
      <c r="L342" s="987"/>
      <c r="M342" s="987"/>
      <c r="N342" s="987"/>
      <c r="O342" s="987"/>
      <c r="P342" s="987"/>
      <c r="Q342" s="987"/>
      <c r="R342" s="987"/>
      <c r="S342" s="987"/>
      <c r="T342" s="987"/>
      <c r="U342" s="987"/>
      <c r="V342" s="987"/>
      <c r="W342" s="987"/>
      <c r="X342" s="987"/>
      <c r="Y342" s="987"/>
      <c r="Z342" s="987"/>
      <c r="AA342" s="987"/>
      <c r="AB342" s="987"/>
      <c r="AC342" s="987"/>
      <c r="AD342" s="987"/>
      <c r="AE342" s="11"/>
      <c r="AF342" s="598"/>
    </row>
    <row r="343" spans="1:39" s="137" customFormat="1" ht="46.5" customHeight="1">
      <c r="A343" s="158"/>
      <c r="B343" s="103"/>
      <c r="C343" s="1002"/>
      <c r="D343" s="1003"/>
      <c r="E343" s="1003"/>
      <c r="F343" s="1003"/>
      <c r="G343" s="1003"/>
      <c r="H343" s="1003"/>
      <c r="I343" s="1003"/>
      <c r="J343" s="1003"/>
      <c r="K343" s="1003"/>
      <c r="L343" s="1003"/>
      <c r="M343" s="1003"/>
      <c r="N343" s="1003"/>
      <c r="O343" s="1003"/>
      <c r="P343" s="1003"/>
      <c r="Q343" s="1003"/>
      <c r="R343" s="1003"/>
      <c r="S343" s="1003"/>
      <c r="T343" s="1003"/>
      <c r="U343" s="1003"/>
      <c r="V343" s="1003"/>
      <c r="W343" s="1003"/>
      <c r="X343" s="1003"/>
      <c r="Y343" s="1003"/>
      <c r="Z343" s="1003"/>
      <c r="AA343" s="1003"/>
      <c r="AB343" s="1003"/>
      <c r="AC343" s="1003"/>
      <c r="AD343" s="1004"/>
      <c r="AE343" s="11"/>
      <c r="AF343" s="598"/>
    </row>
    <row r="344" spans="1:39" s="137" customFormat="1">
      <c r="A344" s="367"/>
      <c r="B344" s="27"/>
      <c r="C344" s="27"/>
      <c r="D344" s="27"/>
      <c r="E344" s="17"/>
      <c r="F344" s="17"/>
      <c r="G344" s="17"/>
      <c r="H344" s="31"/>
      <c r="I344" s="31"/>
      <c r="J344" s="31"/>
      <c r="K344" s="175"/>
      <c r="L344" s="175"/>
      <c r="M344" s="175"/>
      <c r="N344" s="175"/>
      <c r="O344" s="175"/>
      <c r="P344" s="175"/>
      <c r="Q344" s="175"/>
      <c r="R344" s="175"/>
      <c r="S344" s="175"/>
      <c r="T344" s="120"/>
      <c r="U344" s="120"/>
      <c r="V344" s="358"/>
      <c r="W344" s="358"/>
      <c r="X344" s="358"/>
      <c r="Y344" s="358"/>
      <c r="Z344" s="175"/>
      <c r="AA344" s="175"/>
      <c r="AB344" s="175"/>
      <c r="AC344" s="27"/>
      <c r="AD344" s="27"/>
      <c r="AE344" s="27"/>
      <c r="AF344" s="598"/>
    </row>
    <row r="345" spans="1:39" s="137" customFormat="1">
      <c r="A345" s="367"/>
      <c r="B345" s="759" t="str">
        <f>IF(OR(AG329=60,AG329&lt;=50),"","ERROR: Favor de llenar todas la celdas. Si no se cuenta con la información, registrar NS")</f>
        <v/>
      </c>
      <c r="C345" s="759"/>
      <c r="D345" s="759"/>
      <c r="E345" s="759"/>
      <c r="F345" s="759"/>
      <c r="G345" s="759"/>
      <c r="H345" s="759"/>
      <c r="I345" s="759"/>
      <c r="J345" s="759"/>
      <c r="K345" s="759"/>
      <c r="L345" s="759"/>
      <c r="M345" s="759"/>
      <c r="N345" s="759"/>
      <c r="O345" s="759"/>
      <c r="P345" s="759"/>
      <c r="Q345" s="759"/>
      <c r="R345" s="759"/>
      <c r="S345" s="759"/>
      <c r="T345" s="759"/>
      <c r="U345" s="759"/>
      <c r="V345" s="759"/>
      <c r="W345" s="759"/>
      <c r="X345" s="759"/>
      <c r="Y345" s="759"/>
      <c r="Z345" s="759"/>
      <c r="AA345" s="759"/>
      <c r="AB345" s="759"/>
      <c r="AC345" s="759"/>
      <c r="AD345" s="759"/>
      <c r="AE345" s="27"/>
      <c r="AF345" s="598"/>
    </row>
    <row r="346" spans="1:39" s="137" customFormat="1">
      <c r="A346" s="367"/>
      <c r="B346" s="27"/>
      <c r="C346" s="27"/>
      <c r="D346" s="27"/>
      <c r="E346" s="17"/>
      <c r="F346" s="17"/>
      <c r="G346" s="17"/>
      <c r="H346" s="31"/>
      <c r="I346" s="31"/>
      <c r="J346" s="31"/>
      <c r="K346" s="175"/>
      <c r="L346" s="175"/>
      <c r="M346" s="175"/>
      <c r="N346" s="175"/>
      <c r="O346" s="175"/>
      <c r="P346" s="175"/>
      <c r="Q346" s="175"/>
      <c r="R346" s="175"/>
      <c r="S346" s="175"/>
      <c r="T346" s="120"/>
      <c r="U346" s="120"/>
      <c r="V346" s="358"/>
      <c r="W346" s="358"/>
      <c r="X346" s="358"/>
      <c r="Y346" s="358"/>
      <c r="Z346" s="175"/>
      <c r="AA346" s="175"/>
      <c r="AB346" s="175"/>
      <c r="AC346" s="27"/>
      <c r="AD346" s="27"/>
      <c r="AE346" s="27"/>
      <c r="AF346" s="598"/>
    </row>
    <row r="347" spans="1:39" s="137" customFormat="1" ht="35.25" customHeight="1">
      <c r="A347" s="367" t="s">
        <v>268</v>
      </c>
      <c r="B347" s="895" t="s">
        <v>260</v>
      </c>
      <c r="C347" s="895"/>
      <c r="D347" s="895"/>
      <c r="E347" s="895"/>
      <c r="F347" s="895"/>
      <c r="G347" s="895"/>
      <c r="H347" s="895"/>
      <c r="I347" s="895"/>
      <c r="J347" s="895"/>
      <c r="K347" s="895"/>
      <c r="L347" s="895"/>
      <c r="M347" s="895"/>
      <c r="N347" s="895"/>
      <c r="O347" s="895"/>
      <c r="P347" s="895"/>
      <c r="Q347" s="895"/>
      <c r="R347" s="895"/>
      <c r="S347" s="895"/>
      <c r="T347" s="895"/>
      <c r="U347" s="895"/>
      <c r="V347" s="895"/>
      <c r="W347" s="895"/>
      <c r="X347" s="895"/>
      <c r="Y347" s="895"/>
      <c r="Z347" s="895"/>
      <c r="AA347" s="895"/>
      <c r="AB347" s="895"/>
      <c r="AC347" s="895"/>
      <c r="AD347" s="895"/>
      <c r="AE347" s="27"/>
      <c r="AF347" s="598"/>
    </row>
    <row r="348" spans="1:39" s="137" customFormat="1" ht="26.25" customHeight="1">
      <c r="A348" s="367"/>
      <c r="B348" s="437"/>
      <c r="C348" s="917" t="s">
        <v>261</v>
      </c>
      <c r="D348" s="917"/>
      <c r="E348" s="917"/>
      <c r="F348" s="917"/>
      <c r="G348" s="917"/>
      <c r="H348" s="917"/>
      <c r="I348" s="917"/>
      <c r="J348" s="917"/>
      <c r="K348" s="917"/>
      <c r="L348" s="917"/>
      <c r="M348" s="917"/>
      <c r="N348" s="917"/>
      <c r="O348" s="917"/>
      <c r="P348" s="917"/>
      <c r="Q348" s="917"/>
      <c r="R348" s="917"/>
      <c r="S348" s="917"/>
      <c r="T348" s="917"/>
      <c r="U348" s="917"/>
      <c r="V348" s="917"/>
      <c r="W348" s="917"/>
      <c r="X348" s="917"/>
      <c r="Y348" s="917"/>
      <c r="Z348" s="917"/>
      <c r="AA348" s="917"/>
      <c r="AB348" s="917"/>
      <c r="AC348" s="917"/>
      <c r="AD348" s="917"/>
      <c r="AE348" s="6"/>
      <c r="AF348" s="598"/>
    </row>
    <row r="349" spans="1:39" s="137" customFormat="1">
      <c r="A349" s="367"/>
      <c r="B349" s="760" t="str">
        <f>IF(OR($J$24="X",$T$24="X"),"De acuerdo a la pregunta 1, ésta no debe ser contestada.","")</f>
        <v/>
      </c>
      <c r="C349" s="760"/>
      <c r="D349" s="760"/>
      <c r="E349" s="760"/>
      <c r="F349" s="760"/>
      <c r="G349" s="760"/>
      <c r="H349" s="760"/>
      <c r="I349" s="760"/>
      <c r="J349" s="760"/>
      <c r="K349" s="760"/>
      <c r="L349" s="760"/>
      <c r="M349" s="760"/>
      <c r="N349" s="760"/>
      <c r="O349" s="760"/>
      <c r="P349" s="760"/>
      <c r="Q349" s="760"/>
      <c r="R349" s="760"/>
      <c r="S349" s="760"/>
      <c r="T349" s="760"/>
      <c r="U349" s="760"/>
      <c r="V349" s="760"/>
      <c r="W349" s="760"/>
      <c r="X349" s="760"/>
      <c r="Y349" s="760"/>
      <c r="Z349" s="760"/>
      <c r="AA349" s="760"/>
      <c r="AB349" s="760"/>
      <c r="AC349" s="760"/>
      <c r="AD349" s="760"/>
      <c r="AE349" s="27"/>
      <c r="AF349" s="598"/>
      <c r="AG349" s="137" t="s">
        <v>6452</v>
      </c>
    </row>
    <row r="350" spans="1:39" s="137" customFormat="1" ht="45" customHeight="1" thickBot="1">
      <c r="A350" s="367"/>
      <c r="B350" s="27"/>
      <c r="C350" s="27"/>
      <c r="D350" s="896" t="s">
        <v>262</v>
      </c>
      <c r="E350" s="897"/>
      <c r="F350" s="897"/>
      <c r="G350" s="897"/>
      <c r="H350" s="897"/>
      <c r="I350" s="897"/>
      <c r="J350" s="897"/>
      <c r="K350" s="898"/>
      <c r="L350" s="997" t="s">
        <v>263</v>
      </c>
      <c r="M350" s="998"/>
      <c r="N350" s="998"/>
      <c r="O350" s="998"/>
      <c r="P350" s="998"/>
      <c r="Q350" s="998"/>
      <c r="R350" s="998"/>
      <c r="S350" s="998"/>
      <c r="T350" s="998"/>
      <c r="U350" s="998"/>
      <c r="V350" s="998"/>
      <c r="W350" s="1008"/>
      <c r="X350" s="358"/>
      <c r="Y350" s="358"/>
      <c r="Z350" s="175"/>
      <c r="AA350" s="175"/>
      <c r="AB350" s="175"/>
      <c r="AC350" s="27"/>
      <c r="AD350" s="27"/>
      <c r="AE350" s="27"/>
      <c r="AF350" s="598"/>
      <c r="AG350" s="137">
        <f>COUNTBLANK(L352:W355)</f>
        <v>48</v>
      </c>
    </row>
    <row r="351" spans="1:39" s="137" customFormat="1" ht="45.75" customHeight="1" thickBot="1">
      <c r="A351" s="367"/>
      <c r="B351" s="27"/>
      <c r="C351" s="27"/>
      <c r="D351" s="902"/>
      <c r="E351" s="903"/>
      <c r="F351" s="903"/>
      <c r="G351" s="903"/>
      <c r="H351" s="903"/>
      <c r="I351" s="903"/>
      <c r="J351" s="903"/>
      <c r="K351" s="904"/>
      <c r="L351" s="984" t="s">
        <v>120</v>
      </c>
      <c r="M351" s="985"/>
      <c r="N351" s="985"/>
      <c r="O351" s="986"/>
      <c r="P351" s="1032" t="s">
        <v>264</v>
      </c>
      <c r="Q351" s="1033"/>
      <c r="R351" s="1033"/>
      <c r="S351" s="1034"/>
      <c r="T351" s="1032" t="s">
        <v>250</v>
      </c>
      <c r="U351" s="1033"/>
      <c r="V351" s="1033"/>
      <c r="W351" s="1034"/>
      <c r="X351" s="358"/>
      <c r="Y351" s="358"/>
      <c r="Z351" s="175"/>
      <c r="AA351" s="175"/>
      <c r="AB351" s="175"/>
      <c r="AC351" s="27"/>
      <c r="AD351" s="27"/>
      <c r="AE351" s="27"/>
      <c r="AF351" s="598"/>
      <c r="AG351" s="649" t="s">
        <v>467</v>
      </c>
      <c r="AH351" s="650" t="s">
        <v>6458</v>
      </c>
      <c r="AI351" s="651" t="s">
        <v>6459</v>
      </c>
      <c r="AK351" s="571"/>
      <c r="AL351" s="656" t="s">
        <v>6470</v>
      </c>
      <c r="AM351" s="137" t="s">
        <v>6471</v>
      </c>
    </row>
    <row r="352" spans="1:39" s="137" customFormat="1">
      <c r="A352" s="367"/>
      <c r="B352" s="27"/>
      <c r="C352" s="27"/>
      <c r="D352" s="84" t="s">
        <v>65</v>
      </c>
      <c r="E352" s="796" t="s">
        <v>265</v>
      </c>
      <c r="F352" s="797"/>
      <c r="G352" s="797"/>
      <c r="H352" s="797"/>
      <c r="I352" s="797"/>
      <c r="J352" s="797"/>
      <c r="K352" s="798"/>
      <c r="L352" s="794"/>
      <c r="M352" s="795"/>
      <c r="N352" s="795"/>
      <c r="O352" s="924"/>
      <c r="P352" s="794"/>
      <c r="Q352" s="925"/>
      <c r="R352" s="925"/>
      <c r="S352" s="926"/>
      <c r="T352" s="794"/>
      <c r="U352" s="925"/>
      <c r="V352" s="925"/>
      <c r="W352" s="926"/>
      <c r="X352" s="358"/>
      <c r="Y352" s="358"/>
      <c r="Z352" s="175"/>
      <c r="AA352" s="175"/>
      <c r="AB352" s="175"/>
      <c r="AC352" s="27"/>
      <c r="AD352" s="27"/>
      <c r="AE352" s="27"/>
      <c r="AF352" s="598"/>
      <c r="AG352" s="654">
        <f>COUNTIF(P352:W352,"ns")</f>
        <v>0</v>
      </c>
      <c r="AH352" s="653">
        <f>SUM(P352:W352)</f>
        <v>0</v>
      </c>
      <c r="AI352" s="641">
        <f>IF($AG$350=48,0,IF(OR(AND(L352=0,AG352&gt;0),AND(L352="ns",AH352&gt;0),AND(L352="ns",AG352=0,AH352=0)),1,IF(OR(AND(L352&gt;0,AG352=2),AND(L352="ns",AG352=2),AND(L352="ns",AH352=0,AG352&gt;0),L352=AH352),0,1)))</f>
        <v>0</v>
      </c>
      <c r="AK352" s="625" t="s">
        <v>6454</v>
      </c>
      <c r="AL352" s="626">
        <f>$M$330</f>
        <v>0</v>
      </c>
      <c r="AM352" s="137">
        <f>$M$331</f>
        <v>0</v>
      </c>
    </row>
    <row r="353" spans="1:39" s="137" customFormat="1">
      <c r="A353" s="367"/>
      <c r="B353" s="27"/>
      <c r="C353" s="27"/>
      <c r="D353" s="84" t="s">
        <v>67</v>
      </c>
      <c r="E353" s="796" t="s">
        <v>266</v>
      </c>
      <c r="F353" s="797"/>
      <c r="G353" s="797"/>
      <c r="H353" s="797"/>
      <c r="I353" s="797"/>
      <c r="J353" s="797"/>
      <c r="K353" s="798"/>
      <c r="L353" s="794"/>
      <c r="M353" s="795"/>
      <c r="N353" s="795"/>
      <c r="O353" s="924"/>
      <c r="P353" s="794"/>
      <c r="Q353" s="925"/>
      <c r="R353" s="925"/>
      <c r="S353" s="926"/>
      <c r="T353" s="794"/>
      <c r="U353" s="925"/>
      <c r="V353" s="925"/>
      <c r="W353" s="926"/>
      <c r="X353" s="358"/>
      <c r="Y353" s="358"/>
      <c r="Z353" s="175"/>
      <c r="AA353" s="175"/>
      <c r="AB353" s="175"/>
      <c r="AC353" s="27"/>
      <c r="AD353" s="27"/>
      <c r="AE353" s="27"/>
      <c r="AF353" s="598"/>
      <c r="AG353" s="654">
        <f t="shared" ref="AG353:AG355" si="64">COUNTIF(P353:W353,"ns")</f>
        <v>0</v>
      </c>
      <c r="AH353" s="653">
        <f t="shared" ref="AH353:AH355" si="65">SUM(P353:W353)</f>
        <v>0</v>
      </c>
      <c r="AI353" s="641">
        <f t="shared" ref="AI353:AI355" si="66">IF($AG$350=48,0,IF(OR(AND(L353=0,AG353&gt;0),AND(L353="ns",AH353&gt;0),AND(L353="ns",AG353=0,AH353=0)),1,IF(OR(AND(L353&gt;0,AG353=2),AND(L353="ns",AG353=2),AND(L353="ns",AH353=0,AG353&gt;0),L353=AH353),0,1)))</f>
        <v>0</v>
      </c>
      <c r="AK353" s="627" t="s">
        <v>6455</v>
      </c>
      <c r="AL353" s="631">
        <f>SUM(P352:S355)</f>
        <v>0</v>
      </c>
      <c r="AM353" s="631">
        <f>SUM(T352:W355)</f>
        <v>0</v>
      </c>
    </row>
    <row r="354" spans="1:39" s="137" customFormat="1">
      <c r="A354" s="367"/>
      <c r="B354" s="27"/>
      <c r="C354" s="27"/>
      <c r="D354" s="83" t="s">
        <v>69</v>
      </c>
      <c r="E354" s="796" t="s">
        <v>267</v>
      </c>
      <c r="F354" s="797"/>
      <c r="G354" s="797"/>
      <c r="H354" s="797"/>
      <c r="I354" s="797"/>
      <c r="J354" s="797"/>
      <c r="K354" s="798"/>
      <c r="L354" s="794"/>
      <c r="M354" s="795"/>
      <c r="N354" s="795"/>
      <c r="O354" s="924"/>
      <c r="P354" s="794"/>
      <c r="Q354" s="925"/>
      <c r="R354" s="925"/>
      <c r="S354" s="926"/>
      <c r="T354" s="794"/>
      <c r="U354" s="925"/>
      <c r="V354" s="925"/>
      <c r="W354" s="926"/>
      <c r="X354" s="358"/>
      <c r="Y354" s="358"/>
      <c r="Z354" s="175"/>
      <c r="AA354" s="175"/>
      <c r="AB354" s="175"/>
      <c r="AC354" s="27"/>
      <c r="AD354" s="27"/>
      <c r="AE354" s="27"/>
      <c r="AF354" s="598"/>
      <c r="AG354" s="654">
        <f t="shared" si="64"/>
        <v>0</v>
      </c>
      <c r="AH354" s="653">
        <f t="shared" si="65"/>
        <v>0</v>
      </c>
      <c r="AI354" s="641">
        <f t="shared" si="66"/>
        <v>0</v>
      </c>
      <c r="AK354" s="627" t="s">
        <v>467</v>
      </c>
      <c r="AL354" s="628">
        <f>COUNTIF(P352:S355,"NS")</f>
        <v>0</v>
      </c>
      <c r="AM354" s="628">
        <f>COUNTIF(T352:W355,"NS")</f>
        <v>0</v>
      </c>
    </row>
    <row r="355" spans="1:39" s="137" customFormat="1">
      <c r="A355" s="367"/>
      <c r="B355" s="27"/>
      <c r="C355" s="27"/>
      <c r="D355" s="83" t="s">
        <v>71</v>
      </c>
      <c r="E355" s="796" t="s">
        <v>88</v>
      </c>
      <c r="F355" s="797"/>
      <c r="G355" s="797"/>
      <c r="H355" s="797"/>
      <c r="I355" s="797"/>
      <c r="J355" s="797"/>
      <c r="K355" s="798"/>
      <c r="L355" s="794"/>
      <c r="M355" s="795"/>
      <c r="N355" s="795"/>
      <c r="O355" s="924"/>
      <c r="P355" s="794"/>
      <c r="Q355" s="925"/>
      <c r="R355" s="925"/>
      <c r="S355" s="926"/>
      <c r="T355" s="794"/>
      <c r="U355" s="925"/>
      <c r="V355" s="925"/>
      <c r="W355" s="926"/>
      <c r="X355" s="358"/>
      <c r="Y355" s="358"/>
      <c r="Z355" s="175"/>
      <c r="AA355" s="175"/>
      <c r="AB355" s="175"/>
      <c r="AC355" s="27"/>
      <c r="AD355" s="27"/>
      <c r="AE355" s="27"/>
      <c r="AF355" s="598"/>
      <c r="AG355" s="654">
        <f t="shared" si="64"/>
        <v>0</v>
      </c>
      <c r="AH355" s="653">
        <f t="shared" si="65"/>
        <v>0</v>
      </c>
      <c r="AI355" s="641">
        <f t="shared" si="66"/>
        <v>0</v>
      </c>
      <c r="AK355" s="629" t="s">
        <v>6456</v>
      </c>
      <c r="AL355" s="630">
        <f>IF($AG$350=48,0,IF(OR(AND(AL352=0,AL354&gt;0),AND(AL352="NS",AL353&gt;0),AND(AL352="NS",AL353=0,AL354=0)),1,IF(OR(AND(AL354&gt;=2,AL353&lt;AL352),AND(AL352="NS",AL353=0,AL354&gt;0),AL352=AL353),0,1)))</f>
        <v>0</v>
      </c>
      <c r="AM355" s="630">
        <f>IF($AG$350=48,0,IF(OR(AND(AM352=0,AM354&gt;0),AND(AM352="NS",AM353&gt;0),AND(AM352="NS",AM353=0,AM354=0)),1,IF(OR(AND(AM354&gt;=2,AM353&lt;AM352),AND(AM352="NS",AM353=0,AM354&gt;0),AM352=AM353),0,1)))</f>
        <v>0</v>
      </c>
    </row>
    <row r="356" spans="1:39" s="137" customFormat="1">
      <c r="A356" s="367"/>
      <c r="B356" s="27"/>
      <c r="C356" s="27"/>
      <c r="D356" s="6"/>
      <c r="E356" s="6"/>
      <c r="F356" s="65"/>
      <c r="G356" s="65"/>
      <c r="H356" s="65"/>
      <c r="I356" s="31"/>
      <c r="J356" s="31"/>
      <c r="K356" s="74" t="s">
        <v>102</v>
      </c>
      <c r="L356" s="908">
        <f>IF(AND(SUM(L352:O355)=0,COUNTIF(L352:O355,"NS")&gt;0),"NS",SUM(L352:O355))</f>
        <v>0</v>
      </c>
      <c r="M356" s="909"/>
      <c r="N356" s="909"/>
      <c r="O356" s="910"/>
      <c r="P356" s="908">
        <f>IF(AND(SUM(P352:S355)=0,COUNTIF(P352:S355,"NS")&gt;0),"NS",SUM(P352:S355))</f>
        <v>0</v>
      </c>
      <c r="Q356" s="909"/>
      <c r="R356" s="909"/>
      <c r="S356" s="910"/>
      <c r="T356" s="908">
        <f>IF(AND(SUM(T352:W355)=0,COUNTIF(T352:W355,"NS")&gt;0),"NS",SUM(T352:W355))</f>
        <v>0</v>
      </c>
      <c r="U356" s="909"/>
      <c r="V356" s="909"/>
      <c r="W356" s="910"/>
      <c r="X356" s="358"/>
      <c r="Y356" s="358"/>
      <c r="Z356" s="175"/>
      <c r="AA356" s="175"/>
      <c r="AB356" s="175"/>
      <c r="AC356" s="27"/>
      <c r="AD356" s="27"/>
      <c r="AE356" s="27"/>
      <c r="AF356" s="598"/>
      <c r="AI356" s="644">
        <f>SUM(AI352:AI355)</f>
        <v>0</v>
      </c>
    </row>
    <row r="357" spans="1:39" s="137" customFormat="1">
      <c r="A357" s="367"/>
      <c r="B357" s="758" t="str">
        <f>IF(AG350=48,"",IF(AI356=0,"","ERROR: Por favor verifique las cantidades ya que no coinciden con el total."))</f>
        <v/>
      </c>
      <c r="C357" s="758"/>
      <c r="D357" s="758"/>
      <c r="E357" s="758"/>
      <c r="F357" s="758"/>
      <c r="G357" s="758"/>
      <c r="H357" s="758"/>
      <c r="I357" s="758"/>
      <c r="J357" s="758"/>
      <c r="K357" s="758"/>
      <c r="L357" s="758"/>
      <c r="M357" s="758"/>
      <c r="N357" s="758"/>
      <c r="O357" s="758"/>
      <c r="P357" s="758"/>
      <c r="Q357" s="758"/>
      <c r="R357" s="758"/>
      <c r="S357" s="758"/>
      <c r="T357" s="758"/>
      <c r="U357" s="758"/>
      <c r="V357" s="758"/>
      <c r="W357" s="758"/>
      <c r="X357" s="758"/>
      <c r="Y357" s="758"/>
      <c r="Z357" s="758"/>
      <c r="AA357" s="758"/>
      <c r="AB357" s="758"/>
      <c r="AC357" s="758"/>
      <c r="AD357" s="758"/>
      <c r="AE357" s="27"/>
      <c r="AF357" s="598"/>
    </row>
    <row r="358" spans="1:39" s="137" customFormat="1">
      <c r="A358" s="367"/>
      <c r="B358" s="758" t="str">
        <f>IF(AG350=48,"",IF(SUM(AL355:AM355)=0,"","ERROR: Por favor verifique las cantidades ya que no coinciden con lo registrado en la respuesta de la pregunta anterior."))</f>
        <v/>
      </c>
      <c r="C358" s="758"/>
      <c r="D358" s="758"/>
      <c r="E358" s="758"/>
      <c r="F358" s="758"/>
      <c r="G358" s="758"/>
      <c r="H358" s="758"/>
      <c r="I358" s="758"/>
      <c r="J358" s="758"/>
      <c r="K358" s="758"/>
      <c r="L358" s="758"/>
      <c r="M358" s="758"/>
      <c r="N358" s="758"/>
      <c r="O358" s="758"/>
      <c r="P358" s="758"/>
      <c r="Q358" s="758"/>
      <c r="R358" s="758"/>
      <c r="S358" s="758"/>
      <c r="T358" s="758"/>
      <c r="U358" s="758"/>
      <c r="V358" s="758"/>
      <c r="W358" s="758"/>
      <c r="X358" s="758"/>
      <c r="Y358" s="758"/>
      <c r="Z358" s="758"/>
      <c r="AA358" s="758"/>
      <c r="AB358" s="758"/>
      <c r="AC358" s="758"/>
      <c r="AD358" s="758"/>
      <c r="AE358" s="27"/>
      <c r="AF358" s="598"/>
    </row>
    <row r="359" spans="1:39" s="137" customFormat="1">
      <c r="A359" s="367"/>
      <c r="B359" s="759" t="str">
        <f>IF(OR(AG350=48,AG350=36),"","ERROR: Favor de llenar todas las celdas. Si no se cuenta con la información, registrar NS.")</f>
        <v/>
      </c>
      <c r="C359" s="759"/>
      <c r="D359" s="759"/>
      <c r="E359" s="759"/>
      <c r="F359" s="759"/>
      <c r="G359" s="759"/>
      <c r="H359" s="759"/>
      <c r="I359" s="759"/>
      <c r="J359" s="759"/>
      <c r="K359" s="759"/>
      <c r="L359" s="759"/>
      <c r="M359" s="759"/>
      <c r="N359" s="759"/>
      <c r="O359" s="759"/>
      <c r="P359" s="759"/>
      <c r="Q359" s="759"/>
      <c r="R359" s="759"/>
      <c r="S359" s="759"/>
      <c r="T359" s="759"/>
      <c r="U359" s="759"/>
      <c r="V359" s="759"/>
      <c r="W359" s="759"/>
      <c r="X359" s="759"/>
      <c r="Y359" s="759"/>
      <c r="Z359" s="759"/>
      <c r="AA359" s="759"/>
      <c r="AB359" s="759"/>
      <c r="AC359" s="759"/>
      <c r="AD359" s="759"/>
      <c r="AE359" s="27"/>
      <c r="AF359" s="598"/>
    </row>
    <row r="360" spans="1:39" s="137" customFormat="1" ht="29.25" customHeight="1">
      <c r="A360" s="367" t="s">
        <v>277</v>
      </c>
      <c r="B360" s="895" t="s">
        <v>540</v>
      </c>
      <c r="C360" s="895"/>
      <c r="D360" s="895"/>
      <c r="E360" s="895"/>
      <c r="F360" s="895"/>
      <c r="G360" s="895"/>
      <c r="H360" s="895"/>
      <c r="I360" s="895"/>
      <c r="J360" s="895"/>
      <c r="K360" s="895"/>
      <c r="L360" s="895"/>
      <c r="M360" s="895"/>
      <c r="N360" s="895"/>
      <c r="O360" s="895"/>
      <c r="P360" s="895"/>
      <c r="Q360" s="895"/>
      <c r="R360" s="895"/>
      <c r="S360" s="895"/>
      <c r="T360" s="895"/>
      <c r="U360" s="895"/>
      <c r="V360" s="895"/>
      <c r="W360" s="895"/>
      <c r="X360" s="895"/>
      <c r="Y360" s="895"/>
      <c r="Z360" s="895"/>
      <c r="AA360" s="895"/>
      <c r="AB360" s="895"/>
      <c r="AC360" s="895"/>
      <c r="AD360" s="895"/>
      <c r="AE360" s="27"/>
      <c r="AF360" s="598"/>
    </row>
    <row r="361" spans="1:39" s="137" customFormat="1" ht="26.25" customHeight="1">
      <c r="A361" s="367"/>
      <c r="B361" s="437"/>
      <c r="C361" s="917" t="s">
        <v>541</v>
      </c>
      <c r="D361" s="917"/>
      <c r="E361" s="917"/>
      <c r="F361" s="917"/>
      <c r="G361" s="917"/>
      <c r="H361" s="917"/>
      <c r="I361" s="917"/>
      <c r="J361" s="917"/>
      <c r="K361" s="917"/>
      <c r="L361" s="917"/>
      <c r="M361" s="917"/>
      <c r="N361" s="917"/>
      <c r="O361" s="917"/>
      <c r="P361" s="917"/>
      <c r="Q361" s="917"/>
      <c r="R361" s="917"/>
      <c r="S361" s="917"/>
      <c r="T361" s="917"/>
      <c r="U361" s="917"/>
      <c r="V361" s="917"/>
      <c r="W361" s="917"/>
      <c r="X361" s="917"/>
      <c r="Y361" s="917"/>
      <c r="Z361" s="917"/>
      <c r="AA361" s="917"/>
      <c r="AB361" s="917"/>
      <c r="AC361" s="917"/>
      <c r="AD361" s="917"/>
      <c r="AE361" s="6"/>
      <c r="AF361" s="598"/>
    </row>
    <row r="362" spans="1:39" s="137" customFormat="1">
      <c r="A362" s="367"/>
      <c r="B362" s="760" t="str">
        <f>IF(OR($J$24="X",$T$24="X"),"De acuerdo a la pregunta 1, ésta no debe ser contestada.","")</f>
        <v/>
      </c>
      <c r="C362" s="760"/>
      <c r="D362" s="760"/>
      <c r="E362" s="760"/>
      <c r="F362" s="760"/>
      <c r="G362" s="760"/>
      <c r="H362" s="760"/>
      <c r="I362" s="760"/>
      <c r="J362" s="760"/>
      <c r="K362" s="760"/>
      <c r="L362" s="760"/>
      <c r="M362" s="760"/>
      <c r="N362" s="760"/>
      <c r="O362" s="760"/>
      <c r="P362" s="760"/>
      <c r="Q362" s="760"/>
      <c r="R362" s="760"/>
      <c r="S362" s="760"/>
      <c r="T362" s="760"/>
      <c r="U362" s="760"/>
      <c r="V362" s="760"/>
      <c r="W362" s="760"/>
      <c r="X362" s="760"/>
      <c r="Y362" s="760"/>
      <c r="Z362" s="760"/>
      <c r="AA362" s="760"/>
      <c r="AB362" s="760"/>
      <c r="AC362" s="760"/>
      <c r="AD362" s="760"/>
      <c r="AE362" s="27"/>
      <c r="AF362" s="598"/>
      <c r="AG362" s="137">
        <f>COUNTBLANK(P365:T371)</f>
        <v>35</v>
      </c>
    </row>
    <row r="363" spans="1:39" s="137" customFormat="1" ht="15.75" thickBot="1">
      <c r="A363" s="367"/>
      <c r="B363" s="6"/>
      <c r="C363" s="6"/>
      <c r="D363" s="896" t="s">
        <v>269</v>
      </c>
      <c r="E363" s="897"/>
      <c r="F363" s="897"/>
      <c r="G363" s="897"/>
      <c r="H363" s="897"/>
      <c r="I363" s="897"/>
      <c r="J363" s="897"/>
      <c r="K363" s="897"/>
      <c r="L363" s="897"/>
      <c r="M363" s="897"/>
      <c r="N363" s="897"/>
      <c r="O363" s="898"/>
      <c r="P363" s="814" t="s">
        <v>270</v>
      </c>
      <c r="Q363" s="815"/>
      <c r="R363" s="815"/>
      <c r="S363" s="815"/>
      <c r="T363" s="816"/>
      <c r="U363" s="120"/>
      <c r="V363" s="435"/>
      <c r="W363" s="435"/>
      <c r="X363" s="435"/>
      <c r="Y363" s="435"/>
      <c r="Z363" s="175"/>
      <c r="AA363" s="175"/>
      <c r="AB363" s="175"/>
      <c r="AC363" s="6"/>
      <c r="AD363" s="6"/>
      <c r="AE363" s="27"/>
      <c r="AF363" s="598"/>
      <c r="AG363" s="571"/>
      <c r="AH363" s="656" t="s">
        <v>6470</v>
      </c>
    </row>
    <row r="364" spans="1:39" s="137" customFormat="1" ht="39.75" customHeight="1">
      <c r="A364" s="367"/>
      <c r="B364" s="6"/>
      <c r="C364" s="6"/>
      <c r="D364" s="902"/>
      <c r="E364" s="903"/>
      <c r="F364" s="903"/>
      <c r="G364" s="903"/>
      <c r="H364" s="903"/>
      <c r="I364" s="903"/>
      <c r="J364" s="903"/>
      <c r="K364" s="903"/>
      <c r="L364" s="903"/>
      <c r="M364" s="903"/>
      <c r="N364" s="903"/>
      <c r="O364" s="904"/>
      <c r="P364" s="817"/>
      <c r="Q364" s="818"/>
      <c r="R364" s="818"/>
      <c r="S364" s="818"/>
      <c r="T364" s="819"/>
      <c r="U364" s="120"/>
      <c r="V364" s="358"/>
      <c r="W364" s="358"/>
      <c r="X364" s="358"/>
      <c r="Y364" s="358"/>
      <c r="Z364" s="175"/>
      <c r="AA364" s="175"/>
      <c r="AB364" s="175"/>
      <c r="AC364" s="6"/>
      <c r="AD364" s="6"/>
      <c r="AE364" s="27"/>
      <c r="AF364" s="598"/>
      <c r="AG364" s="625" t="s">
        <v>6454</v>
      </c>
      <c r="AH364" s="626">
        <f>M335</f>
        <v>0</v>
      </c>
    </row>
    <row r="365" spans="1:39" s="137" customFormat="1">
      <c r="A365" s="367"/>
      <c r="B365" s="6"/>
      <c r="C365" s="6"/>
      <c r="D365" s="89" t="s">
        <v>65</v>
      </c>
      <c r="E365" s="1025" t="s">
        <v>271</v>
      </c>
      <c r="F365" s="1026"/>
      <c r="G365" s="1026"/>
      <c r="H365" s="1026"/>
      <c r="I365" s="1026"/>
      <c r="J365" s="1026"/>
      <c r="K365" s="1026"/>
      <c r="L365" s="1026"/>
      <c r="M365" s="1026"/>
      <c r="N365" s="1026"/>
      <c r="O365" s="1027"/>
      <c r="P365" s="799"/>
      <c r="Q365" s="800"/>
      <c r="R365" s="800"/>
      <c r="S365" s="800"/>
      <c r="T365" s="801"/>
      <c r="U365" s="120"/>
      <c r="V365" s="358"/>
      <c r="W365" s="358"/>
      <c r="X365" s="358"/>
      <c r="Y365" s="358"/>
      <c r="Z365" s="175"/>
      <c r="AA365" s="175"/>
      <c r="AB365" s="175"/>
      <c r="AC365" s="6"/>
      <c r="AD365" s="6"/>
      <c r="AE365" s="27"/>
      <c r="AF365" s="598"/>
      <c r="AG365" s="627" t="s">
        <v>6455</v>
      </c>
      <c r="AH365" s="631">
        <f>SUM(P365:T371)</f>
        <v>0</v>
      </c>
    </row>
    <row r="366" spans="1:39" s="137" customFormat="1">
      <c r="A366" s="367"/>
      <c r="B366" s="6"/>
      <c r="C366" s="6"/>
      <c r="D366" s="84" t="s">
        <v>67</v>
      </c>
      <c r="E366" s="1025" t="s">
        <v>272</v>
      </c>
      <c r="F366" s="1026"/>
      <c r="G366" s="1026"/>
      <c r="H366" s="1026"/>
      <c r="I366" s="1026"/>
      <c r="J366" s="1026"/>
      <c r="K366" s="1026"/>
      <c r="L366" s="1026"/>
      <c r="M366" s="1026"/>
      <c r="N366" s="1026"/>
      <c r="O366" s="1027"/>
      <c r="P366" s="799"/>
      <c r="Q366" s="800"/>
      <c r="R366" s="800"/>
      <c r="S366" s="800"/>
      <c r="T366" s="801"/>
      <c r="U366" s="120"/>
      <c r="V366" s="358"/>
      <c r="W366" s="358"/>
      <c r="X366" s="358"/>
      <c r="Y366" s="358"/>
      <c r="Z366" s="175"/>
      <c r="AA366" s="175"/>
      <c r="AB366" s="175"/>
      <c r="AC366" s="6"/>
      <c r="AD366" s="6"/>
      <c r="AE366" s="27"/>
      <c r="AF366" s="598"/>
      <c r="AG366" s="627" t="s">
        <v>467</v>
      </c>
      <c r="AH366" s="628">
        <f>COUNTIF(P365:T371,"NS")</f>
        <v>0</v>
      </c>
    </row>
    <row r="367" spans="1:39" s="137" customFormat="1">
      <c r="A367" s="367"/>
      <c r="B367" s="6"/>
      <c r="C367" s="6"/>
      <c r="D367" s="83" t="s">
        <v>69</v>
      </c>
      <c r="E367" s="1025" t="s">
        <v>273</v>
      </c>
      <c r="F367" s="1026"/>
      <c r="G367" s="1026"/>
      <c r="H367" s="1026"/>
      <c r="I367" s="1026"/>
      <c r="J367" s="1026"/>
      <c r="K367" s="1026"/>
      <c r="L367" s="1026"/>
      <c r="M367" s="1026"/>
      <c r="N367" s="1026"/>
      <c r="O367" s="1027"/>
      <c r="P367" s="799"/>
      <c r="Q367" s="800"/>
      <c r="R367" s="800"/>
      <c r="S367" s="800"/>
      <c r="T367" s="801"/>
      <c r="U367" s="120"/>
      <c r="V367" s="358"/>
      <c r="W367" s="358"/>
      <c r="X367" s="358"/>
      <c r="Y367" s="358"/>
      <c r="Z367" s="175"/>
      <c r="AA367" s="175"/>
      <c r="AB367" s="175"/>
      <c r="AC367" s="6"/>
      <c r="AD367" s="6"/>
      <c r="AE367" s="27"/>
      <c r="AF367" s="598"/>
      <c r="AG367" s="629" t="s">
        <v>6456</v>
      </c>
      <c r="AH367" s="630">
        <f>IF($AG$362=35,0,IF(OR(AND(AH364=0,AH366&gt;0),AND(AH364="NS",AH365&gt;0),AND(AH364="NS",AH365=0,AH366=0)),1,IF(OR(AND(AH366&gt;=2,AH365&lt;AH364),AND(AH364="NS",AH365=0,AH366&gt;0),AH364=AH365),0,1)))</f>
        <v>0</v>
      </c>
    </row>
    <row r="368" spans="1:39" s="137" customFormat="1">
      <c r="A368" s="367"/>
      <c r="B368" s="6"/>
      <c r="C368" s="6"/>
      <c r="D368" s="83" t="s">
        <v>71</v>
      </c>
      <c r="E368" s="1025" t="s">
        <v>274</v>
      </c>
      <c r="F368" s="1026"/>
      <c r="G368" s="1026"/>
      <c r="H368" s="1026"/>
      <c r="I368" s="1026"/>
      <c r="J368" s="1026"/>
      <c r="K368" s="1026"/>
      <c r="L368" s="1026"/>
      <c r="M368" s="1026"/>
      <c r="N368" s="1026"/>
      <c r="O368" s="1027"/>
      <c r="P368" s="799"/>
      <c r="Q368" s="800"/>
      <c r="R368" s="800"/>
      <c r="S368" s="800"/>
      <c r="T368" s="801"/>
      <c r="U368" s="120"/>
      <c r="V368" s="358"/>
      <c r="W368" s="358"/>
      <c r="X368" s="358"/>
      <c r="Y368" s="358"/>
      <c r="Z368" s="175"/>
      <c r="AA368" s="175"/>
      <c r="AB368" s="175"/>
      <c r="AC368" s="6"/>
      <c r="AD368" s="6"/>
      <c r="AE368" s="27"/>
      <c r="AF368" s="598"/>
    </row>
    <row r="369" spans="1:32" s="137" customFormat="1">
      <c r="A369" s="367"/>
      <c r="B369" s="6"/>
      <c r="C369" s="6"/>
      <c r="D369" s="83" t="s">
        <v>73</v>
      </c>
      <c r="E369" s="1025" t="s">
        <v>275</v>
      </c>
      <c r="F369" s="1026"/>
      <c r="G369" s="1026"/>
      <c r="H369" s="1026"/>
      <c r="I369" s="1026"/>
      <c r="J369" s="1026"/>
      <c r="K369" s="1026"/>
      <c r="L369" s="1026"/>
      <c r="M369" s="1026"/>
      <c r="N369" s="1026"/>
      <c r="O369" s="1027"/>
      <c r="P369" s="799"/>
      <c r="Q369" s="800"/>
      <c r="R369" s="800"/>
      <c r="S369" s="800"/>
      <c r="T369" s="801"/>
      <c r="U369" s="120"/>
      <c r="V369" s="358"/>
      <c r="W369" s="358"/>
      <c r="X369" s="358"/>
      <c r="Y369" s="358"/>
      <c r="Z369" s="175"/>
      <c r="AA369" s="175"/>
      <c r="AB369" s="175"/>
      <c r="AC369" s="6"/>
      <c r="AD369" s="6"/>
      <c r="AE369" s="27"/>
      <c r="AF369" s="598"/>
    </row>
    <row r="370" spans="1:32" s="137" customFormat="1">
      <c r="A370" s="367"/>
      <c r="B370" s="6"/>
      <c r="C370" s="6"/>
      <c r="D370" s="83" t="s">
        <v>75</v>
      </c>
      <c r="E370" s="1025" t="s">
        <v>276</v>
      </c>
      <c r="F370" s="1026"/>
      <c r="G370" s="1026"/>
      <c r="H370" s="1026"/>
      <c r="I370" s="1026"/>
      <c r="J370" s="1026"/>
      <c r="K370" s="1026"/>
      <c r="L370" s="1026"/>
      <c r="M370" s="1026"/>
      <c r="N370" s="1026"/>
      <c r="O370" s="1027"/>
      <c r="P370" s="799"/>
      <c r="Q370" s="800"/>
      <c r="R370" s="800"/>
      <c r="S370" s="800"/>
      <c r="T370" s="801"/>
      <c r="U370" s="120"/>
      <c r="V370" s="358"/>
      <c r="W370" s="358"/>
      <c r="X370" s="358"/>
      <c r="Y370" s="358"/>
      <c r="Z370" s="175"/>
      <c r="AA370" s="175"/>
      <c r="AB370" s="175"/>
      <c r="AC370" s="6"/>
      <c r="AD370" s="6"/>
      <c r="AE370" s="27"/>
      <c r="AF370" s="598"/>
    </row>
    <row r="371" spans="1:32" s="137" customFormat="1">
      <c r="A371" s="367"/>
      <c r="B371" s="6"/>
      <c r="C371" s="6"/>
      <c r="D371" s="83" t="s">
        <v>77</v>
      </c>
      <c r="E371" s="1025" t="s">
        <v>88</v>
      </c>
      <c r="F371" s="1026"/>
      <c r="G371" s="1026"/>
      <c r="H371" s="1026"/>
      <c r="I371" s="1026"/>
      <c r="J371" s="1026"/>
      <c r="K371" s="1026"/>
      <c r="L371" s="1026"/>
      <c r="M371" s="1026"/>
      <c r="N371" s="1026"/>
      <c r="O371" s="1027"/>
      <c r="P371" s="799"/>
      <c r="Q371" s="800"/>
      <c r="R371" s="800"/>
      <c r="S371" s="800"/>
      <c r="T371" s="801"/>
      <c r="U371" s="120"/>
      <c r="V371" s="358"/>
      <c r="W371" s="358"/>
      <c r="X371" s="358"/>
      <c r="Y371" s="358"/>
      <c r="Z371" s="175"/>
      <c r="AA371" s="175"/>
      <c r="AB371" s="175"/>
      <c r="AC371" s="6"/>
      <c r="AD371" s="6"/>
      <c r="AE371" s="27"/>
      <c r="AF371" s="598"/>
    </row>
    <row r="372" spans="1:32" s="137" customFormat="1">
      <c r="A372" s="367"/>
      <c r="B372" s="6"/>
      <c r="C372" s="6"/>
      <c r="D372" s="6"/>
      <c r="E372" s="6"/>
      <c r="F372" s="65"/>
      <c r="G372" s="65"/>
      <c r="H372" s="65"/>
      <c r="I372" s="31"/>
      <c r="J372" s="31"/>
      <c r="K372" s="6"/>
      <c r="L372" s="175"/>
      <c r="M372" s="175"/>
      <c r="N372" s="175"/>
      <c r="O372" s="74" t="s">
        <v>102</v>
      </c>
      <c r="P372" s="984">
        <f>IF(AND(SUM(P365:T371)=0,COUNTIF(P365:T371,"NS")&gt;0),"NS",SUM(P365:T371))</f>
        <v>0</v>
      </c>
      <c r="Q372" s="985"/>
      <c r="R372" s="985"/>
      <c r="S372" s="985"/>
      <c r="T372" s="986"/>
      <c r="U372" s="120"/>
      <c r="V372" s="358"/>
      <c r="W372" s="358"/>
      <c r="X372" s="358"/>
      <c r="Y372" s="358"/>
      <c r="Z372" s="175"/>
      <c r="AA372" s="175"/>
      <c r="AB372" s="175"/>
      <c r="AC372" s="6"/>
      <c r="AD372" s="6"/>
      <c r="AE372" s="27"/>
      <c r="AF372" s="598"/>
    </row>
    <row r="373" spans="1:32" s="137" customFormat="1">
      <c r="A373" s="367"/>
      <c r="B373" s="758" t="str">
        <f>IF(AG362=35,"",IF(AH367=0,"","ERROR: Por favor verifique las cantidades ya que no coinciden con lo registrado en la respuesta de la pregunta 16."))</f>
        <v/>
      </c>
      <c r="C373" s="758"/>
      <c r="D373" s="758"/>
      <c r="E373" s="758"/>
      <c r="F373" s="758"/>
      <c r="G373" s="758"/>
      <c r="H373" s="758"/>
      <c r="I373" s="758"/>
      <c r="J373" s="758"/>
      <c r="K373" s="758"/>
      <c r="L373" s="758"/>
      <c r="M373" s="758"/>
      <c r="N373" s="758"/>
      <c r="O373" s="758"/>
      <c r="P373" s="758"/>
      <c r="Q373" s="758"/>
      <c r="R373" s="758"/>
      <c r="S373" s="758"/>
      <c r="T373" s="758"/>
      <c r="U373" s="758"/>
      <c r="V373" s="758"/>
      <c r="W373" s="758"/>
      <c r="X373" s="758"/>
      <c r="Y373" s="758"/>
      <c r="Z373" s="758"/>
      <c r="AA373" s="758"/>
      <c r="AB373" s="758"/>
      <c r="AC373" s="758"/>
      <c r="AD373" s="758"/>
      <c r="AE373" s="27"/>
      <c r="AF373" s="598"/>
    </row>
    <row r="374" spans="1:32" s="137" customFormat="1" ht="15.75" thickBot="1">
      <c r="A374" s="367"/>
      <c r="B374" s="759" t="str">
        <f>IF(OR(AG362=35,AG362=28),"","ERROR: Favor de llenar todas las celdas. Si no se cuenta con la información, registrar NS.")</f>
        <v/>
      </c>
      <c r="C374" s="759"/>
      <c r="D374" s="759"/>
      <c r="E374" s="759"/>
      <c r="F374" s="759"/>
      <c r="G374" s="759"/>
      <c r="H374" s="759"/>
      <c r="I374" s="759"/>
      <c r="J374" s="759"/>
      <c r="K374" s="759"/>
      <c r="L374" s="759"/>
      <c r="M374" s="759"/>
      <c r="N374" s="759"/>
      <c r="O374" s="759"/>
      <c r="P374" s="759"/>
      <c r="Q374" s="759"/>
      <c r="R374" s="759"/>
      <c r="S374" s="759"/>
      <c r="T374" s="759"/>
      <c r="U374" s="759"/>
      <c r="V374" s="759"/>
      <c r="W374" s="759"/>
      <c r="X374" s="759"/>
      <c r="Y374" s="759"/>
      <c r="Z374" s="759"/>
      <c r="AA374" s="759"/>
      <c r="AB374" s="759"/>
      <c r="AC374" s="759"/>
      <c r="AD374" s="759"/>
      <c r="AE374" s="27"/>
      <c r="AF374" s="598"/>
    </row>
    <row r="375" spans="1:32" s="151" customFormat="1" ht="26.25" customHeight="1" thickBot="1">
      <c r="A375" s="394"/>
      <c r="B375" s="1141" t="s">
        <v>662</v>
      </c>
      <c r="C375" s="1142"/>
      <c r="D375" s="1142"/>
      <c r="E375" s="1142"/>
      <c r="F375" s="1142"/>
      <c r="G375" s="1142"/>
      <c r="H375" s="1142"/>
      <c r="I375" s="1142"/>
      <c r="J375" s="1142"/>
      <c r="K375" s="1142"/>
      <c r="L375" s="1142"/>
      <c r="M375" s="1142"/>
      <c r="N375" s="1142"/>
      <c r="O375" s="1142"/>
      <c r="P375" s="1142"/>
      <c r="Q375" s="1142"/>
      <c r="R375" s="1142"/>
      <c r="S375" s="1142"/>
      <c r="T375" s="1142"/>
      <c r="U375" s="1142"/>
      <c r="V375" s="1142"/>
      <c r="W375" s="1142"/>
      <c r="X375" s="1142"/>
      <c r="Y375" s="1142"/>
      <c r="Z375" s="1142"/>
      <c r="AA375" s="1142"/>
      <c r="AB375" s="1142"/>
      <c r="AC375" s="1142"/>
      <c r="AD375" s="1143"/>
      <c r="AE375" s="167"/>
      <c r="AF375" s="601"/>
    </row>
    <row r="376" spans="1:32" s="151" customFormat="1">
      <c r="A376" s="394"/>
      <c r="B376" s="372"/>
      <c r="C376" s="372"/>
      <c r="D376" s="372"/>
      <c r="E376" s="372"/>
      <c r="F376" s="372"/>
      <c r="G376" s="372"/>
      <c r="H376" s="372"/>
      <c r="I376" s="372"/>
      <c r="J376" s="372"/>
      <c r="K376" s="372"/>
      <c r="L376" s="372"/>
      <c r="M376" s="372"/>
      <c r="N376" s="372"/>
      <c r="O376" s="372"/>
      <c r="P376" s="372"/>
      <c r="Q376" s="372"/>
      <c r="R376" s="372"/>
      <c r="S376" s="372"/>
      <c r="T376" s="372"/>
      <c r="U376" s="372"/>
      <c r="V376" s="372"/>
      <c r="W376" s="372"/>
      <c r="X376" s="372"/>
      <c r="Y376" s="372"/>
      <c r="Z376" s="372"/>
      <c r="AA376" s="372"/>
      <c r="AB376" s="372"/>
      <c r="AC376" s="372"/>
      <c r="AD376" s="372"/>
      <c r="AE376" s="167"/>
      <c r="AF376" s="601"/>
    </row>
    <row r="377" spans="1:32" s="151" customFormat="1" ht="32.25" customHeight="1">
      <c r="A377" s="394" t="s">
        <v>278</v>
      </c>
      <c r="B377" s="895" t="s">
        <v>542</v>
      </c>
      <c r="C377" s="895"/>
      <c r="D377" s="895"/>
      <c r="E377" s="895"/>
      <c r="F377" s="895"/>
      <c r="G377" s="895"/>
      <c r="H377" s="895"/>
      <c r="I377" s="895"/>
      <c r="J377" s="895"/>
      <c r="K377" s="895"/>
      <c r="L377" s="895"/>
      <c r="M377" s="895"/>
      <c r="N377" s="895"/>
      <c r="O377" s="895"/>
      <c r="P377" s="895"/>
      <c r="Q377" s="895"/>
      <c r="R377" s="895"/>
      <c r="S377" s="895"/>
      <c r="T377" s="895"/>
      <c r="U377" s="895"/>
      <c r="V377" s="895"/>
      <c r="W377" s="895"/>
      <c r="X377" s="895"/>
      <c r="Y377" s="895"/>
      <c r="Z377" s="895"/>
      <c r="AA377" s="895"/>
      <c r="AB377" s="895"/>
      <c r="AC377" s="895"/>
      <c r="AD377" s="895"/>
      <c r="AE377" s="386"/>
      <c r="AF377" s="601"/>
    </row>
    <row r="378" spans="1:32" s="151" customFormat="1" ht="15.75" thickBot="1">
      <c r="A378" s="400"/>
      <c r="B378" s="760" t="str">
        <f>IF(OR($J$24="X",$T$24="X"),"De acuerdo a la pregunta 1, ésta no debe ser contestada.","")</f>
        <v/>
      </c>
      <c r="C378" s="760"/>
      <c r="D378" s="760"/>
      <c r="E378" s="760"/>
      <c r="F378" s="760"/>
      <c r="G378" s="760"/>
      <c r="H378" s="760"/>
      <c r="I378" s="760"/>
      <c r="J378" s="760"/>
      <c r="K378" s="760"/>
      <c r="L378" s="760"/>
      <c r="M378" s="760"/>
      <c r="N378" s="760"/>
      <c r="O378" s="760"/>
      <c r="P378" s="760"/>
      <c r="Q378" s="760"/>
      <c r="R378" s="760"/>
      <c r="S378" s="760"/>
      <c r="T378" s="760"/>
      <c r="U378" s="760"/>
      <c r="V378" s="760"/>
      <c r="W378" s="760"/>
      <c r="X378" s="760"/>
      <c r="Y378" s="760"/>
      <c r="Z378" s="760"/>
      <c r="AA378" s="760"/>
      <c r="AB378" s="760"/>
      <c r="AC378" s="760"/>
      <c r="AD378" s="760"/>
      <c r="AE378" s="386"/>
      <c r="AF378" s="601"/>
    </row>
    <row r="379" spans="1:32" s="151" customFormat="1" ht="15.75" thickBot="1">
      <c r="A379" s="400"/>
      <c r="B379" s="401"/>
      <c r="C379" s="1015"/>
      <c r="D379" s="1016"/>
      <c r="E379" s="1016"/>
      <c r="F379" s="1016"/>
      <c r="G379" s="1017"/>
      <c r="H379" s="401"/>
      <c r="I379" s="401"/>
      <c r="J379" s="401"/>
      <c r="K379" s="401"/>
      <c r="L379" s="401"/>
      <c r="M379" s="401"/>
      <c r="N379" s="401"/>
      <c r="O379" s="401"/>
      <c r="P379" s="401"/>
      <c r="Q379" s="401"/>
      <c r="R379" s="401"/>
      <c r="S379" s="401"/>
      <c r="T379" s="401"/>
      <c r="U379" s="401"/>
      <c r="V379" s="401"/>
      <c r="W379" s="401"/>
      <c r="X379" s="401"/>
      <c r="Y379" s="401"/>
      <c r="Z379" s="401"/>
      <c r="AA379" s="401"/>
      <c r="AB379" s="401"/>
      <c r="AC379" s="401"/>
      <c r="AD379" s="401"/>
      <c r="AE379" s="386"/>
      <c r="AF379" s="601"/>
    </row>
    <row r="380" spans="1:32" s="151" customFormat="1">
      <c r="A380" s="394"/>
      <c r="B380" s="10"/>
      <c r="C380" s="10"/>
      <c r="D380" s="10"/>
      <c r="E380" s="145"/>
      <c r="F380" s="145"/>
      <c r="G380" s="145"/>
      <c r="H380" s="402"/>
      <c r="I380" s="402"/>
      <c r="J380" s="402"/>
      <c r="K380" s="403"/>
      <c r="L380" s="403"/>
      <c r="M380" s="403"/>
      <c r="N380" s="403"/>
      <c r="O380" s="403"/>
      <c r="P380" s="403"/>
      <c r="Q380" s="403"/>
      <c r="R380" s="403"/>
      <c r="S380" s="403"/>
      <c r="T380" s="404"/>
      <c r="U380" s="404"/>
      <c r="V380" s="374"/>
      <c r="W380" s="374"/>
      <c r="X380" s="374"/>
      <c r="Y380" s="374"/>
      <c r="Z380" s="403"/>
      <c r="AA380" s="403"/>
      <c r="AB380" s="403"/>
      <c r="AC380" s="10"/>
      <c r="AD380" s="10"/>
      <c r="AE380" s="167"/>
      <c r="AF380" s="601"/>
    </row>
    <row r="381" spans="1:32" s="151" customFormat="1" ht="27.75" customHeight="1">
      <c r="A381" s="394"/>
      <c r="B381" s="405"/>
      <c r="C381" s="1018" t="s">
        <v>244</v>
      </c>
      <c r="D381" s="1018"/>
      <c r="E381" s="1018"/>
      <c r="F381" s="1018"/>
      <c r="G381" s="1018"/>
      <c r="H381" s="1018"/>
      <c r="I381" s="1018"/>
      <c r="J381" s="1018"/>
      <c r="K381" s="1018"/>
      <c r="L381" s="1018"/>
      <c r="M381" s="1018"/>
      <c r="N381" s="1018"/>
      <c r="O381" s="1018"/>
      <c r="P381" s="1018"/>
      <c r="Q381" s="1018"/>
      <c r="R381" s="1018"/>
      <c r="S381" s="1018"/>
      <c r="T381" s="1018"/>
      <c r="U381" s="1018"/>
      <c r="V381" s="1018"/>
      <c r="W381" s="1018"/>
      <c r="X381" s="1018"/>
      <c r="Y381" s="1018"/>
      <c r="Z381" s="1018"/>
      <c r="AA381" s="1018"/>
      <c r="AB381" s="1018"/>
      <c r="AC381" s="1018"/>
      <c r="AD381" s="1018"/>
      <c r="AE381" s="395"/>
      <c r="AF381" s="601"/>
    </row>
    <row r="382" spans="1:32" s="151" customFormat="1" ht="50.25" customHeight="1">
      <c r="A382" s="394"/>
      <c r="B382" s="103"/>
      <c r="C382" s="1002"/>
      <c r="D382" s="1003"/>
      <c r="E382" s="1003"/>
      <c r="F382" s="1003"/>
      <c r="G382" s="1003"/>
      <c r="H382" s="1003"/>
      <c r="I382" s="1003"/>
      <c r="J382" s="1003"/>
      <c r="K382" s="1003"/>
      <c r="L382" s="1003"/>
      <c r="M382" s="1003"/>
      <c r="N382" s="1003"/>
      <c r="O382" s="1003"/>
      <c r="P382" s="1003"/>
      <c r="Q382" s="1003"/>
      <c r="R382" s="1003"/>
      <c r="S382" s="1003"/>
      <c r="T382" s="1003"/>
      <c r="U382" s="1003"/>
      <c r="V382" s="1003"/>
      <c r="W382" s="1003"/>
      <c r="X382" s="1003"/>
      <c r="Y382" s="1003"/>
      <c r="Z382" s="1003"/>
      <c r="AA382" s="1003"/>
      <c r="AB382" s="1003"/>
      <c r="AC382" s="1003"/>
      <c r="AD382" s="1004"/>
      <c r="AE382" s="11"/>
      <c r="AF382" s="601"/>
    </row>
    <row r="383" spans="1:32" s="151" customFormat="1">
      <c r="A383" s="394"/>
      <c r="B383" s="103"/>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c r="AA383" s="145"/>
      <c r="AB383" s="145"/>
      <c r="AC383" s="145"/>
      <c r="AD383" s="145"/>
      <c r="AE383" s="11"/>
      <c r="AF383" s="601"/>
    </row>
    <row r="384" spans="1:32" s="151" customFormat="1">
      <c r="A384" s="394"/>
      <c r="B384" s="103"/>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1"/>
      <c r="AF384" s="601"/>
    </row>
    <row r="385" spans="1:34" s="151" customFormat="1" ht="13.5" customHeight="1">
      <c r="A385" s="394"/>
      <c r="B385" s="103"/>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1"/>
      <c r="AF385" s="601"/>
    </row>
    <row r="386" spans="1:34" s="151" customFormat="1" ht="23.25" customHeight="1">
      <c r="A386" s="394" t="s">
        <v>287</v>
      </c>
      <c r="B386" s="895" t="s">
        <v>543</v>
      </c>
      <c r="C386" s="895"/>
      <c r="D386" s="895"/>
      <c r="E386" s="895"/>
      <c r="F386" s="895"/>
      <c r="G386" s="895"/>
      <c r="H386" s="895"/>
      <c r="I386" s="895"/>
      <c r="J386" s="895"/>
      <c r="K386" s="895"/>
      <c r="L386" s="895"/>
      <c r="M386" s="895"/>
      <c r="N386" s="895"/>
      <c r="O386" s="895"/>
      <c r="P386" s="895"/>
      <c r="Q386" s="895"/>
      <c r="R386" s="895"/>
      <c r="S386" s="895"/>
      <c r="T386" s="895"/>
      <c r="U386" s="895"/>
      <c r="V386" s="895"/>
      <c r="W386" s="895"/>
      <c r="X386" s="895"/>
      <c r="Y386" s="895"/>
      <c r="Z386" s="895"/>
      <c r="AA386" s="895"/>
      <c r="AB386" s="895"/>
      <c r="AC386" s="895"/>
      <c r="AD386" s="895"/>
      <c r="AE386" s="386"/>
      <c r="AF386" s="601"/>
    </row>
    <row r="387" spans="1:34" s="151" customFormat="1">
      <c r="A387" s="394"/>
      <c r="B387" s="439"/>
      <c r="C387" s="1019" t="s">
        <v>544</v>
      </c>
      <c r="D387" s="1019"/>
      <c r="E387" s="1019"/>
      <c r="F387" s="1019"/>
      <c r="G387" s="1019"/>
      <c r="H387" s="1019"/>
      <c r="I387" s="1019"/>
      <c r="J387" s="1019"/>
      <c r="K387" s="1019"/>
      <c r="L387" s="1019"/>
      <c r="M387" s="1019"/>
      <c r="N387" s="1019"/>
      <c r="O387" s="1019"/>
      <c r="P387" s="1019"/>
      <c r="Q387" s="1019"/>
      <c r="R387" s="1019"/>
      <c r="S387" s="1019"/>
      <c r="T387" s="1019"/>
      <c r="U387" s="1019"/>
      <c r="V387" s="1019"/>
      <c r="W387" s="1019"/>
      <c r="X387" s="1019"/>
      <c r="Y387" s="1019"/>
      <c r="Z387" s="1019"/>
      <c r="AA387" s="1019"/>
      <c r="AB387" s="1019"/>
      <c r="AC387" s="1019"/>
      <c r="AD387" s="1019"/>
      <c r="AE387" s="104"/>
      <c r="AF387" s="601"/>
    </row>
    <row r="388" spans="1:34" s="151" customFormat="1">
      <c r="A388" s="394"/>
      <c r="B388" s="406"/>
      <c r="C388" s="1019" t="s">
        <v>551</v>
      </c>
      <c r="D388" s="1019"/>
      <c r="E388" s="1019"/>
      <c r="F388" s="1019"/>
      <c r="G388" s="1019"/>
      <c r="H388" s="1019"/>
      <c r="I388" s="1019"/>
      <c r="J388" s="1019"/>
      <c r="K388" s="1019"/>
      <c r="L388" s="1019"/>
      <c r="M388" s="1019"/>
      <c r="N388" s="1019"/>
      <c r="O388" s="1019"/>
      <c r="P388" s="1019"/>
      <c r="Q388" s="1019"/>
      <c r="R388" s="1019"/>
      <c r="S388" s="1019"/>
      <c r="T388" s="1019"/>
      <c r="U388" s="1019"/>
      <c r="V388" s="1019"/>
      <c r="W388" s="1019"/>
      <c r="X388" s="1019"/>
      <c r="Y388" s="1019"/>
      <c r="Z388" s="1019"/>
      <c r="AA388" s="1019"/>
      <c r="AB388" s="1019"/>
      <c r="AC388" s="1019"/>
      <c r="AD388" s="1019"/>
      <c r="AE388" s="104"/>
      <c r="AF388" s="601"/>
    </row>
    <row r="389" spans="1:34" s="151" customFormat="1">
      <c r="A389" s="397"/>
      <c r="B389" s="398"/>
      <c r="C389" s="1019" t="s">
        <v>552</v>
      </c>
      <c r="D389" s="1019"/>
      <c r="E389" s="1019"/>
      <c r="F389" s="1019"/>
      <c r="G389" s="1019"/>
      <c r="H389" s="1019"/>
      <c r="I389" s="1019"/>
      <c r="J389" s="1019"/>
      <c r="K389" s="1019"/>
      <c r="L389" s="1019"/>
      <c r="M389" s="1019"/>
      <c r="N389" s="1019"/>
      <c r="O389" s="1019"/>
      <c r="P389" s="1019"/>
      <c r="Q389" s="1019"/>
      <c r="R389" s="1019"/>
      <c r="S389" s="1019"/>
      <c r="T389" s="1019"/>
      <c r="U389" s="1019"/>
      <c r="V389" s="1019"/>
      <c r="W389" s="1019"/>
      <c r="X389" s="1019"/>
      <c r="Y389" s="1019"/>
      <c r="Z389" s="1019"/>
      <c r="AA389" s="1019"/>
      <c r="AB389" s="1019"/>
      <c r="AC389" s="1019"/>
      <c r="AD389" s="1019"/>
      <c r="AE389" s="11"/>
      <c r="AF389" s="601"/>
    </row>
    <row r="390" spans="1:34" s="151" customFormat="1">
      <c r="A390" s="394"/>
      <c r="B390" s="760" t="str">
        <f>IF(OR($J$24="X",$T$24="X"),"De acuerdo a la pregunta 1, ésta no debe ser contestada.","")</f>
        <v/>
      </c>
      <c r="C390" s="760"/>
      <c r="D390" s="760"/>
      <c r="E390" s="760"/>
      <c r="F390" s="760"/>
      <c r="G390" s="760"/>
      <c r="H390" s="760"/>
      <c r="I390" s="760"/>
      <c r="J390" s="760"/>
      <c r="K390" s="760"/>
      <c r="L390" s="760"/>
      <c r="M390" s="760"/>
      <c r="N390" s="760"/>
      <c r="O390" s="760"/>
      <c r="P390" s="760"/>
      <c r="Q390" s="760"/>
      <c r="R390" s="760"/>
      <c r="S390" s="760"/>
      <c r="T390" s="760"/>
      <c r="U390" s="760"/>
      <c r="V390" s="760"/>
      <c r="W390" s="760"/>
      <c r="X390" s="760"/>
      <c r="Y390" s="760"/>
      <c r="Z390" s="760"/>
      <c r="AA390" s="760"/>
      <c r="AB390" s="760"/>
      <c r="AC390" s="760"/>
      <c r="AD390" s="760"/>
      <c r="AE390" s="167"/>
      <c r="AF390" s="601"/>
    </row>
    <row r="391" spans="1:34" s="151" customFormat="1" ht="15" customHeight="1">
      <c r="A391" s="394"/>
      <c r="B391" s="407"/>
      <c r="C391" s="432"/>
      <c r="J391" s="1031" t="s">
        <v>118</v>
      </c>
      <c r="K391" s="1031"/>
      <c r="L391" s="1031"/>
      <c r="M391" s="1031"/>
      <c r="N391" s="1031"/>
      <c r="O391" s="1031"/>
      <c r="P391" s="1031"/>
      <c r="Q391" s="1031" t="s">
        <v>120</v>
      </c>
      <c r="R391" s="1031"/>
      <c r="S391" s="1031"/>
      <c r="T391" s="1031"/>
      <c r="U391" s="1031"/>
      <c r="V391" s="1031"/>
      <c r="W391" s="906"/>
      <c r="X391" s="906"/>
      <c r="Y391" s="906"/>
      <c r="Z391" s="906"/>
      <c r="AA391" s="906"/>
      <c r="AB391" s="906"/>
      <c r="AC391" s="433"/>
      <c r="AD391" s="432"/>
      <c r="AE391" s="167"/>
      <c r="AF391" s="601"/>
      <c r="AG391" s="571">
        <f>COUNTBLANK(Q394:V407)</f>
        <v>84</v>
      </c>
      <c r="AH391" s="571"/>
    </row>
    <row r="392" spans="1:34" s="151" customFormat="1" ht="15.75" thickBot="1">
      <c r="A392" s="394"/>
      <c r="B392" s="407"/>
      <c r="C392" s="432"/>
      <c r="J392" s="1031"/>
      <c r="K392" s="1031"/>
      <c r="L392" s="1031"/>
      <c r="M392" s="1031"/>
      <c r="N392" s="1031"/>
      <c r="O392" s="1031"/>
      <c r="P392" s="1031"/>
      <c r="Q392" s="1031"/>
      <c r="R392" s="1031"/>
      <c r="S392" s="1031"/>
      <c r="T392" s="1031"/>
      <c r="U392" s="1031"/>
      <c r="V392" s="1031"/>
      <c r="W392" s="906"/>
      <c r="X392" s="906"/>
      <c r="Y392" s="906"/>
      <c r="Z392" s="906"/>
      <c r="AA392" s="906"/>
      <c r="AB392" s="906"/>
      <c r="AC392" s="433"/>
      <c r="AD392" s="432"/>
      <c r="AE392" s="167"/>
      <c r="AF392" s="601"/>
      <c r="AG392" s="571"/>
      <c r="AH392" s="656" t="s">
        <v>6470</v>
      </c>
    </row>
    <row r="393" spans="1:34" s="151" customFormat="1">
      <c r="A393" s="394"/>
      <c r="B393" s="407"/>
      <c r="C393" s="391"/>
      <c r="J393" s="1031"/>
      <c r="K393" s="1031"/>
      <c r="L393" s="1031"/>
      <c r="M393" s="1031"/>
      <c r="N393" s="1031"/>
      <c r="O393" s="1031"/>
      <c r="P393" s="1031"/>
      <c r="Q393" s="1031"/>
      <c r="R393" s="1031"/>
      <c r="S393" s="1031"/>
      <c r="T393" s="1031"/>
      <c r="U393" s="1031"/>
      <c r="V393" s="1031"/>
      <c r="W393" s="906"/>
      <c r="X393" s="906"/>
      <c r="Y393" s="906"/>
      <c r="Z393" s="906"/>
      <c r="AA393" s="906"/>
      <c r="AB393" s="906"/>
      <c r="AC393" s="364"/>
      <c r="AD393" s="391"/>
      <c r="AE393" s="167"/>
      <c r="AF393" s="601"/>
      <c r="AG393" s="625" t="s">
        <v>6454</v>
      </c>
      <c r="AH393" s="626">
        <f>$C$379</f>
        <v>0</v>
      </c>
    </row>
    <row r="394" spans="1:34" s="151" customFormat="1" ht="15" customHeight="1">
      <c r="A394" s="394"/>
      <c r="B394" s="407"/>
      <c r="C394" s="391"/>
      <c r="J394" s="409" t="s">
        <v>130</v>
      </c>
      <c r="K394" s="1010" t="s">
        <v>545</v>
      </c>
      <c r="L394" s="1011"/>
      <c r="M394" s="1011"/>
      <c r="N394" s="1011"/>
      <c r="O394" s="1011"/>
      <c r="P394" s="1012"/>
      <c r="Q394" s="753"/>
      <c r="R394" s="754"/>
      <c r="S394" s="754"/>
      <c r="T394" s="754"/>
      <c r="U394" s="754"/>
      <c r="V394" s="755"/>
      <c r="W394" s="668"/>
      <c r="X394" s="668"/>
      <c r="Y394" s="668"/>
      <c r="Z394" s="668"/>
      <c r="AA394" s="668"/>
      <c r="AB394" s="668"/>
      <c r="AC394" s="670"/>
      <c r="AD394" s="667"/>
      <c r="AE394" s="167"/>
      <c r="AF394" s="601"/>
      <c r="AG394" s="627" t="s">
        <v>6455</v>
      </c>
      <c r="AH394" s="631">
        <f>SUM(Q394:V407)</f>
        <v>0</v>
      </c>
    </row>
    <row r="395" spans="1:34" s="151" customFormat="1" ht="15" customHeight="1">
      <c r="A395" s="394"/>
      <c r="B395" s="407"/>
      <c r="C395" s="391"/>
      <c r="J395" s="409" t="s">
        <v>132</v>
      </c>
      <c r="K395" s="1010" t="s">
        <v>546</v>
      </c>
      <c r="L395" s="1011"/>
      <c r="M395" s="1011"/>
      <c r="N395" s="1011"/>
      <c r="O395" s="1011"/>
      <c r="P395" s="1012"/>
      <c r="Q395" s="753"/>
      <c r="R395" s="754"/>
      <c r="S395" s="754"/>
      <c r="T395" s="754"/>
      <c r="U395" s="754"/>
      <c r="V395" s="755"/>
      <c r="W395" s="668"/>
      <c r="X395" s="668"/>
      <c r="Y395" s="668"/>
      <c r="Z395" s="668"/>
      <c r="AA395" s="668"/>
      <c r="AB395" s="668"/>
      <c r="AC395" s="670"/>
      <c r="AD395" s="667"/>
      <c r="AE395" s="167"/>
      <c r="AF395" s="601"/>
      <c r="AG395" s="627" t="s">
        <v>467</v>
      </c>
      <c r="AH395" s="628">
        <f>COUNTIF(Q394:V407,"NS")</f>
        <v>0</v>
      </c>
    </row>
    <row r="396" spans="1:34" s="151" customFormat="1" ht="15" customHeight="1">
      <c r="A396" s="394"/>
      <c r="B396" s="407"/>
      <c r="C396" s="391"/>
      <c r="J396" s="409" t="s">
        <v>134</v>
      </c>
      <c r="K396" s="1010" t="s">
        <v>547</v>
      </c>
      <c r="L396" s="1011"/>
      <c r="M396" s="1011"/>
      <c r="N396" s="1011"/>
      <c r="O396" s="1011"/>
      <c r="P396" s="1012"/>
      <c r="Q396" s="753"/>
      <c r="R396" s="754"/>
      <c r="S396" s="754"/>
      <c r="T396" s="754"/>
      <c r="U396" s="754"/>
      <c r="V396" s="755"/>
      <c r="W396" s="668"/>
      <c r="X396" s="668"/>
      <c r="Y396" s="668"/>
      <c r="Z396" s="668"/>
      <c r="AA396" s="668"/>
      <c r="AB396" s="668"/>
      <c r="AC396" s="670"/>
      <c r="AD396" s="667"/>
      <c r="AE396" s="167"/>
      <c r="AF396" s="601"/>
      <c r="AG396" s="629" t="s">
        <v>6456</v>
      </c>
      <c r="AH396" s="630">
        <f>IF(AG391=84,0,IF(OR(AND(AH393=0,AH395&gt;0),AND(AH393="NS",AH394&gt;0),AND(AH393="NS",AH394=0,AH395=0)),1,IF(OR(AND(AH395&gt;=2,AH394&lt;AH393),AND(AH393="NS",AH394=0,AH395&gt;0),AH393=AH394),0,1)))</f>
        <v>0</v>
      </c>
    </row>
    <row r="397" spans="1:34" s="151" customFormat="1" ht="15" customHeight="1">
      <c r="A397" s="394"/>
      <c r="B397" s="407"/>
      <c r="C397" s="391"/>
      <c r="J397" s="409" t="s">
        <v>136</v>
      </c>
      <c r="K397" s="1010" t="s">
        <v>548</v>
      </c>
      <c r="L397" s="1011"/>
      <c r="M397" s="1011"/>
      <c r="N397" s="1011"/>
      <c r="O397" s="1011"/>
      <c r="P397" s="1012"/>
      <c r="Q397" s="753"/>
      <c r="R397" s="754"/>
      <c r="S397" s="754"/>
      <c r="T397" s="754"/>
      <c r="U397" s="754"/>
      <c r="V397" s="755"/>
      <c r="W397" s="668"/>
      <c r="X397" s="668"/>
      <c r="Y397" s="668"/>
      <c r="Z397" s="668"/>
      <c r="AA397" s="668"/>
      <c r="AB397" s="668"/>
      <c r="AC397" s="670"/>
      <c r="AD397" s="667"/>
      <c r="AE397" s="167"/>
      <c r="AF397" s="601"/>
    </row>
    <row r="398" spans="1:34" s="151" customFormat="1" ht="15" customHeight="1">
      <c r="A398" s="394"/>
      <c r="B398" s="407"/>
      <c r="C398" s="391"/>
      <c r="J398" s="409" t="s">
        <v>138</v>
      </c>
      <c r="K398" s="1010" t="s">
        <v>549</v>
      </c>
      <c r="L398" s="1011"/>
      <c r="M398" s="1011"/>
      <c r="N398" s="1011"/>
      <c r="O398" s="1011"/>
      <c r="P398" s="1012"/>
      <c r="Q398" s="753"/>
      <c r="R398" s="754"/>
      <c r="S398" s="754"/>
      <c r="T398" s="754"/>
      <c r="U398" s="754"/>
      <c r="V398" s="755"/>
      <c r="W398" s="668"/>
      <c r="X398" s="668"/>
      <c r="Y398" s="668"/>
      <c r="Z398" s="668"/>
      <c r="AA398" s="668"/>
      <c r="AB398" s="668"/>
      <c r="AC398" s="670"/>
      <c r="AD398" s="667"/>
      <c r="AE398" s="167"/>
      <c r="AF398" s="601"/>
    </row>
    <row r="399" spans="1:34" s="151" customFormat="1" ht="15" customHeight="1">
      <c r="A399" s="394"/>
      <c r="B399" s="407"/>
      <c r="C399" s="391"/>
      <c r="J399" s="409" t="s">
        <v>140</v>
      </c>
      <c r="K399" s="1010" t="s">
        <v>133</v>
      </c>
      <c r="L399" s="1011"/>
      <c r="M399" s="1011"/>
      <c r="N399" s="1011"/>
      <c r="O399" s="1011"/>
      <c r="P399" s="1012"/>
      <c r="Q399" s="753"/>
      <c r="R399" s="754"/>
      <c r="S399" s="754"/>
      <c r="T399" s="754"/>
      <c r="U399" s="754"/>
      <c r="V399" s="755"/>
      <c r="W399" s="668"/>
      <c r="X399" s="668"/>
      <c r="Y399" s="668"/>
      <c r="Z399" s="668"/>
      <c r="AA399" s="668"/>
      <c r="AB399" s="668"/>
      <c r="AC399" s="670"/>
      <c r="AD399" s="667"/>
      <c r="AE399" s="167"/>
      <c r="AF399" s="601"/>
    </row>
    <row r="400" spans="1:34" s="151" customFormat="1" ht="15" customHeight="1">
      <c r="A400" s="394"/>
      <c r="B400" s="407"/>
      <c r="C400" s="391"/>
      <c r="J400" s="409" t="s">
        <v>169</v>
      </c>
      <c r="K400" s="1010" t="s">
        <v>135</v>
      </c>
      <c r="L400" s="1011"/>
      <c r="M400" s="1011"/>
      <c r="N400" s="1011"/>
      <c r="O400" s="1011"/>
      <c r="P400" s="1012"/>
      <c r="Q400" s="753"/>
      <c r="R400" s="754"/>
      <c r="S400" s="754"/>
      <c r="T400" s="754"/>
      <c r="U400" s="754"/>
      <c r="V400" s="755"/>
      <c r="W400" s="668"/>
      <c r="X400" s="668"/>
      <c r="Y400" s="668"/>
      <c r="Z400" s="668"/>
      <c r="AA400" s="668"/>
      <c r="AB400" s="668"/>
      <c r="AC400" s="670"/>
      <c r="AD400" s="667"/>
      <c r="AE400" s="167"/>
      <c r="AF400" s="601"/>
    </row>
    <row r="401" spans="1:41" s="151" customFormat="1" ht="15" customHeight="1">
      <c r="A401" s="394"/>
      <c r="B401" s="407"/>
      <c r="C401" s="391"/>
      <c r="J401" s="409" t="s">
        <v>171</v>
      </c>
      <c r="K401" s="1010" t="s">
        <v>137</v>
      </c>
      <c r="L401" s="1011"/>
      <c r="M401" s="1011"/>
      <c r="N401" s="1011"/>
      <c r="O401" s="1011"/>
      <c r="P401" s="1012"/>
      <c r="Q401" s="753"/>
      <c r="R401" s="754"/>
      <c r="S401" s="754"/>
      <c r="T401" s="754"/>
      <c r="U401" s="754"/>
      <c r="V401" s="755"/>
      <c r="W401" s="1013"/>
      <c r="X401" s="1013"/>
      <c r="Y401" s="1013"/>
      <c r="Z401" s="1013"/>
      <c r="AA401" s="1013"/>
      <c r="AB401" s="1013"/>
      <c r="AC401" s="670"/>
      <c r="AD401" s="667"/>
      <c r="AE401" s="167"/>
      <c r="AF401" s="601"/>
    </row>
    <row r="402" spans="1:41" s="151" customFormat="1" ht="15" customHeight="1">
      <c r="A402" s="394"/>
      <c r="B402" s="407"/>
      <c r="C402" s="391"/>
      <c r="J402" s="409" t="s">
        <v>173</v>
      </c>
      <c r="K402" s="1010" t="s">
        <v>139</v>
      </c>
      <c r="L402" s="1011"/>
      <c r="M402" s="1011"/>
      <c r="N402" s="1011"/>
      <c r="O402" s="1011"/>
      <c r="P402" s="1012"/>
      <c r="Q402" s="753"/>
      <c r="R402" s="754"/>
      <c r="S402" s="754"/>
      <c r="T402" s="754"/>
      <c r="U402" s="754"/>
      <c r="V402" s="755"/>
      <c r="W402" s="1013"/>
      <c r="X402" s="1013"/>
      <c r="Y402" s="1013"/>
      <c r="Z402" s="1013"/>
      <c r="AA402" s="1013"/>
      <c r="AB402" s="1013"/>
      <c r="AC402" s="670"/>
      <c r="AD402" s="667"/>
      <c r="AE402" s="167"/>
      <c r="AF402" s="601"/>
    </row>
    <row r="403" spans="1:41" s="151" customFormat="1" ht="15" customHeight="1">
      <c r="A403" s="394"/>
      <c r="B403" s="407"/>
      <c r="C403" s="391"/>
      <c r="J403" s="409" t="s">
        <v>83</v>
      </c>
      <c r="K403" s="1010" t="s">
        <v>141</v>
      </c>
      <c r="L403" s="1011"/>
      <c r="M403" s="1011"/>
      <c r="N403" s="1011"/>
      <c r="O403" s="1011"/>
      <c r="P403" s="1012"/>
      <c r="Q403" s="753"/>
      <c r="R403" s="754"/>
      <c r="S403" s="754"/>
      <c r="T403" s="754"/>
      <c r="U403" s="754"/>
      <c r="V403" s="755"/>
      <c r="W403" s="1013"/>
      <c r="X403" s="1013"/>
      <c r="Y403" s="1013"/>
      <c r="Z403" s="1013"/>
      <c r="AA403" s="1013"/>
      <c r="AB403" s="1013"/>
      <c r="AC403" s="670"/>
      <c r="AD403" s="667"/>
      <c r="AE403" s="167"/>
      <c r="AF403" s="601"/>
    </row>
    <row r="404" spans="1:41" s="151" customFormat="1" ht="15" customHeight="1">
      <c r="A404" s="394"/>
      <c r="B404" s="407"/>
      <c r="C404" s="391"/>
      <c r="J404" s="409" t="s">
        <v>85</v>
      </c>
      <c r="K404" s="1010" t="s">
        <v>142</v>
      </c>
      <c r="L404" s="1011"/>
      <c r="M404" s="1011"/>
      <c r="N404" s="1011"/>
      <c r="O404" s="1011"/>
      <c r="P404" s="1012"/>
      <c r="Q404" s="753"/>
      <c r="R404" s="754"/>
      <c r="S404" s="754"/>
      <c r="T404" s="754"/>
      <c r="U404" s="754"/>
      <c r="V404" s="755"/>
      <c r="W404" s="1013"/>
      <c r="X404" s="1013"/>
      <c r="Y404" s="1013"/>
      <c r="Z404" s="1013"/>
      <c r="AA404" s="1013"/>
      <c r="AB404" s="1013"/>
      <c r="AC404" s="670"/>
      <c r="AD404" s="667"/>
      <c r="AE404" s="167"/>
      <c r="AF404" s="601"/>
    </row>
    <row r="405" spans="1:41" s="151" customFormat="1" ht="15" customHeight="1">
      <c r="A405" s="394"/>
      <c r="B405" s="407"/>
      <c r="C405" s="391"/>
      <c r="J405" s="409" t="s">
        <v>87</v>
      </c>
      <c r="K405" s="1010" t="s">
        <v>143</v>
      </c>
      <c r="L405" s="1011"/>
      <c r="M405" s="1011"/>
      <c r="N405" s="1011"/>
      <c r="O405" s="1011"/>
      <c r="P405" s="1012"/>
      <c r="Q405" s="753"/>
      <c r="R405" s="754"/>
      <c r="S405" s="754"/>
      <c r="T405" s="754"/>
      <c r="U405" s="754"/>
      <c r="V405" s="755"/>
      <c r="W405" s="1013"/>
      <c r="X405" s="1013"/>
      <c r="Y405" s="1013"/>
      <c r="Z405" s="1013"/>
      <c r="AA405" s="1013"/>
      <c r="AB405" s="1013"/>
      <c r="AC405" s="670"/>
      <c r="AD405" s="667"/>
      <c r="AE405" s="167"/>
      <c r="AF405" s="601"/>
    </row>
    <row r="406" spans="1:41" s="527" customFormat="1" ht="15" customHeight="1">
      <c r="A406" s="529"/>
      <c r="B406" s="533"/>
      <c r="C406" s="530"/>
      <c r="J406" s="538" t="s">
        <v>180</v>
      </c>
      <c r="K406" s="1010" t="s">
        <v>739</v>
      </c>
      <c r="L406" s="1011"/>
      <c r="M406" s="1011"/>
      <c r="N406" s="1011"/>
      <c r="O406" s="1011"/>
      <c r="P406" s="1012"/>
      <c r="Q406" s="753"/>
      <c r="R406" s="754"/>
      <c r="S406" s="754"/>
      <c r="T406" s="754"/>
      <c r="U406" s="754"/>
      <c r="V406" s="755"/>
      <c r="W406" s="684"/>
      <c r="X406" s="684"/>
      <c r="Y406" s="684"/>
      <c r="Z406" s="684"/>
      <c r="AA406" s="684"/>
      <c r="AB406" s="684"/>
      <c r="AC406" s="670"/>
      <c r="AD406" s="667"/>
      <c r="AE406" s="528"/>
      <c r="AF406" s="601"/>
    </row>
    <row r="407" spans="1:41" s="151" customFormat="1" ht="15" customHeight="1">
      <c r="A407" s="394"/>
      <c r="B407" s="407"/>
      <c r="C407" s="391"/>
      <c r="J407" s="538" t="s">
        <v>182</v>
      </c>
      <c r="K407" s="1010" t="s">
        <v>329</v>
      </c>
      <c r="L407" s="1011"/>
      <c r="M407" s="1011"/>
      <c r="N407" s="1011"/>
      <c r="O407" s="1011"/>
      <c r="P407" s="1012"/>
      <c r="Q407" s="753"/>
      <c r="R407" s="754"/>
      <c r="S407" s="754"/>
      <c r="T407" s="754"/>
      <c r="U407" s="754"/>
      <c r="V407" s="755"/>
      <c r="W407" s="1013"/>
      <c r="X407" s="1013"/>
      <c r="Y407" s="1013"/>
      <c r="Z407" s="1013"/>
      <c r="AA407" s="1013"/>
      <c r="AB407" s="1013"/>
      <c r="AC407" s="670"/>
      <c r="AD407" s="667"/>
      <c r="AE407" s="167"/>
      <c r="AF407" s="601"/>
    </row>
    <row r="408" spans="1:41" s="151" customFormat="1">
      <c r="A408" s="394"/>
      <c r="B408" s="407"/>
      <c r="C408" s="391"/>
      <c r="J408" s="407"/>
      <c r="K408" s="391"/>
      <c r="L408" s="391"/>
      <c r="M408" s="391"/>
      <c r="N408" s="391"/>
      <c r="O408" s="391"/>
      <c r="P408" s="410" t="s">
        <v>102</v>
      </c>
      <c r="Q408" s="997">
        <f>IF(AND(SUM(Q394:V407)=0,COUNTIF(Q394:V407,"NS")&gt;0),"NS",SUM(Q394:V407))</f>
        <v>0</v>
      </c>
      <c r="R408" s="998"/>
      <c r="S408" s="998"/>
      <c r="T408" s="998"/>
      <c r="U408" s="998"/>
      <c r="V408" s="1008"/>
      <c r="W408" s="1168"/>
      <c r="X408" s="1168"/>
      <c r="Y408" s="1168"/>
      <c r="Z408" s="1168"/>
      <c r="AA408" s="1168"/>
      <c r="AB408" s="1168"/>
      <c r="AC408" s="670"/>
      <c r="AD408" s="667"/>
      <c r="AE408" s="167"/>
      <c r="AF408" s="601"/>
    </row>
    <row r="409" spans="1:41" s="151" customFormat="1">
      <c r="A409" s="394"/>
      <c r="B409" s="758" t="str">
        <f>IF(AG391=84,"",IF(AH396=0,"","ERROR: Por favor verifique las cantidades ya que no coinciden con lo registrado en la respuesta de la pregunta anterior."))</f>
        <v/>
      </c>
      <c r="C409" s="758"/>
      <c r="D409" s="758"/>
      <c r="E409" s="758"/>
      <c r="F409" s="758"/>
      <c r="G409" s="758"/>
      <c r="H409" s="758"/>
      <c r="I409" s="758"/>
      <c r="J409" s="758"/>
      <c r="K409" s="758"/>
      <c r="L409" s="758"/>
      <c r="M409" s="758"/>
      <c r="N409" s="758"/>
      <c r="O409" s="758"/>
      <c r="P409" s="758"/>
      <c r="Q409" s="758"/>
      <c r="R409" s="758"/>
      <c r="S409" s="758"/>
      <c r="T409" s="758"/>
      <c r="U409" s="758"/>
      <c r="V409" s="758"/>
      <c r="W409" s="758"/>
      <c r="X409" s="758"/>
      <c r="Y409" s="758"/>
      <c r="Z409" s="758"/>
      <c r="AA409" s="758"/>
      <c r="AB409" s="758"/>
      <c r="AC409" s="758"/>
      <c r="AD409" s="758"/>
      <c r="AE409" s="167"/>
      <c r="AF409" s="601"/>
    </row>
    <row r="410" spans="1:41" s="151" customFormat="1">
      <c r="A410" s="394"/>
      <c r="B410" s="759" t="str">
        <f>IF(OR(AG391=84,AG391=70),"","ERROR: Favor de llenar todas las celdas. Si no se cuenta con la información, registrar NS.")</f>
        <v/>
      </c>
      <c r="C410" s="759"/>
      <c r="D410" s="759"/>
      <c r="E410" s="759"/>
      <c r="F410" s="759"/>
      <c r="G410" s="759"/>
      <c r="H410" s="759"/>
      <c r="I410" s="759"/>
      <c r="J410" s="759"/>
      <c r="K410" s="759"/>
      <c r="L410" s="759"/>
      <c r="M410" s="759"/>
      <c r="N410" s="759"/>
      <c r="O410" s="759"/>
      <c r="P410" s="759"/>
      <c r="Q410" s="759"/>
      <c r="R410" s="759"/>
      <c r="S410" s="759"/>
      <c r="T410" s="759"/>
      <c r="U410" s="759"/>
      <c r="V410" s="759"/>
      <c r="W410" s="759"/>
      <c r="X410" s="759"/>
      <c r="Y410" s="759"/>
      <c r="Z410" s="759"/>
      <c r="AA410" s="759"/>
      <c r="AB410" s="759"/>
      <c r="AC410" s="759"/>
      <c r="AD410" s="759"/>
      <c r="AE410" s="167"/>
      <c r="AF410" s="601"/>
    </row>
    <row r="411" spans="1:41" s="151" customFormat="1" ht="27" customHeight="1">
      <c r="A411" s="394" t="s">
        <v>295</v>
      </c>
      <c r="B411" s="895" t="s">
        <v>554</v>
      </c>
      <c r="C411" s="895"/>
      <c r="D411" s="895"/>
      <c r="E411" s="895"/>
      <c r="F411" s="895"/>
      <c r="G411" s="895"/>
      <c r="H411" s="895"/>
      <c r="I411" s="895"/>
      <c r="J411" s="895"/>
      <c r="K411" s="895"/>
      <c r="L411" s="895"/>
      <c r="M411" s="895"/>
      <c r="N411" s="895"/>
      <c r="O411" s="895"/>
      <c r="P411" s="895"/>
      <c r="Q411" s="895"/>
      <c r="R411" s="895"/>
      <c r="S411" s="895"/>
      <c r="T411" s="895"/>
      <c r="U411" s="895"/>
      <c r="V411" s="895"/>
      <c r="W411" s="895"/>
      <c r="X411" s="895"/>
      <c r="Y411" s="895"/>
      <c r="Z411" s="895"/>
      <c r="AA411" s="895"/>
      <c r="AB411" s="895"/>
      <c r="AC411" s="895"/>
      <c r="AD411" s="895"/>
      <c r="AE411" s="167"/>
      <c r="AF411" s="601"/>
    </row>
    <row r="412" spans="1:41" s="534" customFormat="1" ht="27" customHeight="1">
      <c r="A412" s="536"/>
      <c r="B412" s="537"/>
      <c r="C412" s="791" t="s">
        <v>752</v>
      </c>
      <c r="D412" s="791"/>
      <c r="E412" s="791"/>
      <c r="F412" s="791"/>
      <c r="G412" s="791"/>
      <c r="H412" s="791"/>
      <c r="I412" s="791"/>
      <c r="J412" s="791"/>
      <c r="K412" s="791"/>
      <c r="L412" s="791"/>
      <c r="M412" s="791"/>
      <c r="N412" s="791"/>
      <c r="O412" s="791"/>
      <c r="P412" s="791"/>
      <c r="Q412" s="791"/>
      <c r="R412" s="791"/>
      <c r="S412" s="791"/>
      <c r="T412" s="791"/>
      <c r="U412" s="791"/>
      <c r="V412" s="791"/>
      <c r="W412" s="791"/>
      <c r="X412" s="791"/>
      <c r="Y412" s="791"/>
      <c r="Z412" s="791"/>
      <c r="AA412" s="791"/>
      <c r="AB412" s="791"/>
      <c r="AC412" s="791"/>
      <c r="AD412" s="791"/>
      <c r="AE412" s="535"/>
      <c r="AF412" s="601"/>
      <c r="AG412" s="571" t="s">
        <v>6452</v>
      </c>
    </row>
    <row r="413" spans="1:41" s="151" customFormat="1">
      <c r="A413" s="394"/>
      <c r="B413" s="760" t="str">
        <f>IF(OR($J$24="X",$T$24="X"),"De acuerdo a la pregunta 1, ésta no debe ser contestada.","")</f>
        <v/>
      </c>
      <c r="C413" s="760"/>
      <c r="D413" s="760"/>
      <c r="E413" s="760"/>
      <c r="F413" s="760"/>
      <c r="G413" s="760"/>
      <c r="H413" s="760"/>
      <c r="I413" s="760"/>
      <c r="J413" s="760"/>
      <c r="K413" s="760"/>
      <c r="L413" s="760"/>
      <c r="M413" s="760"/>
      <c r="N413" s="760"/>
      <c r="O413" s="760"/>
      <c r="P413" s="760"/>
      <c r="Q413" s="760"/>
      <c r="R413" s="760"/>
      <c r="S413" s="760"/>
      <c r="T413" s="760"/>
      <c r="U413" s="760"/>
      <c r="V413" s="760"/>
      <c r="W413" s="760"/>
      <c r="X413" s="760"/>
      <c r="Y413" s="760"/>
      <c r="Z413" s="760"/>
      <c r="AA413" s="760"/>
      <c r="AB413" s="760"/>
      <c r="AC413" s="760"/>
      <c r="AD413" s="760"/>
      <c r="AE413" s="167"/>
      <c r="AF413" s="601"/>
      <c r="AG413" s="571">
        <f>COUNTBLANK(M416:R425)</f>
        <v>60</v>
      </c>
    </row>
    <row r="414" spans="1:41" s="151" customFormat="1">
      <c r="A414" s="394"/>
      <c r="B414" s="10"/>
      <c r="C414" s="10"/>
      <c r="D414" s="1020" t="s">
        <v>247</v>
      </c>
      <c r="E414" s="739"/>
      <c r="F414" s="739"/>
      <c r="G414" s="739"/>
      <c r="H414" s="739"/>
      <c r="I414" s="739"/>
      <c r="J414" s="739"/>
      <c r="K414" s="739"/>
      <c r="L414" s="1021"/>
      <c r="M414" s="814" t="s">
        <v>550</v>
      </c>
      <c r="N414" s="815"/>
      <c r="O414" s="815"/>
      <c r="P414" s="815"/>
      <c r="Q414" s="815"/>
      <c r="R414" s="816"/>
      <c r="S414" s="403"/>
      <c r="T414" s="404"/>
      <c r="U414" s="404"/>
      <c r="V414" s="441"/>
      <c r="W414" s="441"/>
      <c r="X414" s="441"/>
      <c r="Y414" s="441"/>
      <c r="Z414" s="403"/>
      <c r="AA414" s="403"/>
      <c r="AB414" s="403"/>
      <c r="AC414" s="10"/>
      <c r="AD414" s="10"/>
      <c r="AE414" s="167"/>
      <c r="AF414" s="601"/>
      <c r="AG414" s="571"/>
      <c r="AH414" s="571"/>
    </row>
    <row r="415" spans="1:41" s="151" customFormat="1" ht="20.25" customHeight="1">
      <c r="A415" s="394"/>
      <c r="B415" s="10"/>
      <c r="C415" s="10"/>
      <c r="D415" s="1022"/>
      <c r="E415" s="1023"/>
      <c r="F415" s="1023"/>
      <c r="G415" s="1023"/>
      <c r="H415" s="1023"/>
      <c r="I415" s="1023"/>
      <c r="J415" s="1023"/>
      <c r="K415" s="1023"/>
      <c r="L415" s="1024"/>
      <c r="M415" s="817"/>
      <c r="N415" s="818"/>
      <c r="O415" s="818"/>
      <c r="P415" s="818"/>
      <c r="Q415" s="818"/>
      <c r="R415" s="819"/>
      <c r="S415" s="403"/>
      <c r="T415" s="404"/>
      <c r="U415" s="404"/>
      <c r="V415" s="374"/>
      <c r="W415" s="374"/>
      <c r="X415" s="374"/>
      <c r="Y415" s="374"/>
      <c r="Z415" s="403"/>
      <c r="AA415" s="403"/>
      <c r="AB415" s="403"/>
      <c r="AC415" s="10"/>
      <c r="AD415" s="10"/>
      <c r="AE415" s="167"/>
      <c r="AF415" s="601"/>
      <c r="AG415" s="151" t="s">
        <v>6462</v>
      </c>
      <c r="AH415" s="571"/>
      <c r="AI415" s="571"/>
      <c r="AJ415" s="571"/>
      <c r="AK415" s="571"/>
      <c r="AL415" s="571"/>
      <c r="AM415" s="571"/>
      <c r="AN415" s="571"/>
      <c r="AO415" s="571"/>
    </row>
    <row r="416" spans="1:41" s="151" customFormat="1">
      <c r="A416" s="394"/>
      <c r="B416" s="10"/>
      <c r="C416" s="10"/>
      <c r="D416" s="411" t="s">
        <v>130</v>
      </c>
      <c r="E416" s="911" t="s">
        <v>249</v>
      </c>
      <c r="F416" s="912"/>
      <c r="G416" s="912"/>
      <c r="H416" s="912"/>
      <c r="I416" s="912"/>
      <c r="J416" s="912"/>
      <c r="K416" s="912"/>
      <c r="L416" s="913"/>
      <c r="M416" s="807"/>
      <c r="N416" s="808"/>
      <c r="O416" s="808"/>
      <c r="P416" s="808"/>
      <c r="Q416" s="808"/>
      <c r="R416" s="809"/>
      <c r="S416" s="403"/>
      <c r="T416" s="404"/>
      <c r="U416" s="404"/>
      <c r="V416" s="374"/>
      <c r="W416" s="374"/>
      <c r="X416" s="374"/>
      <c r="Y416" s="374"/>
      <c r="Z416" s="403"/>
      <c r="AA416" s="403"/>
      <c r="AB416" s="403"/>
      <c r="AC416" s="10"/>
      <c r="AD416" s="10"/>
      <c r="AE416" s="167"/>
      <c r="AF416" s="601"/>
      <c r="AG416" s="633">
        <f t="shared" ref="AG416:AG425" si="67">IF(OR(M416&lt;=$C$379,M416="ns"),0,1)</f>
        <v>0</v>
      </c>
      <c r="AH416" s="571"/>
      <c r="AI416" s="571"/>
      <c r="AJ416" s="571"/>
      <c r="AK416" s="571"/>
      <c r="AL416" s="571"/>
      <c r="AM416" s="571"/>
      <c r="AN416" s="571"/>
      <c r="AO416" s="571"/>
    </row>
    <row r="417" spans="1:42" s="151" customFormat="1">
      <c r="A417" s="394"/>
      <c r="B417" s="10"/>
      <c r="C417" s="10"/>
      <c r="D417" s="409" t="s">
        <v>132</v>
      </c>
      <c r="E417" s="911" t="s">
        <v>250</v>
      </c>
      <c r="F417" s="912"/>
      <c r="G417" s="912"/>
      <c r="H417" s="912"/>
      <c r="I417" s="912"/>
      <c r="J417" s="912"/>
      <c r="K417" s="912"/>
      <c r="L417" s="913"/>
      <c r="M417" s="807"/>
      <c r="N417" s="808"/>
      <c r="O417" s="808"/>
      <c r="P417" s="808"/>
      <c r="Q417" s="808"/>
      <c r="R417" s="809"/>
      <c r="S417" s="403"/>
      <c r="T417" s="404"/>
      <c r="U417" s="404"/>
      <c r="V417" s="374"/>
      <c r="W417" s="374"/>
      <c r="X417" s="374"/>
      <c r="Y417" s="374"/>
      <c r="Z417" s="403"/>
      <c r="AA417" s="403"/>
      <c r="AB417" s="403"/>
      <c r="AC417" s="10"/>
      <c r="AD417" s="10"/>
      <c r="AE417" s="167"/>
      <c r="AF417" s="601"/>
      <c r="AG417" s="633">
        <f t="shared" si="67"/>
        <v>0</v>
      </c>
      <c r="AH417" s="571"/>
      <c r="AI417" s="571"/>
      <c r="AJ417" s="571"/>
      <c r="AK417" s="571"/>
      <c r="AL417" s="571"/>
      <c r="AM417" s="571"/>
      <c r="AN417" s="571"/>
      <c r="AO417" s="571"/>
    </row>
    <row r="418" spans="1:42" s="151" customFormat="1">
      <c r="A418" s="394"/>
      <c r="B418" s="10"/>
      <c r="C418" s="10"/>
      <c r="D418" s="409" t="s">
        <v>134</v>
      </c>
      <c r="E418" s="911" t="s">
        <v>251</v>
      </c>
      <c r="F418" s="912"/>
      <c r="G418" s="912"/>
      <c r="H418" s="912"/>
      <c r="I418" s="912"/>
      <c r="J418" s="912"/>
      <c r="K418" s="912"/>
      <c r="L418" s="913"/>
      <c r="M418" s="807"/>
      <c r="N418" s="808"/>
      <c r="O418" s="808"/>
      <c r="P418" s="808"/>
      <c r="Q418" s="808"/>
      <c r="R418" s="809"/>
      <c r="S418" s="403"/>
      <c r="T418" s="404"/>
      <c r="U418" s="404"/>
      <c r="V418" s="374"/>
      <c r="W418" s="374"/>
      <c r="X418" s="374"/>
      <c r="Y418" s="374"/>
      <c r="Z418" s="403"/>
      <c r="AA418" s="403"/>
      <c r="AB418" s="403"/>
      <c r="AC418" s="10"/>
      <c r="AD418" s="10"/>
      <c r="AE418" s="167"/>
      <c r="AF418" s="601"/>
      <c r="AG418" s="633">
        <f t="shared" si="67"/>
        <v>0</v>
      </c>
      <c r="AH418" s="633"/>
      <c r="AI418" s="633"/>
      <c r="AJ418" s="633"/>
      <c r="AK418" s="633"/>
      <c r="AL418" s="633"/>
      <c r="AM418" s="633"/>
      <c r="AN418" s="633"/>
      <c r="AO418" s="633"/>
      <c r="AP418" s="633"/>
    </row>
    <row r="419" spans="1:42" s="151" customFormat="1">
      <c r="A419" s="394"/>
      <c r="B419" s="10"/>
      <c r="C419" s="10"/>
      <c r="D419" s="409" t="s">
        <v>136</v>
      </c>
      <c r="E419" s="911" t="s">
        <v>252</v>
      </c>
      <c r="F419" s="912"/>
      <c r="G419" s="912"/>
      <c r="H419" s="912"/>
      <c r="I419" s="912"/>
      <c r="J419" s="912"/>
      <c r="K419" s="912"/>
      <c r="L419" s="913"/>
      <c r="M419" s="807"/>
      <c r="N419" s="808"/>
      <c r="O419" s="808"/>
      <c r="P419" s="808"/>
      <c r="Q419" s="808"/>
      <c r="R419" s="809"/>
      <c r="S419" s="403"/>
      <c r="T419" s="404"/>
      <c r="U419" s="404"/>
      <c r="V419" s="374"/>
      <c r="W419" s="374"/>
      <c r="X419" s="374"/>
      <c r="Y419" s="374"/>
      <c r="Z419" s="403"/>
      <c r="AA419" s="403"/>
      <c r="AB419" s="403"/>
      <c r="AC419" s="10"/>
      <c r="AD419" s="10"/>
      <c r="AE419" s="167"/>
      <c r="AF419" s="601"/>
      <c r="AG419" s="633">
        <f t="shared" si="67"/>
        <v>0</v>
      </c>
      <c r="AH419" s="630"/>
    </row>
    <row r="420" spans="1:42" s="151" customFormat="1">
      <c r="A420" s="394"/>
      <c r="B420" s="10"/>
      <c r="C420" s="10"/>
      <c r="D420" s="409" t="s">
        <v>73</v>
      </c>
      <c r="E420" s="911" t="s">
        <v>253</v>
      </c>
      <c r="F420" s="912"/>
      <c r="G420" s="912"/>
      <c r="H420" s="912"/>
      <c r="I420" s="912"/>
      <c r="J420" s="912"/>
      <c r="K420" s="912"/>
      <c r="L420" s="913"/>
      <c r="M420" s="807"/>
      <c r="N420" s="808"/>
      <c r="O420" s="808"/>
      <c r="P420" s="808"/>
      <c r="Q420" s="808"/>
      <c r="R420" s="809"/>
      <c r="S420" s="403"/>
      <c r="T420" s="404"/>
      <c r="U420" s="404"/>
      <c r="V420" s="374"/>
      <c r="W420" s="374"/>
      <c r="X420" s="374"/>
      <c r="Y420" s="374"/>
      <c r="Z420" s="403"/>
      <c r="AA420" s="403"/>
      <c r="AB420" s="403"/>
      <c r="AC420" s="10"/>
      <c r="AD420" s="10"/>
      <c r="AE420" s="167"/>
      <c r="AF420" s="601"/>
      <c r="AG420" s="633">
        <f t="shared" si="67"/>
        <v>0</v>
      </c>
    </row>
    <row r="421" spans="1:42" s="151" customFormat="1">
      <c r="A421" s="394"/>
      <c r="B421" s="10"/>
      <c r="C421" s="10"/>
      <c r="D421" s="409" t="s">
        <v>75</v>
      </c>
      <c r="E421" s="911" t="s">
        <v>254</v>
      </c>
      <c r="F421" s="912"/>
      <c r="G421" s="912"/>
      <c r="H421" s="912"/>
      <c r="I421" s="912"/>
      <c r="J421" s="912"/>
      <c r="K421" s="912"/>
      <c r="L421" s="913"/>
      <c r="M421" s="807"/>
      <c r="N421" s="808"/>
      <c r="O421" s="808"/>
      <c r="P421" s="808"/>
      <c r="Q421" s="808"/>
      <c r="R421" s="809"/>
      <c r="S421" s="403"/>
      <c r="T421" s="404"/>
      <c r="U421" s="404"/>
      <c r="V421" s="374"/>
      <c r="W421" s="374"/>
      <c r="X421" s="374"/>
      <c r="Y421" s="374"/>
      <c r="Z421" s="403"/>
      <c r="AA421" s="403"/>
      <c r="AB421" s="403"/>
      <c r="AC421" s="10"/>
      <c r="AD421" s="10"/>
      <c r="AE421" s="167"/>
      <c r="AF421" s="601"/>
      <c r="AG421" s="633">
        <f t="shared" si="67"/>
        <v>0</v>
      </c>
    </row>
    <row r="422" spans="1:42" s="151" customFormat="1">
      <c r="A422" s="394"/>
      <c r="B422" s="10"/>
      <c r="C422" s="10"/>
      <c r="D422" s="409" t="s">
        <v>77</v>
      </c>
      <c r="E422" s="911" t="s">
        <v>255</v>
      </c>
      <c r="F422" s="912"/>
      <c r="G422" s="912"/>
      <c r="H422" s="912"/>
      <c r="I422" s="912"/>
      <c r="J422" s="912"/>
      <c r="K422" s="912"/>
      <c r="L422" s="913"/>
      <c r="M422" s="807"/>
      <c r="N422" s="808"/>
      <c r="O422" s="808"/>
      <c r="P422" s="808"/>
      <c r="Q422" s="808"/>
      <c r="R422" s="809"/>
      <c r="S422" s="403"/>
      <c r="T422" s="404"/>
      <c r="U422" s="404"/>
      <c r="V422" s="374"/>
      <c r="W422" s="374"/>
      <c r="X422" s="374"/>
      <c r="Y422" s="374"/>
      <c r="Z422" s="403"/>
      <c r="AA422" s="403"/>
      <c r="AB422" s="403"/>
      <c r="AC422" s="10"/>
      <c r="AD422" s="10"/>
      <c r="AE422" s="167"/>
      <c r="AF422" s="601"/>
      <c r="AG422" s="633">
        <f t="shared" si="67"/>
        <v>0</v>
      </c>
    </row>
    <row r="423" spans="1:42" s="151" customFormat="1">
      <c r="A423" s="394"/>
      <c r="B423" s="10"/>
      <c r="C423" s="10"/>
      <c r="D423" s="409" t="s">
        <v>79</v>
      </c>
      <c r="E423" s="911" t="s">
        <v>256</v>
      </c>
      <c r="F423" s="912"/>
      <c r="G423" s="912"/>
      <c r="H423" s="912"/>
      <c r="I423" s="912"/>
      <c r="J423" s="912"/>
      <c r="K423" s="912"/>
      <c r="L423" s="913"/>
      <c r="M423" s="807"/>
      <c r="N423" s="808"/>
      <c r="O423" s="808"/>
      <c r="P423" s="808"/>
      <c r="Q423" s="808"/>
      <c r="R423" s="809"/>
      <c r="S423" s="403"/>
      <c r="T423" s="404"/>
      <c r="U423" s="404"/>
      <c r="V423" s="374"/>
      <c r="W423" s="374"/>
      <c r="X423" s="374"/>
      <c r="Y423" s="374"/>
      <c r="Z423" s="403"/>
      <c r="AA423" s="403"/>
      <c r="AB423" s="403"/>
      <c r="AC423" s="10"/>
      <c r="AD423" s="10"/>
      <c r="AE423" s="167"/>
      <c r="AF423" s="601"/>
      <c r="AG423" s="633">
        <f t="shared" si="67"/>
        <v>0</v>
      </c>
    </row>
    <row r="424" spans="1:42" s="151" customFormat="1">
      <c r="A424" s="394"/>
      <c r="B424" s="10"/>
      <c r="C424" s="10"/>
      <c r="D424" s="409" t="s">
        <v>81</v>
      </c>
      <c r="E424" s="911" t="s">
        <v>257</v>
      </c>
      <c r="F424" s="912"/>
      <c r="G424" s="912"/>
      <c r="H424" s="912"/>
      <c r="I424" s="912"/>
      <c r="J424" s="912"/>
      <c r="K424" s="912"/>
      <c r="L424" s="913"/>
      <c r="M424" s="807"/>
      <c r="N424" s="808"/>
      <c r="O424" s="808"/>
      <c r="P424" s="808"/>
      <c r="Q424" s="808"/>
      <c r="R424" s="809"/>
      <c r="S424" s="403"/>
      <c r="T424" s="404"/>
      <c r="U424" s="404"/>
      <c r="V424" s="374"/>
      <c r="W424" s="374"/>
      <c r="X424" s="374"/>
      <c r="Y424" s="374"/>
      <c r="Z424" s="403"/>
      <c r="AA424" s="403"/>
      <c r="AB424" s="403"/>
      <c r="AC424" s="10"/>
      <c r="AD424" s="10"/>
      <c r="AE424" s="167"/>
      <c r="AF424" s="601"/>
      <c r="AG424" s="633">
        <f t="shared" si="67"/>
        <v>0</v>
      </c>
    </row>
    <row r="425" spans="1:42" s="151" customFormat="1">
      <c r="A425" s="394"/>
      <c r="B425" s="10"/>
      <c r="C425" s="10"/>
      <c r="D425" s="409" t="s">
        <v>83</v>
      </c>
      <c r="E425" s="911" t="s">
        <v>258</v>
      </c>
      <c r="F425" s="912"/>
      <c r="G425" s="912"/>
      <c r="H425" s="912"/>
      <c r="I425" s="912"/>
      <c r="J425" s="912"/>
      <c r="K425" s="912"/>
      <c r="L425" s="913"/>
      <c r="M425" s="807"/>
      <c r="N425" s="808"/>
      <c r="O425" s="808"/>
      <c r="P425" s="808"/>
      <c r="Q425" s="808"/>
      <c r="R425" s="809"/>
      <c r="S425" s="403"/>
      <c r="T425" s="404"/>
      <c r="U425" s="404"/>
      <c r="V425" s="374"/>
      <c r="W425" s="374"/>
      <c r="X425" s="374"/>
      <c r="Y425" s="374"/>
      <c r="Z425" s="403"/>
      <c r="AA425" s="403"/>
      <c r="AB425" s="403"/>
      <c r="AC425" s="10"/>
      <c r="AD425" s="10"/>
      <c r="AE425" s="167"/>
      <c r="AF425" s="601"/>
      <c r="AG425" s="633">
        <f t="shared" si="67"/>
        <v>0</v>
      </c>
    </row>
    <row r="426" spans="1:42" s="151" customFormat="1">
      <c r="A426" s="394"/>
      <c r="B426" s="758" t="str">
        <f>IF(AG413=60,"",IF(AG426=0,"","ERROR: Por favor verifique las cantidades ya que no coinciden con lo registrado en la respuesta de la pregunta 19."))</f>
        <v/>
      </c>
      <c r="C426" s="758"/>
      <c r="D426" s="758"/>
      <c r="E426" s="758"/>
      <c r="F426" s="758"/>
      <c r="G426" s="758"/>
      <c r="H426" s="758"/>
      <c r="I426" s="758"/>
      <c r="J426" s="758"/>
      <c r="K426" s="758"/>
      <c r="L426" s="758"/>
      <c r="M426" s="758"/>
      <c r="N426" s="758"/>
      <c r="O426" s="758"/>
      <c r="P426" s="758"/>
      <c r="Q426" s="758"/>
      <c r="R426" s="758"/>
      <c r="S426" s="758"/>
      <c r="T426" s="758"/>
      <c r="U426" s="758"/>
      <c r="V426" s="758"/>
      <c r="W426" s="758"/>
      <c r="X426" s="758"/>
      <c r="Y426" s="758"/>
      <c r="Z426" s="758"/>
      <c r="AA426" s="758"/>
      <c r="AB426" s="758"/>
      <c r="AC426" s="758"/>
      <c r="AD426" s="758"/>
      <c r="AE426" s="167"/>
      <c r="AF426" s="601"/>
      <c r="AG426" s="660">
        <f>SUM(AG416:AG425)</f>
        <v>0</v>
      </c>
    </row>
    <row r="427" spans="1:42" s="151" customFormat="1">
      <c r="A427" s="394"/>
      <c r="B427" s="759" t="str">
        <f>IF(OR(AG413=60,AG413=50),"","ERROR: Favor de llenar todas las celdas. Si no se cuenta con la información, registrar NS.")</f>
        <v/>
      </c>
      <c r="C427" s="759"/>
      <c r="D427" s="759"/>
      <c r="E427" s="759"/>
      <c r="F427" s="759"/>
      <c r="G427" s="759"/>
      <c r="H427" s="759"/>
      <c r="I427" s="759"/>
      <c r="J427" s="759"/>
      <c r="K427" s="759"/>
      <c r="L427" s="759"/>
      <c r="M427" s="759"/>
      <c r="N427" s="759"/>
      <c r="O427" s="759"/>
      <c r="P427" s="759"/>
      <c r="Q427" s="759"/>
      <c r="R427" s="759"/>
      <c r="S427" s="759"/>
      <c r="T427" s="759"/>
      <c r="U427" s="759"/>
      <c r="V427" s="759"/>
      <c r="W427" s="759"/>
      <c r="X427" s="759"/>
      <c r="Y427" s="759"/>
      <c r="Z427" s="759"/>
      <c r="AA427" s="759"/>
      <c r="AB427" s="759"/>
      <c r="AC427" s="759"/>
      <c r="AD427" s="759"/>
      <c r="AE427" s="167"/>
      <c r="AF427" s="601"/>
    </row>
    <row r="428" spans="1:42" s="137" customFormat="1">
      <c r="A428" s="367"/>
      <c r="B428" s="6"/>
      <c r="C428" s="6"/>
      <c r="D428" s="6"/>
      <c r="E428" s="65"/>
      <c r="F428" s="65"/>
      <c r="G428" s="65"/>
      <c r="H428" s="31"/>
      <c r="I428" s="31"/>
      <c r="J428" s="31"/>
      <c r="K428" s="175"/>
      <c r="L428" s="175"/>
      <c r="M428" s="175"/>
      <c r="N428" s="175"/>
      <c r="O428" s="175"/>
      <c r="P428" s="175"/>
      <c r="Q428" s="175"/>
      <c r="R428" s="175"/>
      <c r="S428" s="175"/>
      <c r="T428" s="120"/>
      <c r="U428" s="120"/>
      <c r="V428" s="358"/>
      <c r="W428" s="358"/>
      <c r="X428" s="358"/>
      <c r="Y428" s="358"/>
      <c r="Z428" s="175"/>
      <c r="AA428" s="175"/>
      <c r="AB428" s="175"/>
      <c r="AC428" s="6"/>
      <c r="AD428" s="6"/>
      <c r="AE428" s="27"/>
      <c r="AF428" s="598"/>
    </row>
    <row r="429" spans="1:42" s="137" customFormat="1">
      <c r="A429" s="367"/>
      <c r="B429" s="1028" t="s">
        <v>663</v>
      </c>
      <c r="C429" s="1029"/>
      <c r="D429" s="1029"/>
      <c r="E429" s="1029"/>
      <c r="F429" s="1029"/>
      <c r="G429" s="1029"/>
      <c r="H429" s="1029"/>
      <c r="I429" s="1029"/>
      <c r="J429" s="1029"/>
      <c r="K429" s="1029"/>
      <c r="L429" s="1029"/>
      <c r="M429" s="1029"/>
      <c r="N429" s="1029"/>
      <c r="O429" s="1029"/>
      <c r="P429" s="1029"/>
      <c r="Q429" s="1029"/>
      <c r="R429" s="1029"/>
      <c r="S429" s="1029"/>
      <c r="T429" s="1029"/>
      <c r="U429" s="1029"/>
      <c r="V429" s="1029"/>
      <c r="W429" s="1029"/>
      <c r="X429" s="1029"/>
      <c r="Y429" s="1029"/>
      <c r="Z429" s="1029"/>
      <c r="AA429" s="1029"/>
      <c r="AB429" s="1029"/>
      <c r="AC429" s="1029"/>
      <c r="AD429" s="1030"/>
      <c r="AE429" s="27"/>
      <c r="AF429" s="598"/>
    </row>
    <row r="430" spans="1:42" s="137" customFormat="1">
      <c r="A430" s="367"/>
      <c r="B430" s="6"/>
      <c r="C430" s="6"/>
      <c r="D430" s="6"/>
      <c r="E430" s="65"/>
      <c r="F430" s="65"/>
      <c r="G430" s="65"/>
      <c r="H430" s="31"/>
      <c r="I430" s="31"/>
      <c r="J430" s="31"/>
      <c r="K430" s="175"/>
      <c r="L430" s="175"/>
      <c r="M430" s="175"/>
      <c r="N430" s="175"/>
      <c r="O430" s="175"/>
      <c r="P430" s="175"/>
      <c r="Q430" s="175"/>
      <c r="R430" s="175"/>
      <c r="S430" s="175"/>
      <c r="T430" s="120"/>
      <c r="U430" s="120"/>
      <c r="V430" s="358"/>
      <c r="W430" s="358"/>
      <c r="X430" s="358"/>
      <c r="Y430" s="358"/>
      <c r="Z430" s="175"/>
      <c r="AA430" s="175"/>
      <c r="AB430" s="175"/>
      <c r="AC430" s="6"/>
      <c r="AD430" s="6"/>
      <c r="AE430" s="27"/>
      <c r="AF430" s="598"/>
    </row>
    <row r="431" spans="1:42" s="137" customFormat="1" ht="28.5" customHeight="1">
      <c r="A431" s="367" t="s">
        <v>298</v>
      </c>
      <c r="B431" s="895" t="s">
        <v>553</v>
      </c>
      <c r="C431" s="895"/>
      <c r="D431" s="895"/>
      <c r="E431" s="895"/>
      <c r="F431" s="895"/>
      <c r="G431" s="895"/>
      <c r="H431" s="895"/>
      <c r="I431" s="895"/>
      <c r="J431" s="895"/>
      <c r="K431" s="895"/>
      <c r="L431" s="895"/>
      <c r="M431" s="895"/>
      <c r="N431" s="895"/>
      <c r="O431" s="895"/>
      <c r="P431" s="895"/>
      <c r="Q431" s="895"/>
      <c r="R431" s="895"/>
      <c r="S431" s="895"/>
      <c r="T431" s="895"/>
      <c r="U431" s="895"/>
      <c r="V431" s="895"/>
      <c r="W431" s="895"/>
      <c r="X431" s="895"/>
      <c r="Y431" s="895"/>
      <c r="Z431" s="895"/>
      <c r="AA431" s="895"/>
      <c r="AB431" s="895"/>
      <c r="AC431" s="895"/>
      <c r="AD431" s="895"/>
      <c r="AE431" s="41"/>
      <c r="AF431" s="598"/>
    </row>
    <row r="432" spans="1:42" s="137" customFormat="1" ht="15.75" thickBot="1">
      <c r="A432" s="367"/>
      <c r="B432" s="760" t="str">
        <f>IF(OR($J$24="X",$T$24="X"),"De acuerdo a la pregunta 1, ésta no debe ser contestada.","")</f>
        <v/>
      </c>
      <c r="C432" s="760"/>
      <c r="D432" s="760"/>
      <c r="E432" s="760"/>
      <c r="F432" s="760"/>
      <c r="G432" s="760"/>
      <c r="H432" s="760"/>
      <c r="I432" s="760"/>
      <c r="J432" s="760"/>
      <c r="K432" s="760"/>
      <c r="L432" s="760"/>
      <c r="M432" s="760"/>
      <c r="N432" s="760"/>
      <c r="O432" s="760"/>
      <c r="P432" s="760"/>
      <c r="Q432" s="760"/>
      <c r="R432" s="760"/>
      <c r="S432" s="760"/>
      <c r="T432" s="760"/>
      <c r="U432" s="760"/>
      <c r="V432" s="760"/>
      <c r="W432" s="760"/>
      <c r="X432" s="760"/>
      <c r="Y432" s="760"/>
      <c r="Z432" s="760"/>
      <c r="AA432" s="760"/>
      <c r="AB432" s="760"/>
      <c r="AC432" s="760"/>
      <c r="AD432" s="760"/>
      <c r="AE432" s="41"/>
      <c r="AF432" s="598"/>
    </row>
    <row r="433" spans="1:34" s="137" customFormat="1" ht="15.75" thickBot="1">
      <c r="A433" s="369"/>
      <c r="B433" s="26"/>
      <c r="C433" s="1116"/>
      <c r="D433" s="1117"/>
      <c r="E433" s="1117"/>
      <c r="F433" s="1117"/>
      <c r="G433" s="1118"/>
      <c r="H433" s="32"/>
      <c r="I433" s="26"/>
      <c r="J433" s="26"/>
      <c r="K433" s="26"/>
      <c r="L433" s="26"/>
      <c r="M433" s="26"/>
      <c r="N433" s="26"/>
      <c r="O433" s="26"/>
      <c r="P433" s="26"/>
      <c r="Q433" s="26"/>
      <c r="R433" s="26"/>
      <c r="S433" s="26"/>
      <c r="T433" s="121"/>
      <c r="U433" s="121"/>
      <c r="V433" s="26"/>
      <c r="W433" s="26"/>
      <c r="X433" s="26"/>
      <c r="Y433" s="26"/>
      <c r="Z433" s="82"/>
      <c r="AA433" s="82"/>
      <c r="AB433" s="82"/>
      <c r="AC433" s="82"/>
      <c r="AD433" s="82"/>
      <c r="AE433" s="41"/>
      <c r="AF433" s="598"/>
    </row>
    <row r="434" spans="1:34" s="137" customFormat="1">
      <c r="A434" s="369"/>
      <c r="B434" s="26"/>
      <c r="C434" s="26"/>
      <c r="I434" s="26"/>
      <c r="J434" s="26"/>
      <c r="K434" s="26"/>
      <c r="L434" s="26"/>
      <c r="M434" s="26"/>
      <c r="N434" s="26"/>
      <c r="O434" s="26"/>
      <c r="P434" s="26"/>
      <c r="Q434" s="26"/>
      <c r="R434" s="26"/>
      <c r="S434" s="26"/>
      <c r="T434" s="121"/>
      <c r="U434" s="121"/>
      <c r="V434" s="26"/>
      <c r="W434" s="26"/>
      <c r="X434" s="26"/>
      <c r="Y434" s="26"/>
      <c r="Z434" s="82"/>
      <c r="AA434" s="82"/>
      <c r="AB434" s="82"/>
      <c r="AC434" s="82"/>
      <c r="AD434" s="82"/>
      <c r="AE434" s="41"/>
      <c r="AF434" s="598"/>
    </row>
    <row r="435" spans="1:34" s="137" customFormat="1" ht="28.5" customHeight="1">
      <c r="A435" s="158"/>
      <c r="B435" s="144"/>
      <c r="C435" s="987" t="s">
        <v>244</v>
      </c>
      <c r="D435" s="987"/>
      <c r="E435" s="987"/>
      <c r="F435" s="987"/>
      <c r="G435" s="987"/>
      <c r="H435" s="987"/>
      <c r="I435" s="987"/>
      <c r="J435" s="987"/>
      <c r="K435" s="987"/>
      <c r="L435" s="987"/>
      <c r="M435" s="987"/>
      <c r="N435" s="987"/>
      <c r="O435" s="987"/>
      <c r="P435" s="987"/>
      <c r="Q435" s="987"/>
      <c r="R435" s="987"/>
      <c r="S435" s="987"/>
      <c r="T435" s="987"/>
      <c r="U435" s="987"/>
      <c r="V435" s="987"/>
      <c r="W435" s="987"/>
      <c r="X435" s="987"/>
      <c r="Y435" s="987"/>
      <c r="Z435" s="987"/>
      <c r="AA435" s="987"/>
      <c r="AB435" s="987"/>
      <c r="AC435" s="987"/>
      <c r="AD435" s="987"/>
      <c r="AE435" s="11"/>
      <c r="AF435" s="598"/>
    </row>
    <row r="436" spans="1:34" s="137" customFormat="1" ht="49.5" customHeight="1">
      <c r="A436" s="158"/>
      <c r="B436" s="103"/>
      <c r="C436" s="1002"/>
      <c r="D436" s="1003"/>
      <c r="E436" s="1003"/>
      <c r="F436" s="1003"/>
      <c r="G436" s="1003"/>
      <c r="H436" s="1003"/>
      <c r="I436" s="1003"/>
      <c r="J436" s="1003"/>
      <c r="K436" s="1003"/>
      <c r="L436" s="1003"/>
      <c r="M436" s="1003"/>
      <c r="N436" s="1003"/>
      <c r="O436" s="1003"/>
      <c r="P436" s="1003"/>
      <c r="Q436" s="1003"/>
      <c r="R436" s="1003"/>
      <c r="S436" s="1003"/>
      <c r="T436" s="1003"/>
      <c r="U436" s="1003"/>
      <c r="V436" s="1003"/>
      <c r="W436" s="1003"/>
      <c r="X436" s="1003"/>
      <c r="Y436" s="1003"/>
      <c r="Z436" s="1003"/>
      <c r="AA436" s="1003"/>
      <c r="AB436" s="1003"/>
      <c r="AC436" s="1003"/>
      <c r="AD436" s="1004"/>
      <c r="AE436" s="11"/>
      <c r="AF436" s="598"/>
    </row>
    <row r="437" spans="1:34" s="137" customFormat="1">
      <c r="A437" s="158"/>
      <c r="B437" s="103"/>
      <c r="C437" s="103"/>
      <c r="D437" s="145"/>
      <c r="E437" s="145"/>
      <c r="F437" s="145"/>
      <c r="G437" s="145"/>
      <c r="H437" s="145"/>
      <c r="I437" s="145"/>
      <c r="J437" s="145"/>
      <c r="K437" s="145"/>
      <c r="L437" s="145"/>
      <c r="M437" s="145"/>
      <c r="N437" s="145"/>
      <c r="O437" s="145"/>
      <c r="P437" s="145"/>
      <c r="Q437" s="145"/>
      <c r="R437" s="145"/>
      <c r="S437" s="145"/>
      <c r="T437" s="146"/>
      <c r="U437" s="146"/>
      <c r="V437" s="145"/>
      <c r="W437" s="145"/>
      <c r="X437" s="145"/>
      <c r="Y437" s="145"/>
      <c r="Z437" s="145"/>
      <c r="AA437" s="145"/>
      <c r="AB437" s="145"/>
      <c r="AC437" s="145"/>
      <c r="AD437" s="145"/>
      <c r="AE437" s="11"/>
      <c r="AF437" s="598"/>
    </row>
    <row r="438" spans="1:34" s="137" customFormat="1">
      <c r="A438" s="158"/>
      <c r="B438" s="103"/>
      <c r="C438" s="103"/>
      <c r="D438" s="145"/>
      <c r="E438" s="145"/>
      <c r="F438" s="145"/>
      <c r="G438" s="145"/>
      <c r="H438" s="145"/>
      <c r="I438" s="145"/>
      <c r="J438" s="145"/>
      <c r="K438" s="145"/>
      <c r="L438" s="145"/>
      <c r="M438" s="145"/>
      <c r="N438" s="145"/>
      <c r="O438" s="145"/>
      <c r="P438" s="145"/>
      <c r="Q438" s="145"/>
      <c r="R438" s="145"/>
      <c r="S438" s="145"/>
      <c r="T438" s="146"/>
      <c r="U438" s="146"/>
      <c r="V438" s="145"/>
      <c r="W438" s="145"/>
      <c r="X438" s="145"/>
      <c r="Y438" s="145"/>
      <c r="Z438" s="145"/>
      <c r="AA438" s="145"/>
      <c r="AB438" s="145"/>
      <c r="AC438" s="145"/>
      <c r="AD438" s="145"/>
      <c r="AE438" s="11"/>
      <c r="AF438" s="598"/>
    </row>
    <row r="439" spans="1:34" s="137" customFormat="1">
      <c r="A439" s="158"/>
      <c r="B439" s="103"/>
      <c r="C439" s="103"/>
      <c r="D439" s="145"/>
      <c r="E439" s="145"/>
      <c r="F439" s="145"/>
      <c r="G439" s="145"/>
      <c r="H439" s="145"/>
      <c r="I439" s="145"/>
      <c r="J439" s="145"/>
      <c r="K439" s="145"/>
      <c r="L439" s="145"/>
      <c r="M439" s="145"/>
      <c r="N439" s="145"/>
      <c r="O439" s="145"/>
      <c r="P439" s="145"/>
      <c r="Q439" s="145"/>
      <c r="R439" s="145"/>
      <c r="S439" s="145"/>
      <c r="T439" s="146"/>
      <c r="U439" s="146"/>
      <c r="V439" s="145"/>
      <c r="W439" s="145"/>
      <c r="X439" s="145"/>
      <c r="Y439" s="145"/>
      <c r="Z439" s="145"/>
      <c r="AA439" s="145"/>
      <c r="AB439" s="145"/>
      <c r="AC439" s="145"/>
      <c r="AD439" s="145"/>
      <c r="AE439" s="11"/>
      <c r="AF439" s="598"/>
    </row>
    <row r="440" spans="1:34" s="137" customFormat="1" ht="27" customHeight="1">
      <c r="A440" s="367" t="s">
        <v>301</v>
      </c>
      <c r="B440" s="895" t="s">
        <v>754</v>
      </c>
      <c r="C440" s="895"/>
      <c r="D440" s="895"/>
      <c r="E440" s="895"/>
      <c r="F440" s="895"/>
      <c r="G440" s="895"/>
      <c r="H440" s="895"/>
      <c r="I440" s="895"/>
      <c r="J440" s="895"/>
      <c r="K440" s="895"/>
      <c r="L440" s="895"/>
      <c r="M440" s="895"/>
      <c r="N440" s="895"/>
      <c r="O440" s="895"/>
      <c r="P440" s="895"/>
      <c r="Q440" s="895"/>
      <c r="R440" s="895"/>
      <c r="S440" s="895"/>
      <c r="T440" s="895"/>
      <c r="U440" s="895"/>
      <c r="V440" s="895"/>
      <c r="W440" s="895"/>
      <c r="X440" s="895"/>
      <c r="Y440" s="895"/>
      <c r="Z440" s="895"/>
      <c r="AA440" s="895"/>
      <c r="AB440" s="895"/>
      <c r="AC440" s="895"/>
      <c r="AD440" s="895"/>
      <c r="AE440" s="27"/>
      <c r="AF440" s="598"/>
    </row>
    <row r="441" spans="1:34" s="571" customFormat="1" ht="26.25" customHeight="1">
      <c r="A441" s="367"/>
      <c r="B441" s="594"/>
      <c r="C441" s="791" t="s">
        <v>1029</v>
      </c>
      <c r="D441" s="791"/>
      <c r="E441" s="791"/>
      <c r="F441" s="791"/>
      <c r="G441" s="791"/>
      <c r="H441" s="791"/>
      <c r="I441" s="791"/>
      <c r="J441" s="791"/>
      <c r="K441" s="791"/>
      <c r="L441" s="791"/>
      <c r="M441" s="791"/>
      <c r="N441" s="791"/>
      <c r="O441" s="791"/>
      <c r="P441" s="791"/>
      <c r="Q441" s="791"/>
      <c r="R441" s="791"/>
      <c r="S441" s="791"/>
      <c r="T441" s="791"/>
      <c r="U441" s="791"/>
      <c r="V441" s="791"/>
      <c r="W441" s="791"/>
      <c r="X441" s="791"/>
      <c r="Y441" s="791"/>
      <c r="Z441" s="791"/>
      <c r="AA441" s="791"/>
      <c r="AB441" s="791"/>
      <c r="AC441" s="791"/>
      <c r="AD441" s="791"/>
      <c r="AE441" s="27"/>
      <c r="AF441" s="598"/>
    </row>
    <row r="442" spans="1:34" s="137" customFormat="1">
      <c r="A442" s="367"/>
      <c r="B442" s="760" t="str">
        <f>IF(OR($J$24="X",$T$24="X"),"De acuerdo a la pregunta 1, ésta no debe ser contestada.","")</f>
        <v/>
      </c>
      <c r="C442" s="760"/>
      <c r="D442" s="760"/>
      <c r="E442" s="760"/>
      <c r="F442" s="760"/>
      <c r="G442" s="760"/>
      <c r="H442" s="760"/>
      <c r="I442" s="760"/>
      <c r="J442" s="760"/>
      <c r="K442" s="760"/>
      <c r="L442" s="760"/>
      <c r="M442" s="760"/>
      <c r="N442" s="760"/>
      <c r="O442" s="760"/>
      <c r="P442" s="760"/>
      <c r="Q442" s="760"/>
      <c r="R442" s="760"/>
      <c r="S442" s="760"/>
      <c r="T442" s="760"/>
      <c r="U442" s="760"/>
      <c r="V442" s="760"/>
      <c r="W442" s="760"/>
      <c r="X442" s="760"/>
      <c r="Y442" s="760"/>
      <c r="Z442" s="760"/>
      <c r="AA442" s="760"/>
      <c r="AB442" s="760"/>
      <c r="AC442" s="760"/>
      <c r="AD442" s="760"/>
      <c r="AE442" s="27"/>
      <c r="AF442" s="598"/>
    </row>
    <row r="443" spans="1:34" s="137" customFormat="1">
      <c r="A443" s="367"/>
      <c r="B443" s="6"/>
      <c r="C443" s="6"/>
      <c r="D443" s="1020" t="s">
        <v>279</v>
      </c>
      <c r="E443" s="739"/>
      <c r="F443" s="739"/>
      <c r="G443" s="739"/>
      <c r="H443" s="739"/>
      <c r="I443" s="739"/>
      <c r="J443" s="739"/>
      <c r="K443" s="739"/>
      <c r="L443" s="1021"/>
      <c r="M443" s="814" t="s">
        <v>753</v>
      </c>
      <c r="N443" s="815"/>
      <c r="O443" s="815"/>
      <c r="P443" s="815"/>
      <c r="Q443" s="815"/>
      <c r="R443" s="816"/>
      <c r="S443" s="175"/>
      <c r="T443" s="120"/>
      <c r="U443" s="120"/>
      <c r="V443" s="489"/>
      <c r="W443" s="489"/>
      <c r="X443" s="489"/>
      <c r="Y443" s="489"/>
      <c r="Z443" s="175"/>
      <c r="AA443" s="175"/>
      <c r="AB443" s="175"/>
      <c r="AC443" s="6"/>
      <c r="AD443" s="6"/>
      <c r="AE443" s="27"/>
      <c r="AF443" s="598"/>
      <c r="AG443" s="571">
        <f>COUNTBLANK(M445:R450)</f>
        <v>36</v>
      </c>
      <c r="AH443" s="571"/>
    </row>
    <row r="444" spans="1:34" s="137" customFormat="1" ht="21" customHeight="1" thickBot="1">
      <c r="A444" s="367"/>
      <c r="B444" s="6"/>
      <c r="C444" s="6"/>
      <c r="D444" s="1022"/>
      <c r="E444" s="1023"/>
      <c r="F444" s="1023"/>
      <c r="G444" s="1023"/>
      <c r="H444" s="1023"/>
      <c r="I444" s="1023"/>
      <c r="J444" s="1023"/>
      <c r="K444" s="1023"/>
      <c r="L444" s="1024"/>
      <c r="M444" s="817"/>
      <c r="N444" s="818"/>
      <c r="O444" s="818"/>
      <c r="P444" s="818"/>
      <c r="Q444" s="818"/>
      <c r="R444" s="819"/>
      <c r="S444" s="175"/>
      <c r="T444" s="120"/>
      <c r="U444" s="109"/>
      <c r="V444" s="489"/>
      <c r="W444" s="900"/>
      <c r="X444" s="900"/>
      <c r="Y444" s="900"/>
      <c r="Z444" s="900"/>
      <c r="AA444" s="900"/>
      <c r="AB444" s="900"/>
      <c r="AC444" s="900"/>
      <c r="AD444" s="900"/>
      <c r="AE444" s="27"/>
      <c r="AF444" s="598"/>
      <c r="AG444" s="571"/>
      <c r="AH444" s="656" t="s">
        <v>6470</v>
      </c>
    </row>
    <row r="445" spans="1:34" s="137" customFormat="1">
      <c r="A445" s="367"/>
      <c r="B445" s="6"/>
      <c r="C445" s="6"/>
      <c r="D445" s="540" t="s">
        <v>130</v>
      </c>
      <c r="E445" s="911" t="s">
        <v>281</v>
      </c>
      <c r="F445" s="912"/>
      <c r="G445" s="912"/>
      <c r="H445" s="912"/>
      <c r="I445" s="912"/>
      <c r="J445" s="912"/>
      <c r="K445" s="912"/>
      <c r="L445" s="913"/>
      <c r="M445" s="799"/>
      <c r="N445" s="800"/>
      <c r="O445" s="800"/>
      <c r="P445" s="800"/>
      <c r="Q445" s="800"/>
      <c r="R445" s="801"/>
      <c r="S445" s="175"/>
      <c r="T445" s="120"/>
      <c r="U445" s="120"/>
      <c r="V445" s="489"/>
      <c r="W445" s="900"/>
      <c r="X445" s="900"/>
      <c r="Y445" s="900"/>
      <c r="Z445" s="900"/>
      <c r="AA445" s="900"/>
      <c r="AB445" s="900"/>
      <c r="AC445" s="900"/>
      <c r="AD445" s="900"/>
      <c r="AE445" s="27"/>
      <c r="AF445" s="598"/>
      <c r="AG445" s="625" t="s">
        <v>6454</v>
      </c>
      <c r="AH445" s="626">
        <f>$C$433</f>
        <v>0</v>
      </c>
    </row>
    <row r="446" spans="1:34" s="137" customFormat="1">
      <c r="A446" s="367"/>
      <c r="B446" s="6"/>
      <c r="C446" s="6"/>
      <c r="D446" s="539" t="s">
        <v>132</v>
      </c>
      <c r="E446" s="911" t="s">
        <v>282</v>
      </c>
      <c r="F446" s="912"/>
      <c r="G446" s="912"/>
      <c r="H446" s="912"/>
      <c r="I446" s="912"/>
      <c r="J446" s="912"/>
      <c r="K446" s="912"/>
      <c r="L446" s="913"/>
      <c r="M446" s="799"/>
      <c r="N446" s="800"/>
      <c r="O446" s="800"/>
      <c r="P446" s="800"/>
      <c r="Q446" s="800"/>
      <c r="R446" s="801"/>
      <c r="S446" s="175"/>
      <c r="T446" s="120"/>
      <c r="U446" s="120"/>
      <c r="V446" s="489"/>
      <c r="W446" s="900"/>
      <c r="X446" s="900"/>
      <c r="Y446" s="900"/>
      <c r="Z446" s="900"/>
      <c r="AA446" s="900"/>
      <c r="AB446" s="900"/>
      <c r="AC446" s="900"/>
      <c r="AD446" s="900"/>
      <c r="AE446" s="27"/>
      <c r="AF446" s="598"/>
      <c r="AG446" s="627" t="s">
        <v>6455</v>
      </c>
      <c r="AH446" s="631">
        <f>SUM(M445:R450)</f>
        <v>0</v>
      </c>
    </row>
    <row r="447" spans="1:34" s="137" customFormat="1">
      <c r="A447" s="367"/>
      <c r="B447" s="6"/>
      <c r="C447" s="6"/>
      <c r="D447" s="539" t="s">
        <v>134</v>
      </c>
      <c r="E447" s="911" t="s">
        <v>283</v>
      </c>
      <c r="F447" s="912"/>
      <c r="G447" s="912"/>
      <c r="H447" s="912"/>
      <c r="I447" s="912"/>
      <c r="J447" s="912"/>
      <c r="K447" s="912"/>
      <c r="L447" s="913"/>
      <c r="M447" s="799"/>
      <c r="N447" s="800"/>
      <c r="O447" s="800"/>
      <c r="P447" s="800"/>
      <c r="Q447" s="800"/>
      <c r="R447" s="801"/>
      <c r="S447" s="175"/>
      <c r="T447" s="120"/>
      <c r="U447" s="120"/>
      <c r="V447" s="489"/>
      <c r="W447" s="900"/>
      <c r="X447" s="900"/>
      <c r="Y447" s="900"/>
      <c r="Z447" s="900"/>
      <c r="AA447" s="900"/>
      <c r="AB447" s="900"/>
      <c r="AC447" s="900"/>
      <c r="AD447" s="900"/>
      <c r="AE447" s="27"/>
      <c r="AF447" s="598"/>
      <c r="AG447" s="627" t="s">
        <v>467</v>
      </c>
      <c r="AH447" s="628">
        <f>COUNTIF(M445:R450,"NS")</f>
        <v>0</v>
      </c>
    </row>
    <row r="448" spans="1:34" s="137" customFormat="1">
      <c r="A448" s="367"/>
      <c r="B448" s="6"/>
      <c r="C448" s="6"/>
      <c r="D448" s="539" t="s">
        <v>136</v>
      </c>
      <c r="E448" s="911" t="s">
        <v>284</v>
      </c>
      <c r="F448" s="912"/>
      <c r="G448" s="912"/>
      <c r="H448" s="912"/>
      <c r="I448" s="912"/>
      <c r="J448" s="912"/>
      <c r="K448" s="912"/>
      <c r="L448" s="913"/>
      <c r="M448" s="799"/>
      <c r="N448" s="800"/>
      <c r="O448" s="800"/>
      <c r="P448" s="800"/>
      <c r="Q448" s="800"/>
      <c r="R448" s="801"/>
      <c r="S448" s="175"/>
      <c r="T448" s="120"/>
      <c r="U448" s="120"/>
      <c r="V448" s="489"/>
      <c r="W448" s="489"/>
      <c r="X448" s="489"/>
      <c r="Y448" s="489"/>
      <c r="Z448" s="175"/>
      <c r="AA448" s="175"/>
      <c r="AB448" s="175"/>
      <c r="AC448" s="6"/>
      <c r="AD448" s="6"/>
      <c r="AE448" s="27"/>
      <c r="AF448" s="598"/>
      <c r="AG448" s="629" t="s">
        <v>6456</v>
      </c>
      <c r="AH448" s="630">
        <f>IF(AG443=36,0,IF(OR(AND(AH445=0,AH447&gt;0),AND(AH445="NS",AH446&gt;0),AND(AH445="NS",AH446=0,AH447=0)),1,IF(OR(AND(AH447&gt;=2,AH446&lt;AH445),AND(AH445="NS",AH446=0,AH447&gt;0),AH445=AH446),0,1)))</f>
        <v>0</v>
      </c>
    </row>
    <row r="449" spans="1:34" s="137" customFormat="1">
      <c r="A449" s="367"/>
      <c r="B449" s="6"/>
      <c r="C449" s="6"/>
      <c r="D449" s="539" t="s">
        <v>138</v>
      </c>
      <c r="E449" s="911" t="s">
        <v>285</v>
      </c>
      <c r="F449" s="912"/>
      <c r="G449" s="912"/>
      <c r="H449" s="912"/>
      <c r="I449" s="912"/>
      <c r="J449" s="912"/>
      <c r="K449" s="912"/>
      <c r="L449" s="913"/>
      <c r="M449" s="799"/>
      <c r="N449" s="800"/>
      <c r="O449" s="800"/>
      <c r="P449" s="800"/>
      <c r="Q449" s="800"/>
      <c r="R449" s="801"/>
      <c r="S449" s="175"/>
      <c r="T449" s="120"/>
      <c r="U449" s="120"/>
      <c r="V449" s="489"/>
      <c r="W449" s="489"/>
      <c r="X449" s="489"/>
      <c r="Y449" s="489"/>
      <c r="Z449" s="175"/>
      <c r="AA449" s="175"/>
      <c r="AB449" s="175"/>
      <c r="AC449" s="6"/>
      <c r="AD449" s="6"/>
      <c r="AE449" s="27"/>
      <c r="AF449" s="598"/>
    </row>
    <row r="450" spans="1:34" s="137" customFormat="1">
      <c r="A450" s="367"/>
      <c r="B450" s="6"/>
      <c r="C450" s="6"/>
      <c r="D450" s="539" t="s">
        <v>140</v>
      </c>
      <c r="E450" s="911" t="s">
        <v>286</v>
      </c>
      <c r="F450" s="912"/>
      <c r="G450" s="912"/>
      <c r="H450" s="912"/>
      <c r="I450" s="912"/>
      <c r="J450" s="912"/>
      <c r="K450" s="912"/>
      <c r="L450" s="913"/>
      <c r="M450" s="799"/>
      <c r="N450" s="800"/>
      <c r="O450" s="800"/>
      <c r="P450" s="800"/>
      <c r="Q450" s="800"/>
      <c r="R450" s="801"/>
      <c r="S450" s="175"/>
      <c r="T450" s="120"/>
      <c r="U450" s="120"/>
      <c r="V450" s="489"/>
      <c r="W450" s="489"/>
      <c r="X450" s="489"/>
      <c r="Y450" s="489"/>
      <c r="Z450" s="175"/>
      <c r="AA450" s="175"/>
      <c r="AB450" s="175"/>
      <c r="AC450" s="6"/>
      <c r="AD450" s="6"/>
      <c r="AE450" s="27"/>
      <c r="AF450" s="598"/>
    </row>
    <row r="451" spans="1:34" s="137" customFormat="1">
      <c r="A451" s="367"/>
      <c r="B451" s="6"/>
      <c r="C451" s="6"/>
      <c r="D451" s="27"/>
      <c r="E451" s="17"/>
      <c r="F451" s="17"/>
      <c r="G451" s="17"/>
      <c r="H451" s="31"/>
      <c r="I451" s="31"/>
      <c r="J451" s="31"/>
      <c r="K451" s="175"/>
      <c r="L451" s="74" t="s">
        <v>102</v>
      </c>
      <c r="M451" s="984">
        <f>IF(AND(SUM(M445:R450)=0,COUNTIF(M445:R450,"NS")&gt;0),"NS",SUM(M445:R450))</f>
        <v>0</v>
      </c>
      <c r="N451" s="985"/>
      <c r="O451" s="985"/>
      <c r="P451" s="985"/>
      <c r="Q451" s="985"/>
      <c r="R451" s="986"/>
      <c r="S451" s="175"/>
      <c r="T451" s="120"/>
      <c r="U451" s="120"/>
      <c r="V451" s="489"/>
      <c r="W451" s="489"/>
      <c r="X451" s="489"/>
      <c r="Y451" s="489"/>
      <c r="Z451" s="175"/>
      <c r="AA451" s="175"/>
      <c r="AB451" s="175"/>
      <c r="AC451" s="6"/>
      <c r="AD451" s="6"/>
      <c r="AE451" s="27"/>
      <c r="AF451" s="598"/>
    </row>
    <row r="452" spans="1:34" s="151" customFormat="1" ht="15" customHeight="1">
      <c r="A452" s="394"/>
      <c r="B452" s="758" t="str">
        <f>IF(AG443=36,"",IF(AH448=0,"","ERROR: Por favor verifique las cantidades ya que no coinciden con lo registrado en la respuesta de la pregunta anterior."))</f>
        <v/>
      </c>
      <c r="C452" s="758"/>
      <c r="D452" s="758"/>
      <c r="E452" s="758"/>
      <c r="F452" s="758"/>
      <c r="G452" s="758"/>
      <c r="H452" s="758"/>
      <c r="I452" s="758"/>
      <c r="J452" s="758"/>
      <c r="K452" s="758"/>
      <c r="L452" s="758"/>
      <c r="M452" s="758"/>
      <c r="N452" s="758"/>
      <c r="O452" s="758"/>
      <c r="P452" s="758"/>
      <c r="Q452" s="758"/>
      <c r="R452" s="758"/>
      <c r="S452" s="758"/>
      <c r="T452" s="758"/>
      <c r="U452" s="758"/>
      <c r="V452" s="758"/>
      <c r="W452" s="758"/>
      <c r="X452" s="758"/>
      <c r="Y452" s="758"/>
      <c r="Z452" s="758"/>
      <c r="AA452" s="758"/>
      <c r="AB452" s="758"/>
      <c r="AC452" s="758"/>
      <c r="AD452" s="758"/>
      <c r="AE452" s="167"/>
      <c r="AF452" s="601"/>
    </row>
    <row r="453" spans="1:34" s="137" customFormat="1">
      <c r="A453" s="367"/>
      <c r="B453" s="759" t="str">
        <f>IF(OR(AG443=36,AG443=30),"","ERROR: Favor de llenar todas las celdas. Si no se cuenta con la información, registrar NS.")</f>
        <v/>
      </c>
      <c r="C453" s="759"/>
      <c r="D453" s="759"/>
      <c r="E453" s="759"/>
      <c r="F453" s="759"/>
      <c r="G453" s="759"/>
      <c r="H453" s="759"/>
      <c r="I453" s="759"/>
      <c r="J453" s="759"/>
      <c r="K453" s="759"/>
      <c r="L453" s="759"/>
      <c r="M453" s="759"/>
      <c r="N453" s="759"/>
      <c r="O453" s="759"/>
      <c r="P453" s="759"/>
      <c r="Q453" s="759"/>
      <c r="R453" s="759"/>
      <c r="S453" s="759"/>
      <c r="T453" s="759"/>
      <c r="U453" s="759"/>
      <c r="V453" s="759"/>
      <c r="W453" s="759"/>
      <c r="X453" s="759"/>
      <c r="Y453" s="759"/>
      <c r="Z453" s="759"/>
      <c r="AA453" s="759"/>
      <c r="AB453" s="759"/>
      <c r="AC453" s="759"/>
      <c r="AD453" s="759"/>
      <c r="AE453" s="27"/>
      <c r="AF453" s="598"/>
    </row>
    <row r="454" spans="1:34" s="137" customFormat="1" ht="26.25" customHeight="1">
      <c r="A454" s="367" t="s">
        <v>308</v>
      </c>
      <c r="B454" s="895" t="s">
        <v>755</v>
      </c>
      <c r="C454" s="895"/>
      <c r="D454" s="895"/>
      <c r="E454" s="895"/>
      <c r="F454" s="895"/>
      <c r="G454" s="895"/>
      <c r="H454" s="895"/>
      <c r="I454" s="895"/>
      <c r="J454" s="895"/>
      <c r="K454" s="895"/>
      <c r="L454" s="895"/>
      <c r="M454" s="895"/>
      <c r="N454" s="895"/>
      <c r="O454" s="895"/>
      <c r="P454" s="895"/>
      <c r="Q454" s="895"/>
      <c r="R454" s="895"/>
      <c r="S454" s="895"/>
      <c r="T454" s="895"/>
      <c r="U454" s="895"/>
      <c r="V454" s="895"/>
      <c r="W454" s="895"/>
      <c r="X454" s="895"/>
      <c r="Y454" s="895"/>
      <c r="Z454" s="895"/>
      <c r="AA454" s="895"/>
      <c r="AB454" s="895"/>
      <c r="AC454" s="895"/>
      <c r="AD454" s="895"/>
      <c r="AE454" s="27"/>
      <c r="AF454" s="598"/>
    </row>
    <row r="455" spans="1:34" s="137" customFormat="1">
      <c r="A455" s="367"/>
      <c r="B455" s="760" t="str">
        <f>IF(OR($J$24="X",$T$24="X"),"De acuerdo a la pregunta 1, ésta no debe ser contestada.","")</f>
        <v/>
      </c>
      <c r="C455" s="760"/>
      <c r="D455" s="760"/>
      <c r="E455" s="760"/>
      <c r="F455" s="760"/>
      <c r="G455" s="760"/>
      <c r="H455" s="760"/>
      <c r="I455" s="760"/>
      <c r="J455" s="760"/>
      <c r="K455" s="760"/>
      <c r="L455" s="760"/>
      <c r="M455" s="760"/>
      <c r="N455" s="760"/>
      <c r="O455" s="760"/>
      <c r="P455" s="760"/>
      <c r="Q455" s="760"/>
      <c r="R455" s="760"/>
      <c r="S455" s="760"/>
      <c r="T455" s="760"/>
      <c r="U455" s="760"/>
      <c r="V455" s="760"/>
      <c r="W455" s="760"/>
      <c r="X455" s="760"/>
      <c r="Y455" s="760"/>
      <c r="Z455" s="760"/>
      <c r="AA455" s="760"/>
      <c r="AB455" s="760"/>
      <c r="AC455" s="760"/>
      <c r="AD455" s="760"/>
      <c r="AE455" s="27"/>
      <c r="AF455" s="598"/>
    </row>
    <row r="456" spans="1:34" s="137" customFormat="1">
      <c r="A456" s="367"/>
      <c r="B456" s="6"/>
      <c r="C456" s="6"/>
      <c r="D456" s="988" t="s">
        <v>288</v>
      </c>
      <c r="E456" s="989"/>
      <c r="F456" s="989"/>
      <c r="G456" s="989"/>
      <c r="H456" s="989"/>
      <c r="I456" s="989"/>
      <c r="J456" s="989"/>
      <c r="K456" s="989"/>
      <c r="L456" s="990"/>
      <c r="M456" s="814" t="s">
        <v>280</v>
      </c>
      <c r="N456" s="815"/>
      <c r="O456" s="815"/>
      <c r="P456" s="815"/>
      <c r="Q456" s="815"/>
      <c r="R456" s="816"/>
      <c r="S456" s="175"/>
      <c r="T456" s="120"/>
      <c r="U456" s="120"/>
      <c r="V456" s="489"/>
      <c r="W456" s="489"/>
      <c r="X456" s="489"/>
      <c r="Y456" s="489"/>
      <c r="Z456" s="175"/>
      <c r="AA456" s="175"/>
      <c r="AB456" s="175"/>
      <c r="AC456" s="6"/>
      <c r="AD456" s="6"/>
      <c r="AE456" s="27"/>
      <c r="AF456" s="598"/>
      <c r="AG456" s="571">
        <f>COUNTBLANK(M458:R464)</f>
        <v>42</v>
      </c>
      <c r="AH456" s="571"/>
    </row>
    <row r="457" spans="1:34" s="137" customFormat="1" ht="21.75" customHeight="1" thickBot="1">
      <c r="A457" s="367"/>
      <c r="B457" s="6"/>
      <c r="C457" s="6"/>
      <c r="D457" s="994"/>
      <c r="E457" s="995"/>
      <c r="F457" s="995"/>
      <c r="G457" s="995"/>
      <c r="H457" s="995"/>
      <c r="I457" s="995"/>
      <c r="J457" s="995"/>
      <c r="K457" s="995"/>
      <c r="L457" s="996"/>
      <c r="M457" s="817"/>
      <c r="N457" s="818"/>
      <c r="O457" s="818"/>
      <c r="P457" s="818"/>
      <c r="Q457" s="818"/>
      <c r="R457" s="819"/>
      <c r="S457" s="175"/>
      <c r="T457" s="120"/>
      <c r="U457" s="120"/>
      <c r="V457" s="489"/>
      <c r="W457" s="489"/>
      <c r="X457" s="489"/>
      <c r="Y457" s="489"/>
      <c r="Z457" s="175"/>
      <c r="AA457" s="175"/>
      <c r="AB457" s="175"/>
      <c r="AC457" s="6"/>
      <c r="AD457" s="6"/>
      <c r="AE457" s="27"/>
      <c r="AF457" s="598"/>
      <c r="AG457" s="571"/>
      <c r="AH457" s="656" t="s">
        <v>6470</v>
      </c>
    </row>
    <row r="458" spans="1:34" s="137" customFormat="1">
      <c r="A458" s="367"/>
      <c r="B458" s="6"/>
      <c r="C458" s="6"/>
      <c r="D458" s="88" t="s">
        <v>130</v>
      </c>
      <c r="E458" s="796" t="s">
        <v>289</v>
      </c>
      <c r="F458" s="797"/>
      <c r="G458" s="797"/>
      <c r="H458" s="797"/>
      <c r="I458" s="797"/>
      <c r="J458" s="797"/>
      <c r="K458" s="797"/>
      <c r="L458" s="798"/>
      <c r="M458" s="799"/>
      <c r="N458" s="800"/>
      <c r="O458" s="800"/>
      <c r="P458" s="800"/>
      <c r="Q458" s="800"/>
      <c r="R458" s="801"/>
      <c r="S458" s="175"/>
      <c r="T458" s="120"/>
      <c r="U458" s="120"/>
      <c r="V458" s="489"/>
      <c r="W458" s="489"/>
      <c r="X458" s="489"/>
      <c r="Y458" s="489"/>
      <c r="Z458" s="175"/>
      <c r="AA458" s="175"/>
      <c r="AB458" s="175"/>
      <c r="AC458" s="6"/>
      <c r="AD458" s="6"/>
      <c r="AE458" s="27"/>
      <c r="AF458" s="598"/>
      <c r="AG458" s="625" t="s">
        <v>6454</v>
      </c>
      <c r="AH458" s="626">
        <f>$C$433</f>
        <v>0</v>
      </c>
    </row>
    <row r="459" spans="1:34" s="137" customFormat="1">
      <c r="A459" s="367"/>
      <c r="B459" s="6"/>
      <c r="C459" s="6"/>
      <c r="D459" s="176" t="s">
        <v>132</v>
      </c>
      <c r="E459" s="796" t="s">
        <v>290</v>
      </c>
      <c r="F459" s="797"/>
      <c r="G459" s="797"/>
      <c r="H459" s="797"/>
      <c r="I459" s="797"/>
      <c r="J459" s="797"/>
      <c r="K459" s="797"/>
      <c r="L459" s="798"/>
      <c r="M459" s="799"/>
      <c r="N459" s="800"/>
      <c r="O459" s="800"/>
      <c r="P459" s="800"/>
      <c r="Q459" s="800"/>
      <c r="R459" s="801"/>
      <c r="S459" s="175"/>
      <c r="T459" s="120"/>
      <c r="U459" s="120"/>
      <c r="V459" s="489"/>
      <c r="W459" s="489"/>
      <c r="X459" s="489"/>
      <c r="Y459" s="489"/>
      <c r="Z459" s="175"/>
      <c r="AA459" s="175"/>
      <c r="AB459" s="175"/>
      <c r="AC459" s="6"/>
      <c r="AD459" s="6"/>
      <c r="AE459" s="27"/>
      <c r="AF459" s="598"/>
      <c r="AG459" s="627" t="s">
        <v>6455</v>
      </c>
      <c r="AH459" s="631">
        <f>SUM(M458:R464)</f>
        <v>0</v>
      </c>
    </row>
    <row r="460" spans="1:34" s="137" customFormat="1">
      <c r="A460" s="367"/>
      <c r="B460" s="6"/>
      <c r="C460" s="6"/>
      <c r="D460" s="176" t="s">
        <v>134</v>
      </c>
      <c r="E460" s="796" t="s">
        <v>291</v>
      </c>
      <c r="F460" s="797"/>
      <c r="G460" s="797"/>
      <c r="H460" s="797"/>
      <c r="I460" s="797"/>
      <c r="J460" s="797"/>
      <c r="K460" s="797"/>
      <c r="L460" s="798"/>
      <c r="M460" s="799"/>
      <c r="N460" s="800"/>
      <c r="O460" s="800"/>
      <c r="P460" s="800"/>
      <c r="Q460" s="800"/>
      <c r="R460" s="801"/>
      <c r="S460" s="175"/>
      <c r="T460" s="120"/>
      <c r="U460" s="120"/>
      <c r="V460" s="489"/>
      <c r="W460" s="489"/>
      <c r="X460" s="489"/>
      <c r="Y460" s="489"/>
      <c r="Z460" s="175"/>
      <c r="AA460" s="175"/>
      <c r="AB460" s="175"/>
      <c r="AC460" s="6"/>
      <c r="AD460" s="6"/>
      <c r="AE460" s="27"/>
      <c r="AF460" s="598"/>
      <c r="AG460" s="627" t="s">
        <v>467</v>
      </c>
      <c r="AH460" s="628">
        <f>COUNTIF(M458:R464,"NS")</f>
        <v>0</v>
      </c>
    </row>
    <row r="461" spans="1:34" s="137" customFormat="1">
      <c r="A461" s="367"/>
      <c r="B461" s="6"/>
      <c r="C461" s="6"/>
      <c r="D461" s="176" t="s">
        <v>136</v>
      </c>
      <c r="E461" s="796" t="s">
        <v>292</v>
      </c>
      <c r="F461" s="797"/>
      <c r="G461" s="797"/>
      <c r="H461" s="797"/>
      <c r="I461" s="797"/>
      <c r="J461" s="797"/>
      <c r="K461" s="797"/>
      <c r="L461" s="798"/>
      <c r="M461" s="799"/>
      <c r="N461" s="800"/>
      <c r="O461" s="800"/>
      <c r="P461" s="800"/>
      <c r="Q461" s="800"/>
      <c r="R461" s="801"/>
      <c r="S461" s="175"/>
      <c r="T461" s="120"/>
      <c r="U461" s="120"/>
      <c r="V461" s="489"/>
      <c r="W461" s="489"/>
      <c r="X461" s="489"/>
      <c r="Y461" s="489"/>
      <c r="Z461" s="175"/>
      <c r="AA461" s="175"/>
      <c r="AB461" s="175"/>
      <c r="AC461" s="6"/>
      <c r="AD461" s="6"/>
      <c r="AE461" s="27"/>
      <c r="AF461" s="598"/>
      <c r="AG461" s="629" t="s">
        <v>6456</v>
      </c>
      <c r="AH461" s="630">
        <f>IF(AG456=42,0,IF(OR(AND(AH458=0,AH460&gt;0),AND(AH458="NS",AH459&gt;0),AND(AH458="NS",AH459=0,AH460=0)),1,IF(OR(AND(AH460&gt;=2,AH459&lt;AH458),AND(AH458="NS",AH459=0,AH460&gt;0),AH458=AH459),0,1)))</f>
        <v>0</v>
      </c>
    </row>
    <row r="462" spans="1:34" s="137" customFormat="1">
      <c r="A462" s="367"/>
      <c r="B462" s="6"/>
      <c r="C462" s="6"/>
      <c r="D462" s="176" t="s">
        <v>138</v>
      </c>
      <c r="E462" s="796" t="s">
        <v>293</v>
      </c>
      <c r="F462" s="797"/>
      <c r="G462" s="797"/>
      <c r="H462" s="797"/>
      <c r="I462" s="797"/>
      <c r="J462" s="797"/>
      <c r="K462" s="797"/>
      <c r="L462" s="798"/>
      <c r="M462" s="799"/>
      <c r="N462" s="800"/>
      <c r="O462" s="800"/>
      <c r="P462" s="800"/>
      <c r="Q462" s="800"/>
      <c r="R462" s="801"/>
      <c r="S462" s="175"/>
      <c r="T462" s="120"/>
      <c r="U462" s="120"/>
      <c r="V462" s="489"/>
      <c r="W462" s="489"/>
      <c r="X462" s="489"/>
      <c r="Y462" s="489"/>
      <c r="Z462" s="175"/>
      <c r="AA462" s="175"/>
      <c r="AB462" s="175"/>
      <c r="AC462" s="6"/>
      <c r="AD462" s="6"/>
      <c r="AE462" s="27"/>
      <c r="AF462" s="598"/>
    </row>
    <row r="463" spans="1:34" s="137" customFormat="1">
      <c r="A463" s="367"/>
      <c r="B463" s="6"/>
      <c r="C463" s="6"/>
      <c r="D463" s="176" t="s">
        <v>75</v>
      </c>
      <c r="E463" s="796" t="s">
        <v>294</v>
      </c>
      <c r="F463" s="797"/>
      <c r="G463" s="797"/>
      <c r="H463" s="797"/>
      <c r="I463" s="797"/>
      <c r="J463" s="797"/>
      <c r="K463" s="797"/>
      <c r="L463" s="798"/>
      <c r="M463" s="799"/>
      <c r="N463" s="800"/>
      <c r="O463" s="800"/>
      <c r="P463" s="800"/>
      <c r="Q463" s="800"/>
      <c r="R463" s="801"/>
      <c r="S463" s="175"/>
      <c r="T463" s="120"/>
      <c r="U463" s="120"/>
      <c r="V463" s="489"/>
      <c r="W463" s="489"/>
      <c r="X463" s="489"/>
      <c r="Y463" s="489"/>
      <c r="Z463" s="175"/>
      <c r="AA463" s="175"/>
      <c r="AB463" s="175"/>
      <c r="AC463" s="6"/>
      <c r="AD463" s="6"/>
      <c r="AE463" s="27"/>
      <c r="AF463" s="598"/>
    </row>
    <row r="464" spans="1:34" s="137" customFormat="1">
      <c r="A464" s="367"/>
      <c r="B464" s="6"/>
      <c r="C464" s="6"/>
      <c r="D464" s="176" t="s">
        <v>77</v>
      </c>
      <c r="E464" s="796" t="s">
        <v>286</v>
      </c>
      <c r="F464" s="797"/>
      <c r="G464" s="797"/>
      <c r="H464" s="797"/>
      <c r="I464" s="797"/>
      <c r="J464" s="797"/>
      <c r="K464" s="797"/>
      <c r="L464" s="798"/>
      <c r="M464" s="799"/>
      <c r="N464" s="800"/>
      <c r="O464" s="800"/>
      <c r="P464" s="800"/>
      <c r="Q464" s="800"/>
      <c r="R464" s="801"/>
      <c r="S464" s="175"/>
      <c r="T464" s="120"/>
      <c r="U464" s="120"/>
      <c r="V464" s="489"/>
      <c r="W464" s="489"/>
      <c r="X464" s="489"/>
      <c r="Y464" s="489"/>
      <c r="Z464" s="175"/>
      <c r="AA464" s="175"/>
      <c r="AB464" s="175"/>
      <c r="AC464" s="6"/>
      <c r="AD464" s="6"/>
      <c r="AE464" s="27"/>
      <c r="AF464" s="598"/>
    </row>
    <row r="465" spans="1:34" s="137" customFormat="1">
      <c r="A465" s="367"/>
      <c r="B465" s="6"/>
      <c r="C465" s="6"/>
      <c r="D465" s="27"/>
      <c r="E465" s="17"/>
      <c r="F465" s="17"/>
      <c r="G465" s="17"/>
      <c r="H465" s="31"/>
      <c r="I465" s="31"/>
      <c r="J465" s="31"/>
      <c r="K465" s="175"/>
      <c r="L465" s="74" t="s">
        <v>102</v>
      </c>
      <c r="M465" s="984">
        <f>IF(AND(SUM(M458:R464)=0,COUNTIF(M458:R464,"NS")&gt;0),"NS",SUM(M458:R464))</f>
        <v>0</v>
      </c>
      <c r="N465" s="985"/>
      <c r="O465" s="985"/>
      <c r="P465" s="985"/>
      <c r="Q465" s="985"/>
      <c r="R465" s="986"/>
      <c r="S465" s="175"/>
      <c r="T465" s="120"/>
      <c r="U465" s="120"/>
      <c r="V465" s="489"/>
      <c r="W465" s="489"/>
      <c r="X465" s="489"/>
      <c r="Y465" s="489"/>
      <c r="Z465" s="175"/>
      <c r="AA465" s="175"/>
      <c r="AB465" s="175"/>
      <c r="AC465" s="6"/>
      <c r="AD465" s="6"/>
      <c r="AE465" s="27"/>
      <c r="AF465" s="598"/>
    </row>
    <row r="466" spans="1:34" s="137" customFormat="1">
      <c r="A466" s="367"/>
      <c r="B466" s="758" t="str">
        <f>IF(AG456=42,"",IF(AH461=0,"","ERROR: Por favor verifique las cantidades ya que no coinciden con lo registrado en la respuesta de la pregunta 22."))</f>
        <v/>
      </c>
      <c r="C466" s="758"/>
      <c r="D466" s="758"/>
      <c r="E466" s="758"/>
      <c r="F466" s="758"/>
      <c r="G466" s="758"/>
      <c r="H466" s="758"/>
      <c r="I466" s="758"/>
      <c r="J466" s="758"/>
      <c r="K466" s="758"/>
      <c r="L466" s="758"/>
      <c r="M466" s="758"/>
      <c r="N466" s="758"/>
      <c r="O466" s="758"/>
      <c r="P466" s="758"/>
      <c r="Q466" s="758"/>
      <c r="R466" s="758"/>
      <c r="S466" s="758"/>
      <c r="T466" s="758"/>
      <c r="U466" s="758"/>
      <c r="V466" s="758"/>
      <c r="W466" s="758"/>
      <c r="X466" s="758"/>
      <c r="Y466" s="758"/>
      <c r="Z466" s="758"/>
      <c r="AA466" s="758"/>
      <c r="AB466" s="758"/>
      <c r="AC466" s="758"/>
      <c r="AD466" s="758"/>
      <c r="AE466" s="27"/>
      <c r="AF466" s="598"/>
    </row>
    <row r="467" spans="1:34" s="137" customFormat="1">
      <c r="A467" s="367"/>
      <c r="B467" s="759" t="str">
        <f>IF(OR(AG456=42,AG456=35),"","ERROR: Favor de llenar todas las celdas. Si no se cuenta con la información, registrar NS.")</f>
        <v/>
      </c>
      <c r="C467" s="759"/>
      <c r="D467" s="759"/>
      <c r="E467" s="759"/>
      <c r="F467" s="759"/>
      <c r="G467" s="759"/>
      <c r="H467" s="759"/>
      <c r="I467" s="759"/>
      <c r="J467" s="759"/>
      <c r="K467" s="759"/>
      <c r="L467" s="759"/>
      <c r="M467" s="759"/>
      <c r="N467" s="759"/>
      <c r="O467" s="759"/>
      <c r="P467" s="759"/>
      <c r="Q467" s="759"/>
      <c r="R467" s="759"/>
      <c r="S467" s="759"/>
      <c r="T467" s="759"/>
      <c r="U467" s="759"/>
      <c r="V467" s="759"/>
      <c r="W467" s="759"/>
      <c r="X467" s="759"/>
      <c r="Y467" s="759"/>
      <c r="Z467" s="759"/>
      <c r="AA467" s="759"/>
      <c r="AB467" s="759"/>
      <c r="AC467" s="759"/>
      <c r="AD467" s="759"/>
      <c r="AE467" s="27"/>
      <c r="AF467" s="598"/>
    </row>
    <row r="468" spans="1:34" s="137" customFormat="1">
      <c r="A468" s="367"/>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c r="AA468" s="153"/>
      <c r="AB468" s="153"/>
      <c r="AC468" s="153"/>
      <c r="AD468" s="153"/>
      <c r="AE468" s="27"/>
      <c r="AF468" s="598"/>
    </row>
    <row r="469" spans="1:34" s="137" customFormat="1" ht="37.5" customHeight="1">
      <c r="A469" s="367" t="s">
        <v>328</v>
      </c>
      <c r="B469" s="805" t="s">
        <v>556</v>
      </c>
      <c r="C469" s="805"/>
      <c r="D469" s="805"/>
      <c r="E469" s="805"/>
      <c r="F469" s="805"/>
      <c r="G469" s="805"/>
      <c r="H469" s="805"/>
      <c r="I469" s="805"/>
      <c r="J469" s="805"/>
      <c r="K469" s="805"/>
      <c r="L469" s="805"/>
      <c r="M469" s="805"/>
      <c r="N469" s="805"/>
      <c r="O469" s="805"/>
      <c r="P469" s="805"/>
      <c r="Q469" s="805"/>
      <c r="R469" s="805"/>
      <c r="S469" s="805"/>
      <c r="T469" s="805"/>
      <c r="U469" s="805"/>
      <c r="V469" s="805"/>
      <c r="W469" s="805"/>
      <c r="X469" s="805"/>
      <c r="Y469" s="805"/>
      <c r="Z469" s="805"/>
      <c r="AA469" s="805"/>
      <c r="AB469" s="805"/>
      <c r="AC469" s="805"/>
      <c r="AD469" s="805"/>
      <c r="AE469" s="27"/>
      <c r="AF469" s="598"/>
    </row>
    <row r="470" spans="1:34" s="137" customFormat="1">
      <c r="A470" s="367"/>
      <c r="B470" s="27"/>
      <c r="C470" s="806" t="s">
        <v>557</v>
      </c>
      <c r="D470" s="806"/>
      <c r="E470" s="806"/>
      <c r="F470" s="806"/>
      <c r="G470" s="806"/>
      <c r="H470" s="806"/>
      <c r="I470" s="806"/>
      <c r="J470" s="806"/>
      <c r="K470" s="806"/>
      <c r="L470" s="806"/>
      <c r="M470" s="806"/>
      <c r="N470" s="806"/>
      <c r="O470" s="806"/>
      <c r="P470" s="806"/>
      <c r="Q470" s="806"/>
      <c r="R470" s="806"/>
      <c r="S470" s="806"/>
      <c r="T470" s="806"/>
      <c r="U470" s="806"/>
      <c r="V470" s="806"/>
      <c r="W470" s="806"/>
      <c r="X470" s="806"/>
      <c r="Y470" s="806"/>
      <c r="Z470" s="806"/>
      <c r="AA470" s="806"/>
      <c r="AB470" s="806"/>
      <c r="AC470" s="806"/>
      <c r="AD470" s="806"/>
      <c r="AE470" s="16"/>
      <c r="AF470" s="598"/>
      <c r="AG470" s="571">
        <f>COUNTBLANK(C472:G474)</f>
        <v>15</v>
      </c>
      <c r="AH470" s="571"/>
    </row>
    <row r="471" spans="1:34" s="137" customFormat="1" ht="15.75" thickBot="1">
      <c r="A471" s="367"/>
      <c r="B471" s="760" t="str">
        <f>IF(OR($J$24="X",$T$24="X"),"De acuerdo a la pregunta 1, ésta no debe ser contestada.","")</f>
        <v/>
      </c>
      <c r="C471" s="760"/>
      <c r="D471" s="760"/>
      <c r="E471" s="760"/>
      <c r="F471" s="760"/>
      <c r="G471" s="760"/>
      <c r="H471" s="760"/>
      <c r="I471" s="760"/>
      <c r="J471" s="760"/>
      <c r="K471" s="760"/>
      <c r="L471" s="760"/>
      <c r="M471" s="760"/>
      <c r="N471" s="760"/>
      <c r="O471" s="760"/>
      <c r="P471" s="760"/>
      <c r="Q471" s="760"/>
      <c r="R471" s="760"/>
      <c r="S471" s="760"/>
      <c r="T471" s="760"/>
      <c r="U471" s="760"/>
      <c r="V471" s="760"/>
      <c r="W471" s="760"/>
      <c r="X471" s="760"/>
      <c r="Y471" s="760"/>
      <c r="Z471" s="760"/>
      <c r="AA471" s="760"/>
      <c r="AB471" s="760"/>
      <c r="AC471" s="760"/>
      <c r="AD471" s="760"/>
      <c r="AE471" s="27"/>
      <c r="AF471" s="598"/>
      <c r="AG471" s="571"/>
      <c r="AH471" s="656"/>
    </row>
    <row r="472" spans="1:34" s="137" customFormat="1" ht="15.75" thickBot="1">
      <c r="A472" s="367"/>
      <c r="B472" s="6"/>
      <c r="C472" s="999"/>
      <c r="D472" s="1000"/>
      <c r="E472" s="1000"/>
      <c r="F472" s="1000"/>
      <c r="G472" s="1001"/>
      <c r="H472" s="32" t="s">
        <v>296</v>
      </c>
      <c r="I472" s="31"/>
      <c r="J472" s="31"/>
      <c r="K472" s="175"/>
      <c r="L472" s="175"/>
      <c r="M472" s="175"/>
      <c r="N472" s="175"/>
      <c r="O472" s="175"/>
      <c r="P472" s="175"/>
      <c r="Q472" s="175"/>
      <c r="AE472" s="27"/>
      <c r="AF472" s="598"/>
      <c r="AG472" s="625" t="s">
        <v>6454</v>
      </c>
      <c r="AH472" s="626">
        <f>$C$433</f>
        <v>0</v>
      </c>
    </row>
    <row r="473" spans="1:34" s="137" customFormat="1" ht="15.75" thickBot="1">
      <c r="A473" s="369"/>
      <c r="B473" s="26"/>
      <c r="C473" s="26"/>
      <c r="J473" s="35"/>
      <c r="K473" s="35"/>
      <c r="L473" s="35"/>
      <c r="M473" s="35"/>
      <c r="N473" s="35"/>
      <c r="O473" s="35"/>
      <c r="P473" s="35"/>
      <c r="Q473" s="35"/>
      <c r="AE473" s="41"/>
      <c r="AF473" s="598"/>
      <c r="AG473" s="627" t="s">
        <v>6455</v>
      </c>
      <c r="AH473" s="631">
        <f>SUM(C472:G474)</f>
        <v>0</v>
      </c>
    </row>
    <row r="474" spans="1:34" s="137" customFormat="1" ht="15.75" thickBot="1">
      <c r="A474" s="369"/>
      <c r="B474" s="26"/>
      <c r="C474" s="999"/>
      <c r="D474" s="1000"/>
      <c r="E474" s="1000"/>
      <c r="F474" s="1000"/>
      <c r="G474" s="1001"/>
      <c r="H474" s="32" t="s">
        <v>297</v>
      </c>
      <c r="I474" s="35"/>
      <c r="J474" s="35"/>
      <c r="K474" s="35"/>
      <c r="L474" s="35"/>
      <c r="M474" s="35"/>
      <c r="N474" s="35"/>
      <c r="O474" s="35"/>
      <c r="P474" s="35"/>
      <c r="Q474" s="35"/>
      <c r="AE474" s="41"/>
      <c r="AF474" s="598"/>
      <c r="AG474" s="627" t="s">
        <v>467</v>
      </c>
      <c r="AH474" s="628">
        <f>COUNTIF(C472:G474,"NS")</f>
        <v>0</v>
      </c>
    </row>
    <row r="475" spans="1:34" s="137" customFormat="1">
      <c r="A475" s="369"/>
      <c r="B475" s="758" t="str">
        <f>IF(AG470=15,"",IF(AH475=0,"","ERROR: Por favor verifique las cantidades ya que no coinciden con lo registrado en la respuesta de la pregunta 22."))</f>
        <v/>
      </c>
      <c r="C475" s="758"/>
      <c r="D475" s="758"/>
      <c r="E475" s="758"/>
      <c r="F475" s="758"/>
      <c r="G475" s="758"/>
      <c r="H475" s="758"/>
      <c r="I475" s="758"/>
      <c r="J475" s="758"/>
      <c r="K475" s="758"/>
      <c r="L475" s="758"/>
      <c r="M475" s="758"/>
      <c r="N475" s="758"/>
      <c r="O475" s="758"/>
      <c r="P475" s="758"/>
      <c r="Q475" s="758"/>
      <c r="R475" s="758"/>
      <c r="S475" s="758"/>
      <c r="T475" s="758"/>
      <c r="U475" s="758"/>
      <c r="V475" s="758"/>
      <c r="W475" s="758"/>
      <c r="X475" s="758"/>
      <c r="Y475" s="758"/>
      <c r="Z475" s="758"/>
      <c r="AA475" s="758"/>
      <c r="AB475" s="758"/>
      <c r="AC475" s="758"/>
      <c r="AD475" s="758"/>
      <c r="AE475" s="41"/>
      <c r="AF475" s="598"/>
      <c r="AG475" s="629" t="s">
        <v>6456</v>
      </c>
      <c r="AH475" s="630">
        <f>IF(AG470=15,0,IF(OR(AND(AH472=0,AH474&gt;0),AND(AH472="NS",AH473&gt;0),AND(AH472="NS",AH473=0,AH474=0)),1,IF(OR(AND(AH474&gt;=2,AH473&lt;AH472),AND(AH472="NS",AH473=0,AH474&gt;0),AH472=AH473),0,1)))</f>
        <v>0</v>
      </c>
    </row>
    <row r="476" spans="1:34" s="137" customFormat="1">
      <c r="A476" s="369"/>
      <c r="B476" s="759" t="str">
        <f>IF(OR(AG470=15,AG470=13),"","ERROR: Favor de llenar todas las celdas. Si no se cuenta con la información, registrar NS.")</f>
        <v/>
      </c>
      <c r="C476" s="759"/>
      <c r="D476" s="759"/>
      <c r="E476" s="759"/>
      <c r="F476" s="759"/>
      <c r="G476" s="759"/>
      <c r="H476" s="759"/>
      <c r="I476" s="759"/>
      <c r="J476" s="759"/>
      <c r="K476" s="759"/>
      <c r="L476" s="759"/>
      <c r="M476" s="759"/>
      <c r="N476" s="759"/>
      <c r="O476" s="759"/>
      <c r="P476" s="759"/>
      <c r="Q476" s="759"/>
      <c r="R476" s="759"/>
      <c r="S476" s="759"/>
      <c r="T476" s="759"/>
      <c r="U476" s="759"/>
      <c r="V476" s="759"/>
      <c r="W476" s="759"/>
      <c r="X476" s="759"/>
      <c r="Y476" s="759"/>
      <c r="Z476" s="759"/>
      <c r="AA476" s="759"/>
      <c r="AB476" s="759"/>
      <c r="AC476" s="759"/>
      <c r="AD476" s="759"/>
      <c r="AE476" s="41"/>
      <c r="AF476" s="598"/>
    </row>
    <row r="477" spans="1:34" s="137" customFormat="1" ht="28.5" customHeight="1">
      <c r="A477" s="367"/>
      <c r="B477" s="405"/>
      <c r="C477" s="987" t="s">
        <v>244</v>
      </c>
      <c r="D477" s="987"/>
      <c r="E477" s="987"/>
      <c r="F477" s="987"/>
      <c r="G477" s="987"/>
      <c r="H477" s="987"/>
      <c r="I477" s="987"/>
      <c r="J477" s="987"/>
      <c r="K477" s="987"/>
      <c r="L477" s="987"/>
      <c r="M477" s="987"/>
      <c r="N477" s="987"/>
      <c r="O477" s="987"/>
      <c r="P477" s="987"/>
      <c r="Q477" s="987"/>
      <c r="R477" s="987"/>
      <c r="S477" s="987"/>
      <c r="T477" s="987"/>
      <c r="U477" s="987"/>
      <c r="V477" s="987"/>
      <c r="W477" s="987"/>
      <c r="X477" s="987"/>
      <c r="Y477" s="987"/>
      <c r="Z477" s="987"/>
      <c r="AA477" s="987"/>
      <c r="AB477" s="987"/>
      <c r="AC477" s="987"/>
      <c r="AD477" s="987"/>
      <c r="AE477" s="11"/>
      <c r="AF477" s="598"/>
    </row>
    <row r="478" spans="1:34" s="137" customFormat="1" ht="50.25" customHeight="1">
      <c r="A478" s="367"/>
      <c r="B478" s="103"/>
      <c r="C478" s="1002"/>
      <c r="D478" s="1003"/>
      <c r="E478" s="1003"/>
      <c r="F478" s="1003"/>
      <c r="G478" s="1003"/>
      <c r="H478" s="1003"/>
      <c r="I478" s="1003"/>
      <c r="J478" s="1003"/>
      <c r="K478" s="1003"/>
      <c r="L478" s="1003"/>
      <c r="M478" s="1003"/>
      <c r="N478" s="1003"/>
      <c r="O478" s="1003"/>
      <c r="P478" s="1003"/>
      <c r="Q478" s="1003"/>
      <c r="R478" s="1003"/>
      <c r="S478" s="1003"/>
      <c r="T478" s="1003"/>
      <c r="U478" s="1003"/>
      <c r="V478" s="1003"/>
      <c r="W478" s="1003"/>
      <c r="X478" s="1003"/>
      <c r="Y478" s="1003"/>
      <c r="Z478" s="1003"/>
      <c r="AA478" s="1003"/>
      <c r="AB478" s="1003"/>
      <c r="AC478" s="1003"/>
      <c r="AD478" s="1004"/>
      <c r="AE478" s="11"/>
      <c r="AF478" s="598"/>
    </row>
    <row r="479" spans="1:34" s="137" customFormat="1">
      <c r="A479" s="367"/>
      <c r="B479" s="6"/>
      <c r="C479" s="6"/>
      <c r="D479" s="27"/>
      <c r="E479" s="17"/>
      <c r="F479" s="17"/>
      <c r="G479" s="17"/>
      <c r="H479" s="31"/>
      <c r="I479" s="31"/>
      <c r="J479" s="31"/>
      <c r="K479" s="175"/>
      <c r="L479" s="75"/>
      <c r="M479" s="175"/>
      <c r="N479" s="175"/>
      <c r="O479" s="175"/>
      <c r="P479" s="175"/>
      <c r="Q479" s="175"/>
      <c r="R479" s="175"/>
      <c r="S479" s="175"/>
      <c r="T479" s="120"/>
      <c r="U479" s="120"/>
      <c r="V479" s="435"/>
      <c r="W479" s="435"/>
      <c r="X479" s="435"/>
      <c r="Y479" s="435"/>
      <c r="Z479" s="175"/>
      <c r="AA479" s="175"/>
      <c r="AB479" s="175"/>
      <c r="AC479" s="6"/>
      <c r="AD479" s="6"/>
      <c r="AE479" s="27"/>
      <c r="AF479" s="598"/>
    </row>
    <row r="480" spans="1:34" s="137" customFormat="1">
      <c r="A480" s="367"/>
      <c r="B480" s="6"/>
      <c r="C480" s="6"/>
      <c r="D480" s="27"/>
      <c r="E480" s="17"/>
      <c r="F480" s="17"/>
      <c r="G480" s="17"/>
      <c r="H480" s="31"/>
      <c r="I480" s="31"/>
      <c r="J480" s="31"/>
      <c r="K480" s="175"/>
      <c r="L480" s="75"/>
      <c r="M480" s="175"/>
      <c r="N480" s="175"/>
      <c r="O480" s="175"/>
      <c r="P480" s="175"/>
      <c r="Q480" s="175"/>
      <c r="R480" s="175"/>
      <c r="S480" s="175"/>
      <c r="T480" s="120"/>
      <c r="U480" s="120"/>
      <c r="V480" s="435"/>
      <c r="W480" s="435"/>
      <c r="X480" s="435"/>
      <c r="Y480" s="435"/>
      <c r="Z480" s="175"/>
      <c r="AA480" s="175"/>
      <c r="AB480" s="175"/>
      <c r="AC480" s="6"/>
      <c r="AD480" s="6"/>
      <c r="AE480" s="27"/>
      <c r="AF480" s="598"/>
    </row>
    <row r="481" spans="1:34" s="137" customFormat="1">
      <c r="A481" s="367"/>
      <c r="B481" s="6"/>
      <c r="C481" s="6"/>
      <c r="D481" s="27"/>
      <c r="E481" s="17"/>
      <c r="F481" s="17"/>
      <c r="G481" s="17"/>
      <c r="H481" s="31"/>
      <c r="I481" s="31"/>
      <c r="J481" s="31"/>
      <c r="K481" s="175"/>
      <c r="L481" s="75"/>
      <c r="M481" s="175"/>
      <c r="N481" s="175"/>
      <c r="O481" s="175"/>
      <c r="P481" s="175"/>
      <c r="Q481" s="175"/>
      <c r="R481" s="175"/>
      <c r="S481" s="175"/>
      <c r="T481" s="120"/>
      <c r="U481" s="120"/>
      <c r="V481" s="435"/>
      <c r="W481" s="435"/>
      <c r="X481" s="435"/>
      <c r="Y481" s="435"/>
      <c r="Z481" s="175"/>
      <c r="AA481" s="175"/>
      <c r="AB481" s="175"/>
      <c r="AC481" s="6"/>
      <c r="AD481" s="6"/>
      <c r="AE481" s="27"/>
      <c r="AF481" s="598"/>
    </row>
    <row r="482" spans="1:34" s="137" customFormat="1" ht="42" customHeight="1">
      <c r="A482" s="367" t="s">
        <v>330</v>
      </c>
      <c r="B482" s="895" t="s">
        <v>757</v>
      </c>
      <c r="C482" s="895"/>
      <c r="D482" s="895"/>
      <c r="E482" s="895"/>
      <c r="F482" s="895"/>
      <c r="G482" s="895"/>
      <c r="H482" s="895"/>
      <c r="I482" s="895"/>
      <c r="J482" s="895"/>
      <c r="K482" s="895"/>
      <c r="L482" s="895"/>
      <c r="M482" s="895"/>
      <c r="N482" s="895"/>
      <c r="O482" s="895"/>
      <c r="P482" s="895"/>
      <c r="Q482" s="895"/>
      <c r="R482" s="895"/>
      <c r="S482" s="895"/>
      <c r="T482" s="895"/>
      <c r="U482" s="895"/>
      <c r="V482" s="895"/>
      <c r="W482" s="895"/>
      <c r="X482" s="895"/>
      <c r="Y482" s="895"/>
      <c r="Z482" s="895"/>
      <c r="AA482" s="895"/>
      <c r="AB482" s="895"/>
      <c r="AC482" s="895"/>
      <c r="AD482" s="895"/>
      <c r="AE482" s="27"/>
      <c r="AF482" s="598"/>
    </row>
    <row r="483" spans="1:34" s="137" customFormat="1" ht="30" customHeight="1">
      <c r="A483" s="367"/>
      <c r="B483" s="27"/>
      <c r="C483" s="1014" t="s">
        <v>758</v>
      </c>
      <c r="D483" s="1014"/>
      <c r="E483" s="1014"/>
      <c r="F483" s="1014"/>
      <c r="G483" s="1014"/>
      <c r="H483" s="1014"/>
      <c r="I483" s="1014"/>
      <c r="J483" s="1014"/>
      <c r="K483" s="1014"/>
      <c r="L483" s="1014"/>
      <c r="M483" s="1014"/>
      <c r="N483" s="1014"/>
      <c r="O483" s="1014"/>
      <c r="P483" s="1014"/>
      <c r="Q483" s="1014"/>
      <c r="R483" s="1014"/>
      <c r="S483" s="1014"/>
      <c r="T483" s="1014"/>
      <c r="U483" s="1014"/>
      <c r="V483" s="1014"/>
      <c r="W483" s="1014"/>
      <c r="X483" s="1014"/>
      <c r="Y483" s="1014"/>
      <c r="Z483" s="1014"/>
      <c r="AA483" s="1014"/>
      <c r="AB483" s="1014"/>
      <c r="AC483" s="1014"/>
      <c r="AD483" s="1014"/>
      <c r="AE483" s="16"/>
      <c r="AF483" s="598"/>
    </row>
    <row r="484" spans="1:34" s="137" customFormat="1">
      <c r="A484" s="367"/>
      <c r="B484" s="760" t="str">
        <f>IF(OR($J$24="X",$T$24="X"),"De acuerdo a la pregunta 1, ésta no debe ser contestada.","")</f>
        <v/>
      </c>
      <c r="C484" s="760"/>
      <c r="D484" s="760"/>
      <c r="E484" s="760"/>
      <c r="F484" s="760"/>
      <c r="G484" s="760"/>
      <c r="H484" s="760"/>
      <c r="I484" s="760"/>
      <c r="J484" s="760"/>
      <c r="K484" s="760"/>
      <c r="L484" s="760"/>
      <c r="M484" s="760"/>
      <c r="N484" s="760"/>
      <c r="O484" s="760"/>
      <c r="P484" s="760"/>
      <c r="Q484" s="760"/>
      <c r="R484" s="760"/>
      <c r="S484" s="760"/>
      <c r="T484" s="760"/>
      <c r="U484" s="760"/>
      <c r="V484" s="760"/>
      <c r="W484" s="760"/>
      <c r="X484" s="760"/>
      <c r="Y484" s="760"/>
      <c r="Z484" s="760"/>
      <c r="AA484" s="760"/>
      <c r="AB484" s="760"/>
      <c r="AC484" s="760"/>
      <c r="AD484" s="760"/>
      <c r="AE484" s="27"/>
      <c r="AF484" s="598"/>
    </row>
    <row r="485" spans="1:34" s="137" customFormat="1">
      <c r="A485" s="367"/>
      <c r="B485" s="6"/>
      <c r="C485" s="6"/>
      <c r="D485" s="1020" t="s">
        <v>756</v>
      </c>
      <c r="E485" s="739"/>
      <c r="F485" s="739"/>
      <c r="G485" s="739"/>
      <c r="H485" s="739"/>
      <c r="I485" s="739"/>
      <c r="J485" s="739"/>
      <c r="K485" s="739"/>
      <c r="L485" s="1021"/>
      <c r="M485" s="896" t="s">
        <v>299</v>
      </c>
      <c r="N485" s="897"/>
      <c r="O485" s="897"/>
      <c r="P485" s="897"/>
      <c r="Q485" s="897"/>
      <c r="R485" s="898"/>
      <c r="S485" s="896" t="s">
        <v>300</v>
      </c>
      <c r="T485" s="897"/>
      <c r="U485" s="897"/>
      <c r="V485" s="897"/>
      <c r="W485" s="897"/>
      <c r="X485" s="898"/>
      <c r="Y485" s="435"/>
      <c r="Z485" s="175"/>
      <c r="AA485" s="175"/>
      <c r="AB485" s="175"/>
      <c r="AC485" s="6"/>
      <c r="AD485" s="6"/>
      <c r="AE485" s="27"/>
      <c r="AF485" s="598"/>
      <c r="AG485" s="571">
        <f>COUNTBLANK(M487:X493)</f>
        <v>84</v>
      </c>
      <c r="AH485" s="571"/>
    </row>
    <row r="486" spans="1:34" s="137" customFormat="1" ht="15.75" thickBot="1">
      <c r="A486" s="367"/>
      <c r="B486" s="6"/>
      <c r="C486" s="6"/>
      <c r="D486" s="1022"/>
      <c r="E486" s="1023"/>
      <c r="F486" s="1023"/>
      <c r="G486" s="1023"/>
      <c r="H486" s="1023"/>
      <c r="I486" s="1023"/>
      <c r="J486" s="1023"/>
      <c r="K486" s="1023"/>
      <c r="L486" s="1024"/>
      <c r="M486" s="902"/>
      <c r="N486" s="903"/>
      <c r="O486" s="903"/>
      <c r="P486" s="903"/>
      <c r="Q486" s="903"/>
      <c r="R486" s="904"/>
      <c r="S486" s="902"/>
      <c r="T486" s="903"/>
      <c r="U486" s="903"/>
      <c r="V486" s="903"/>
      <c r="W486" s="903"/>
      <c r="X486" s="904"/>
      <c r="Y486" s="435"/>
      <c r="Z486" s="175"/>
      <c r="AA486" s="175"/>
      <c r="AB486" s="175"/>
      <c r="AC486" s="6"/>
      <c r="AD486" s="6"/>
      <c r="AE486" s="27"/>
      <c r="AF486" s="598"/>
      <c r="AG486" s="571"/>
      <c r="AH486" s="656"/>
    </row>
    <row r="487" spans="1:34" s="137" customFormat="1">
      <c r="A487" s="367"/>
      <c r="B487" s="6"/>
      <c r="C487" s="6"/>
      <c r="D487" s="542" t="s">
        <v>130</v>
      </c>
      <c r="E487" s="911" t="s">
        <v>289</v>
      </c>
      <c r="F487" s="912"/>
      <c r="G487" s="912"/>
      <c r="H487" s="912"/>
      <c r="I487" s="912"/>
      <c r="J487" s="912"/>
      <c r="K487" s="912"/>
      <c r="L487" s="913"/>
      <c r="M487" s="1009"/>
      <c r="N487" s="925"/>
      <c r="O487" s="925"/>
      <c r="P487" s="925"/>
      <c r="Q487" s="925"/>
      <c r="R487" s="926"/>
      <c r="S487" s="1009"/>
      <c r="T487" s="925"/>
      <c r="U487" s="925"/>
      <c r="V487" s="925"/>
      <c r="W487" s="925"/>
      <c r="X487" s="926"/>
      <c r="Y487" s="435"/>
      <c r="Z487" s="175"/>
      <c r="AA487" s="175"/>
      <c r="AB487" s="175"/>
      <c r="AC487" s="6"/>
      <c r="AD487" s="6"/>
      <c r="AE487" s="27"/>
      <c r="AF487" s="598"/>
      <c r="AG487" s="625" t="s">
        <v>6454</v>
      </c>
      <c r="AH487" s="626">
        <f>$C$472</f>
        <v>0</v>
      </c>
    </row>
    <row r="488" spans="1:34" s="137" customFormat="1">
      <c r="A488" s="367"/>
      <c r="B488" s="6"/>
      <c r="C488" s="6"/>
      <c r="D488" s="541" t="s">
        <v>132</v>
      </c>
      <c r="E488" s="911" t="s">
        <v>290</v>
      </c>
      <c r="F488" s="912"/>
      <c r="G488" s="912"/>
      <c r="H488" s="912"/>
      <c r="I488" s="912"/>
      <c r="J488" s="912"/>
      <c r="K488" s="912"/>
      <c r="L488" s="913"/>
      <c r="M488" s="1009"/>
      <c r="N488" s="925"/>
      <c r="O488" s="925"/>
      <c r="P488" s="925"/>
      <c r="Q488" s="925"/>
      <c r="R488" s="926"/>
      <c r="S488" s="1009"/>
      <c r="T488" s="925"/>
      <c r="U488" s="925"/>
      <c r="V488" s="925"/>
      <c r="W488" s="925"/>
      <c r="X488" s="926"/>
      <c r="Y488" s="435"/>
      <c r="Z488" s="175"/>
      <c r="AA488" s="175"/>
      <c r="AB488" s="175"/>
      <c r="AC488" s="6"/>
      <c r="AD488" s="6"/>
      <c r="AE488" s="27"/>
      <c r="AF488" s="598"/>
      <c r="AG488" s="627" t="s">
        <v>6455</v>
      </c>
      <c r="AH488" s="631">
        <f>SUM(M487:X493)</f>
        <v>0</v>
      </c>
    </row>
    <row r="489" spans="1:34" s="137" customFormat="1">
      <c r="A489" s="367"/>
      <c r="B489" s="6"/>
      <c r="C489" s="6"/>
      <c r="D489" s="541" t="s">
        <v>134</v>
      </c>
      <c r="E489" s="911" t="s">
        <v>291</v>
      </c>
      <c r="F489" s="912"/>
      <c r="G489" s="912"/>
      <c r="H489" s="912"/>
      <c r="I489" s="912"/>
      <c r="J489" s="912"/>
      <c r="K489" s="912"/>
      <c r="L489" s="913"/>
      <c r="M489" s="1009"/>
      <c r="N489" s="925"/>
      <c r="O489" s="925"/>
      <c r="P489" s="925"/>
      <c r="Q489" s="925"/>
      <c r="R489" s="926"/>
      <c r="S489" s="1009"/>
      <c r="T489" s="925"/>
      <c r="U489" s="925"/>
      <c r="V489" s="925"/>
      <c r="W489" s="925"/>
      <c r="X489" s="926"/>
      <c r="Y489" s="435"/>
      <c r="Z489" s="175"/>
      <c r="AA489" s="175"/>
      <c r="AB489" s="175"/>
      <c r="AC489" s="6"/>
      <c r="AD489" s="6"/>
      <c r="AE489" s="27"/>
      <c r="AF489" s="598"/>
      <c r="AG489" s="627" t="s">
        <v>467</v>
      </c>
      <c r="AH489" s="628">
        <f>COUNTIF(M487:X493,"NS")</f>
        <v>0</v>
      </c>
    </row>
    <row r="490" spans="1:34" s="137" customFormat="1">
      <c r="A490" s="367"/>
      <c r="B490" s="6"/>
      <c r="C490" s="6"/>
      <c r="D490" s="541" t="s">
        <v>136</v>
      </c>
      <c r="E490" s="911" t="s">
        <v>292</v>
      </c>
      <c r="F490" s="912"/>
      <c r="G490" s="912"/>
      <c r="H490" s="912"/>
      <c r="I490" s="912"/>
      <c r="J490" s="912"/>
      <c r="K490" s="912"/>
      <c r="L490" s="913"/>
      <c r="M490" s="1009"/>
      <c r="N490" s="925"/>
      <c r="O490" s="925"/>
      <c r="P490" s="925"/>
      <c r="Q490" s="925"/>
      <c r="R490" s="926"/>
      <c r="S490" s="1009"/>
      <c r="T490" s="925"/>
      <c r="U490" s="925"/>
      <c r="V490" s="925"/>
      <c r="W490" s="925"/>
      <c r="X490" s="926"/>
      <c r="Y490" s="435"/>
      <c r="Z490" s="175"/>
      <c r="AA490" s="175"/>
      <c r="AB490" s="175"/>
      <c r="AC490" s="6"/>
      <c r="AD490" s="6"/>
      <c r="AE490" s="27"/>
      <c r="AF490" s="598"/>
      <c r="AG490" s="629" t="s">
        <v>6456</v>
      </c>
      <c r="AH490" s="630">
        <f>IF(AG485=15,0,IF(OR(AND(AH487=0,AH489&gt;0),AND(AH487="NS",AH488&gt;0),AND(AH487="NS",AH488=0,AH489=0)),1,IF(OR(AND(AH489&gt;=2,AH488&lt;AH487),AND(AH487="NS",AH488=0,AH489&gt;0),AH487=AH488),0,1)))</f>
        <v>0</v>
      </c>
    </row>
    <row r="491" spans="1:34" s="137" customFormat="1">
      <c r="A491" s="367"/>
      <c r="B491" s="6"/>
      <c r="C491" s="6"/>
      <c r="D491" s="541" t="s">
        <v>138</v>
      </c>
      <c r="E491" s="911" t="s">
        <v>293</v>
      </c>
      <c r="F491" s="912"/>
      <c r="G491" s="912"/>
      <c r="H491" s="912"/>
      <c r="I491" s="912"/>
      <c r="J491" s="912"/>
      <c r="K491" s="912"/>
      <c r="L491" s="913"/>
      <c r="M491" s="1009"/>
      <c r="N491" s="925"/>
      <c r="O491" s="925"/>
      <c r="P491" s="925"/>
      <c r="Q491" s="925"/>
      <c r="R491" s="926"/>
      <c r="S491" s="1009"/>
      <c r="T491" s="925"/>
      <c r="U491" s="925"/>
      <c r="V491" s="925"/>
      <c r="W491" s="925"/>
      <c r="X491" s="926"/>
      <c r="Y491" s="435"/>
      <c r="Z491" s="175"/>
      <c r="AA491" s="175"/>
      <c r="AB491" s="175"/>
      <c r="AC491" s="6"/>
      <c r="AD491" s="6"/>
      <c r="AE491" s="27"/>
      <c r="AF491" s="598"/>
    </row>
    <row r="492" spans="1:34" s="137" customFormat="1">
      <c r="A492" s="367"/>
      <c r="B492" s="6"/>
      <c r="C492" s="6"/>
      <c r="D492" s="541" t="s">
        <v>140</v>
      </c>
      <c r="E492" s="911" t="s">
        <v>294</v>
      </c>
      <c r="F492" s="912"/>
      <c r="G492" s="912"/>
      <c r="H492" s="912"/>
      <c r="I492" s="912"/>
      <c r="J492" s="912"/>
      <c r="K492" s="912"/>
      <c r="L492" s="913"/>
      <c r="M492" s="1009"/>
      <c r="N492" s="925"/>
      <c r="O492" s="925"/>
      <c r="P492" s="925"/>
      <c r="Q492" s="925"/>
      <c r="R492" s="926"/>
      <c r="S492" s="1009"/>
      <c r="T492" s="925"/>
      <c r="U492" s="925"/>
      <c r="V492" s="925"/>
      <c r="W492" s="925"/>
      <c r="X492" s="926"/>
      <c r="Y492" s="435"/>
      <c r="Z492" s="175"/>
      <c r="AA492" s="175"/>
      <c r="AB492" s="175"/>
      <c r="AC492" s="6"/>
      <c r="AD492" s="6"/>
      <c r="AE492" s="27"/>
      <c r="AF492" s="598"/>
    </row>
    <row r="493" spans="1:34" s="137" customFormat="1">
      <c r="A493" s="367"/>
      <c r="B493" s="6"/>
      <c r="C493" s="6"/>
      <c r="D493" s="541" t="s">
        <v>77</v>
      </c>
      <c r="E493" s="911" t="s">
        <v>286</v>
      </c>
      <c r="F493" s="912"/>
      <c r="G493" s="912"/>
      <c r="H493" s="912"/>
      <c r="I493" s="912"/>
      <c r="J493" s="912"/>
      <c r="K493" s="912"/>
      <c r="L493" s="913"/>
      <c r="M493" s="1009"/>
      <c r="N493" s="925"/>
      <c r="O493" s="925"/>
      <c r="P493" s="925"/>
      <c r="Q493" s="925"/>
      <c r="R493" s="926"/>
      <c r="S493" s="1009"/>
      <c r="T493" s="925"/>
      <c r="U493" s="925"/>
      <c r="V493" s="925"/>
      <c r="W493" s="925"/>
      <c r="X493" s="926"/>
      <c r="Y493" s="435"/>
      <c r="Z493" s="175"/>
      <c r="AA493" s="175"/>
      <c r="AB493" s="175"/>
      <c r="AC493" s="6"/>
      <c r="AD493" s="6"/>
      <c r="AE493" s="27"/>
      <c r="AF493" s="598"/>
    </row>
    <row r="494" spans="1:34" s="137" customFormat="1">
      <c r="A494" s="367"/>
      <c r="B494" s="6"/>
      <c r="C494" s="6"/>
      <c r="D494" s="27"/>
      <c r="E494" s="63"/>
      <c r="F494" s="17"/>
      <c r="G494" s="17"/>
      <c r="H494" s="31"/>
      <c r="I494" s="31"/>
      <c r="J494" s="31"/>
      <c r="K494" s="175"/>
      <c r="L494" s="74" t="s">
        <v>102</v>
      </c>
      <c r="M494" s="908">
        <f>IF(AND(SUM(M487:R493)=0,COUNTIF(M487:R493,"NS")&gt;0),"NS",SUM(M487:R493))</f>
        <v>0</v>
      </c>
      <c r="N494" s="909"/>
      <c r="O494" s="909"/>
      <c r="P494" s="909"/>
      <c r="Q494" s="909"/>
      <c r="R494" s="910"/>
      <c r="S494" s="908">
        <f>IF(AND(SUM(S487:X493)=0,COUNTIF(S487:X493,"NS")&gt;0),"NS",SUM(S487:X493))</f>
        <v>0</v>
      </c>
      <c r="T494" s="909"/>
      <c r="U494" s="909"/>
      <c r="V494" s="909"/>
      <c r="W494" s="909"/>
      <c r="X494" s="910"/>
      <c r="Y494" s="435"/>
      <c r="Z494" s="175"/>
      <c r="AA494" s="175"/>
      <c r="AB494" s="175"/>
      <c r="AC494" s="6"/>
      <c r="AD494" s="6"/>
      <c r="AE494" s="27"/>
      <c r="AF494" s="598"/>
    </row>
    <row r="495" spans="1:34" s="137" customFormat="1">
      <c r="A495" s="367"/>
      <c r="B495" s="150"/>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c r="AB495" s="150"/>
      <c r="AC495" s="150"/>
      <c r="AD495" s="150"/>
      <c r="AE495" s="27"/>
      <c r="AF495" s="598"/>
    </row>
    <row r="496" spans="1:34" s="137" customFormat="1" ht="20.25" customHeight="1">
      <c r="A496" s="367"/>
      <c r="B496" s="405"/>
      <c r="C496" s="987" t="s">
        <v>244</v>
      </c>
      <c r="D496" s="987"/>
      <c r="E496" s="987"/>
      <c r="F496" s="987"/>
      <c r="G496" s="987"/>
      <c r="H496" s="987"/>
      <c r="I496" s="987"/>
      <c r="J496" s="987"/>
      <c r="K496" s="987"/>
      <c r="L496" s="987"/>
      <c r="M496" s="987"/>
      <c r="N496" s="987"/>
      <c r="O496" s="987"/>
      <c r="P496" s="987"/>
      <c r="Q496" s="987"/>
      <c r="R496" s="987"/>
      <c r="S496" s="987"/>
      <c r="T496" s="987"/>
      <c r="U496" s="987"/>
      <c r="V496" s="987"/>
      <c r="W496" s="987"/>
      <c r="X496" s="987"/>
      <c r="Y496" s="987"/>
      <c r="Z496" s="987"/>
      <c r="AA496" s="987"/>
      <c r="AB496" s="987"/>
      <c r="AC496" s="987"/>
      <c r="AD496" s="987"/>
      <c r="AE496" s="11"/>
      <c r="AF496" s="598"/>
    </row>
    <row r="497" spans="1:34" s="137" customFormat="1" ht="50.25" customHeight="1">
      <c r="A497" s="367"/>
      <c r="B497" s="103"/>
      <c r="C497" s="1002"/>
      <c r="D497" s="1003"/>
      <c r="E497" s="1003"/>
      <c r="F497" s="1003"/>
      <c r="G497" s="1003"/>
      <c r="H497" s="1003"/>
      <c r="I497" s="1003"/>
      <c r="J497" s="1003"/>
      <c r="K497" s="1003"/>
      <c r="L497" s="1003"/>
      <c r="M497" s="1003"/>
      <c r="N497" s="1003"/>
      <c r="O497" s="1003"/>
      <c r="P497" s="1003"/>
      <c r="Q497" s="1003"/>
      <c r="R497" s="1003"/>
      <c r="S497" s="1003"/>
      <c r="T497" s="1003"/>
      <c r="U497" s="1003"/>
      <c r="V497" s="1003"/>
      <c r="W497" s="1003"/>
      <c r="X497" s="1003"/>
      <c r="Y497" s="1003"/>
      <c r="Z497" s="1003"/>
      <c r="AA497" s="1003"/>
      <c r="AB497" s="1003"/>
      <c r="AC497" s="1003"/>
      <c r="AD497" s="1004"/>
      <c r="AE497" s="11"/>
      <c r="AF497" s="598"/>
    </row>
    <row r="498" spans="1:34" s="137" customFormat="1">
      <c r="A498" s="367"/>
      <c r="B498" s="758" t="str">
        <f>IF(AG485=84,"",IF(AH490=0,"","ERROR: Por favor verifique las cantidades ya que no coinciden con lo registrado en la respuesta de la pregunta anterior."))</f>
        <v/>
      </c>
      <c r="C498" s="758"/>
      <c r="D498" s="758"/>
      <c r="E498" s="758"/>
      <c r="F498" s="758"/>
      <c r="G498" s="758"/>
      <c r="H498" s="758"/>
      <c r="I498" s="758"/>
      <c r="J498" s="758"/>
      <c r="K498" s="758"/>
      <c r="L498" s="758"/>
      <c r="M498" s="758"/>
      <c r="N498" s="758"/>
      <c r="O498" s="758"/>
      <c r="P498" s="758"/>
      <c r="Q498" s="758"/>
      <c r="R498" s="758"/>
      <c r="S498" s="758"/>
      <c r="T498" s="758"/>
      <c r="U498" s="758"/>
      <c r="V498" s="758"/>
      <c r="W498" s="758"/>
      <c r="X498" s="758"/>
      <c r="Y498" s="758"/>
      <c r="Z498" s="758"/>
      <c r="AA498" s="758"/>
      <c r="AB498" s="758"/>
      <c r="AC498" s="758"/>
      <c r="AD498" s="758"/>
      <c r="AE498" s="27"/>
      <c r="AF498" s="598"/>
    </row>
    <row r="499" spans="1:34" s="137" customFormat="1">
      <c r="A499" s="367"/>
      <c r="B499" s="759" t="str">
        <f>IF(OR(AG485=84,AG485=70),"","ERROR: Favor de llenar todas las celdas. Si no se cuenta con la información, registrar NS.")</f>
        <v/>
      </c>
      <c r="C499" s="759"/>
      <c r="D499" s="759"/>
      <c r="E499" s="759"/>
      <c r="F499" s="759"/>
      <c r="G499" s="759"/>
      <c r="H499" s="759"/>
      <c r="I499" s="759"/>
      <c r="J499" s="759"/>
      <c r="K499" s="759"/>
      <c r="L499" s="759"/>
      <c r="M499" s="759"/>
      <c r="N499" s="759"/>
      <c r="O499" s="759"/>
      <c r="P499" s="759"/>
      <c r="Q499" s="759"/>
      <c r="R499" s="759"/>
      <c r="S499" s="759"/>
      <c r="T499" s="759"/>
      <c r="U499" s="759"/>
      <c r="V499" s="759"/>
      <c r="W499" s="759"/>
      <c r="X499" s="759"/>
      <c r="Y499" s="759"/>
      <c r="Z499" s="759"/>
      <c r="AA499" s="759"/>
      <c r="AB499" s="759"/>
      <c r="AC499" s="759"/>
      <c r="AD499" s="759"/>
      <c r="AE499" s="27"/>
      <c r="AF499" s="598"/>
    </row>
    <row r="500" spans="1:34" s="137" customFormat="1">
      <c r="A500" s="367"/>
      <c r="B500" s="6"/>
      <c r="C500" s="6"/>
      <c r="D500" s="27"/>
      <c r="E500" s="63"/>
      <c r="F500" s="17"/>
      <c r="G500" s="17"/>
      <c r="H500" s="31"/>
      <c r="I500" s="31"/>
      <c r="J500" s="31"/>
      <c r="K500" s="175"/>
      <c r="L500" s="75"/>
      <c r="M500" s="175"/>
      <c r="N500" s="175"/>
      <c r="O500" s="175"/>
      <c r="P500" s="175"/>
      <c r="Q500" s="175"/>
      <c r="R500" s="175"/>
      <c r="S500" s="175"/>
      <c r="T500" s="113"/>
      <c r="U500" s="113"/>
      <c r="V500" s="175"/>
      <c r="W500" s="175"/>
      <c r="X500" s="175"/>
      <c r="Y500" s="435"/>
      <c r="Z500" s="175"/>
      <c r="AA500" s="175"/>
      <c r="AB500" s="175"/>
      <c r="AC500" s="6"/>
      <c r="AD500" s="6"/>
      <c r="AE500" s="27"/>
      <c r="AF500" s="598"/>
    </row>
    <row r="501" spans="1:34" s="137" customFormat="1" ht="58.5" customHeight="1">
      <c r="A501" s="367" t="s">
        <v>334</v>
      </c>
      <c r="B501" s="895" t="s">
        <v>993</v>
      </c>
      <c r="C501" s="895"/>
      <c r="D501" s="895"/>
      <c r="E501" s="895"/>
      <c r="F501" s="895"/>
      <c r="G501" s="895"/>
      <c r="H501" s="895"/>
      <c r="I501" s="895"/>
      <c r="J501" s="895"/>
      <c r="K501" s="895"/>
      <c r="L501" s="895"/>
      <c r="M501" s="895"/>
      <c r="N501" s="895"/>
      <c r="O501" s="895"/>
      <c r="P501" s="895"/>
      <c r="Q501" s="895"/>
      <c r="R501" s="895"/>
      <c r="S501" s="895"/>
      <c r="T501" s="895"/>
      <c r="U501" s="895"/>
      <c r="V501" s="895"/>
      <c r="W501" s="895"/>
      <c r="X501" s="895"/>
      <c r="Y501" s="895"/>
      <c r="Z501" s="895"/>
      <c r="AA501" s="895"/>
      <c r="AB501" s="895"/>
      <c r="AC501" s="895"/>
      <c r="AD501" s="895"/>
      <c r="AE501" s="27"/>
      <c r="AF501" s="598"/>
    </row>
    <row r="502" spans="1:34" s="137" customFormat="1">
      <c r="A502" s="367"/>
      <c r="B502" s="760" t="str">
        <f>IF(OR($J$24="X",$T$24="X"),"De acuerdo a la pregunta 1, ésta no debe ser contestada.","")</f>
        <v/>
      </c>
      <c r="C502" s="760"/>
      <c r="D502" s="760"/>
      <c r="E502" s="760"/>
      <c r="F502" s="760"/>
      <c r="G502" s="760"/>
      <c r="H502" s="760"/>
      <c r="I502" s="760"/>
      <c r="J502" s="760"/>
      <c r="K502" s="760"/>
      <c r="L502" s="760"/>
      <c r="M502" s="760"/>
      <c r="N502" s="760"/>
      <c r="O502" s="760"/>
      <c r="P502" s="760"/>
      <c r="Q502" s="760"/>
      <c r="R502" s="760"/>
      <c r="S502" s="760"/>
      <c r="T502" s="760"/>
      <c r="U502" s="760"/>
      <c r="V502" s="760"/>
      <c r="W502" s="760"/>
      <c r="X502" s="760"/>
      <c r="Y502" s="760"/>
      <c r="Z502" s="760"/>
      <c r="AA502" s="760"/>
      <c r="AB502" s="760"/>
      <c r="AC502" s="760"/>
      <c r="AD502" s="760"/>
      <c r="AE502" s="27"/>
      <c r="AF502" s="598"/>
    </row>
    <row r="503" spans="1:34" s="137" customFormat="1" ht="45" customHeight="1">
      <c r="A503" s="367"/>
      <c r="B503" s="6"/>
      <c r="C503" s="6"/>
      <c r="J503" s="1005" t="s">
        <v>302</v>
      </c>
      <c r="K503" s="1006"/>
      <c r="L503" s="1006"/>
      <c r="M503" s="1006"/>
      <c r="N503" s="1006"/>
      <c r="O503" s="1006"/>
      <c r="P503" s="1007"/>
      <c r="Q503" s="997" t="s">
        <v>303</v>
      </c>
      <c r="R503" s="998"/>
      <c r="S503" s="998"/>
      <c r="T503" s="998"/>
      <c r="U503" s="998"/>
      <c r="V503" s="1008"/>
      <c r="AA503" s="175"/>
      <c r="AB503" s="175"/>
      <c r="AC503" s="6"/>
      <c r="AD503" s="6"/>
      <c r="AE503" s="27"/>
      <c r="AF503" s="598"/>
      <c r="AG503" s="571">
        <f>COUNTBLANK(Q504:V507)</f>
        <v>24</v>
      </c>
      <c r="AH503" s="571"/>
    </row>
    <row r="504" spans="1:34" s="137" customFormat="1" ht="21.75" customHeight="1" thickBot="1">
      <c r="J504" s="88" t="s">
        <v>130</v>
      </c>
      <c r="K504" s="796" t="s">
        <v>304</v>
      </c>
      <c r="L504" s="797"/>
      <c r="M504" s="797"/>
      <c r="N504" s="797"/>
      <c r="O504" s="797"/>
      <c r="P504" s="798"/>
      <c r="Q504" s="799"/>
      <c r="R504" s="800"/>
      <c r="S504" s="800"/>
      <c r="T504" s="800"/>
      <c r="U504" s="800"/>
      <c r="V504" s="801"/>
      <c r="AF504" s="598"/>
      <c r="AG504" s="571"/>
      <c r="AH504" s="656"/>
    </row>
    <row r="505" spans="1:34" s="137" customFormat="1" ht="21.75" customHeight="1">
      <c r="J505" s="176" t="s">
        <v>132</v>
      </c>
      <c r="K505" s="796" t="s">
        <v>305</v>
      </c>
      <c r="L505" s="797"/>
      <c r="M505" s="797"/>
      <c r="N505" s="797"/>
      <c r="O505" s="797"/>
      <c r="P505" s="798"/>
      <c r="Q505" s="799"/>
      <c r="R505" s="800"/>
      <c r="S505" s="800"/>
      <c r="T505" s="800"/>
      <c r="U505" s="800"/>
      <c r="V505" s="801"/>
      <c r="AF505" s="598"/>
      <c r="AG505" s="625" t="s">
        <v>6454</v>
      </c>
      <c r="AH505" s="626">
        <f>$C$472</f>
        <v>0</v>
      </c>
    </row>
    <row r="506" spans="1:34" s="137" customFormat="1" ht="21.75" customHeight="1">
      <c r="J506" s="176" t="s">
        <v>134</v>
      </c>
      <c r="K506" s="796" t="s">
        <v>306</v>
      </c>
      <c r="L506" s="797"/>
      <c r="M506" s="797"/>
      <c r="N506" s="797"/>
      <c r="O506" s="797"/>
      <c r="P506" s="798"/>
      <c r="Q506" s="799"/>
      <c r="R506" s="800"/>
      <c r="S506" s="800"/>
      <c r="T506" s="800"/>
      <c r="U506" s="800"/>
      <c r="V506" s="801"/>
      <c r="AF506" s="598"/>
      <c r="AG506" s="627" t="s">
        <v>6455</v>
      </c>
      <c r="AH506" s="631">
        <f>SUM(Q504:V507)</f>
        <v>0</v>
      </c>
    </row>
    <row r="507" spans="1:34" s="137" customFormat="1" ht="21.75" customHeight="1">
      <c r="J507" s="176" t="s">
        <v>136</v>
      </c>
      <c r="K507" s="802" t="s">
        <v>307</v>
      </c>
      <c r="L507" s="803"/>
      <c r="M507" s="803"/>
      <c r="N507" s="803"/>
      <c r="O507" s="803"/>
      <c r="P507" s="804"/>
      <c r="Q507" s="799"/>
      <c r="R507" s="800"/>
      <c r="S507" s="800"/>
      <c r="T507" s="800"/>
      <c r="U507" s="800"/>
      <c r="V507" s="801"/>
      <c r="AF507" s="598"/>
      <c r="AG507" s="627" t="s">
        <v>467</v>
      </c>
      <c r="AH507" s="628">
        <f>COUNTIF(Q504:V507,"NS")</f>
        <v>0</v>
      </c>
    </row>
    <row r="508" spans="1:34" s="137" customFormat="1">
      <c r="J508" s="27"/>
      <c r="K508" s="17"/>
      <c r="L508" s="17"/>
      <c r="M508" s="17"/>
      <c r="N508" s="31"/>
      <c r="O508" s="31"/>
      <c r="P508" s="74" t="s">
        <v>102</v>
      </c>
      <c r="Q508" s="984">
        <f>IF(AND(SUM(Q504:V507)=0,COUNTIF(Q504:V507,"NS")&gt;0),"NS",SUM(Q504:V507))</f>
        <v>0</v>
      </c>
      <c r="R508" s="985"/>
      <c r="S508" s="985"/>
      <c r="T508" s="985"/>
      <c r="U508" s="985"/>
      <c r="V508" s="986"/>
      <c r="AF508" s="598"/>
      <c r="AG508" s="629" t="s">
        <v>6456</v>
      </c>
      <c r="AH508" s="630">
        <f>IF(AG503=24,0,IF(OR(AND(AH505=0,AH507&gt;0),AND(AH505="NS",AH506&gt;0),AND(AH505="NS",AH506=0,AH507=0)),1,IF(OR(AND(AH507&gt;=2,AH506&lt;AH505),AND(AH505="NS",AH506=0,AH507&gt;0),AH505=AH506),0,1)))</f>
        <v>0</v>
      </c>
    </row>
    <row r="509" spans="1:34" s="137" customFormat="1">
      <c r="N509" s="150"/>
      <c r="O509" s="150"/>
      <c r="P509" s="150"/>
      <c r="Q509" s="150"/>
      <c r="R509" s="150"/>
      <c r="AF509" s="598"/>
    </row>
    <row r="510" spans="1:34" s="137" customFormat="1" ht="21" customHeight="1">
      <c r="A510" s="367"/>
      <c r="B510" s="405"/>
      <c r="C510" s="987" t="s">
        <v>244</v>
      </c>
      <c r="D510" s="987"/>
      <c r="E510" s="987"/>
      <c r="F510" s="987"/>
      <c r="G510" s="987"/>
      <c r="H510" s="987"/>
      <c r="I510" s="987"/>
      <c r="J510" s="987"/>
      <c r="K510" s="987"/>
      <c r="L510" s="987"/>
      <c r="M510" s="987"/>
      <c r="N510" s="987"/>
      <c r="O510" s="987"/>
      <c r="P510" s="987"/>
      <c r="Q510" s="987"/>
      <c r="R510" s="987"/>
      <c r="S510" s="987"/>
      <c r="T510" s="987"/>
      <c r="U510" s="987"/>
      <c r="V510" s="987"/>
      <c r="W510" s="987"/>
      <c r="X510" s="987"/>
      <c r="Y510" s="987"/>
      <c r="Z510" s="987"/>
      <c r="AA510" s="987"/>
      <c r="AB510" s="987"/>
      <c r="AC510" s="987"/>
      <c r="AD510" s="987"/>
      <c r="AE510" s="11"/>
      <c r="AF510" s="598"/>
    </row>
    <row r="511" spans="1:34" s="137" customFormat="1" ht="50.25" customHeight="1">
      <c r="A511" s="367"/>
      <c r="B511" s="103"/>
      <c r="C511" s="954"/>
      <c r="D511" s="954"/>
      <c r="E511" s="954"/>
      <c r="F511" s="954"/>
      <c r="G511" s="954"/>
      <c r="H511" s="954"/>
      <c r="I511" s="954"/>
      <c r="J511" s="954"/>
      <c r="K511" s="954"/>
      <c r="L511" s="954"/>
      <c r="M511" s="954"/>
      <c r="N511" s="954"/>
      <c r="O511" s="954"/>
      <c r="P511" s="954"/>
      <c r="Q511" s="954"/>
      <c r="R511" s="954"/>
      <c r="S511" s="954"/>
      <c r="T511" s="954"/>
      <c r="U511" s="954"/>
      <c r="V511" s="954"/>
      <c r="W511" s="954"/>
      <c r="X511" s="954"/>
      <c r="Y511" s="954"/>
      <c r="Z511" s="954"/>
      <c r="AA511" s="954"/>
      <c r="AB511" s="954"/>
      <c r="AC511" s="954"/>
      <c r="AD511" s="954"/>
      <c r="AE511" s="11"/>
      <c r="AF511" s="598"/>
    </row>
    <row r="512" spans="1:34" s="137" customFormat="1">
      <c r="A512" s="367"/>
      <c r="B512" s="758" t="str">
        <f>IF(AG503=24,"",IF(AH508=0,"","ERROR: Por favor verifique las cantidades ya que no coinciden con lo registrado en la respuesta de la pregunta 25."))</f>
        <v/>
      </c>
      <c r="C512" s="758"/>
      <c r="D512" s="758"/>
      <c r="E512" s="758"/>
      <c r="F512" s="758"/>
      <c r="G512" s="758"/>
      <c r="H512" s="758"/>
      <c r="I512" s="758"/>
      <c r="J512" s="758"/>
      <c r="K512" s="758"/>
      <c r="L512" s="758"/>
      <c r="M512" s="758"/>
      <c r="N512" s="758"/>
      <c r="O512" s="758"/>
      <c r="P512" s="758"/>
      <c r="Q512" s="758"/>
      <c r="R512" s="758"/>
      <c r="S512" s="758"/>
      <c r="T512" s="758"/>
      <c r="U512" s="758"/>
      <c r="V512" s="758"/>
      <c r="W512" s="758"/>
      <c r="X512" s="758"/>
      <c r="Y512" s="758"/>
      <c r="Z512" s="758"/>
      <c r="AA512" s="758"/>
      <c r="AB512" s="758"/>
      <c r="AC512" s="758"/>
      <c r="AD512" s="758"/>
      <c r="AE512" s="27"/>
      <c r="AF512" s="598"/>
    </row>
    <row r="513" spans="1:42" s="137" customFormat="1">
      <c r="A513" s="367"/>
      <c r="B513" s="759" t="str">
        <f>IF(OR(AG503=24,AG503=20),"","ERROR: Favor de llenar todas las celdas. Si no se cuenta con la información, registrar NS.")</f>
        <v/>
      </c>
      <c r="C513" s="759"/>
      <c r="D513" s="759"/>
      <c r="E513" s="759"/>
      <c r="F513" s="759"/>
      <c r="G513" s="759"/>
      <c r="H513" s="759"/>
      <c r="I513" s="759"/>
      <c r="J513" s="759"/>
      <c r="K513" s="759"/>
      <c r="L513" s="759"/>
      <c r="M513" s="759"/>
      <c r="N513" s="759"/>
      <c r="O513" s="759"/>
      <c r="P513" s="759"/>
      <c r="Q513" s="759"/>
      <c r="R513" s="759"/>
      <c r="S513" s="759"/>
      <c r="T513" s="759"/>
      <c r="U513" s="759"/>
      <c r="V513" s="759"/>
      <c r="W513" s="759"/>
      <c r="X513" s="759"/>
      <c r="Y513" s="759"/>
      <c r="Z513" s="759"/>
      <c r="AA513" s="759"/>
      <c r="AB513" s="759"/>
      <c r="AC513" s="759"/>
      <c r="AD513" s="759"/>
      <c r="AE513" s="27"/>
      <c r="AF513" s="598"/>
    </row>
    <row r="514" spans="1:42" s="137" customFormat="1">
      <c r="A514" s="367"/>
      <c r="B514" s="6"/>
      <c r="C514" s="6"/>
      <c r="D514" s="27"/>
      <c r="E514" s="17"/>
      <c r="F514" s="17"/>
      <c r="G514" s="17"/>
      <c r="H514" s="31"/>
      <c r="I514" s="31"/>
      <c r="J514" s="75"/>
      <c r="K514" s="175"/>
      <c r="L514" s="75"/>
      <c r="M514" s="175"/>
      <c r="N514" s="175"/>
      <c r="O514" s="175"/>
      <c r="P514" s="175"/>
      <c r="Q514" s="175"/>
      <c r="R514" s="175"/>
      <c r="S514" s="175"/>
      <c r="T514" s="120"/>
      <c r="U514" s="120"/>
      <c r="V514" s="435"/>
      <c r="W514" s="435"/>
      <c r="X514" s="435"/>
      <c r="Y514" s="435"/>
      <c r="Z514" s="175"/>
      <c r="AA514" s="175"/>
      <c r="AB514" s="175"/>
      <c r="AC514" s="6"/>
      <c r="AD514" s="6"/>
      <c r="AE514" s="27"/>
      <c r="AF514" s="598"/>
    </row>
    <row r="515" spans="1:42" s="137" customFormat="1" ht="42.75" customHeight="1">
      <c r="A515" s="367" t="s">
        <v>362</v>
      </c>
      <c r="B515" s="895" t="s">
        <v>558</v>
      </c>
      <c r="C515" s="895"/>
      <c r="D515" s="895"/>
      <c r="E515" s="895"/>
      <c r="F515" s="895"/>
      <c r="G515" s="895"/>
      <c r="H515" s="895"/>
      <c r="I515" s="895"/>
      <c r="J515" s="895"/>
      <c r="K515" s="895"/>
      <c r="L515" s="895"/>
      <c r="M515" s="895"/>
      <c r="N515" s="895"/>
      <c r="O515" s="895"/>
      <c r="P515" s="895"/>
      <c r="Q515" s="895"/>
      <c r="R515" s="895"/>
      <c r="S515" s="895"/>
      <c r="T515" s="895"/>
      <c r="U515" s="895"/>
      <c r="V515" s="895"/>
      <c r="W515" s="895"/>
      <c r="X515" s="895"/>
      <c r="Y515" s="895"/>
      <c r="Z515" s="895"/>
      <c r="AA515" s="895"/>
      <c r="AB515" s="895"/>
      <c r="AC515" s="895"/>
      <c r="AD515" s="895"/>
      <c r="AE515" s="27"/>
      <c r="AF515" s="598"/>
    </row>
    <row r="516" spans="1:42" s="137" customFormat="1">
      <c r="A516" s="367"/>
      <c r="B516" s="760" t="str">
        <f>IF(OR($J$24="X",$T$24="X"),"De acuerdo a la pregunta 1, ésta no debe ser contestada.","")</f>
        <v/>
      </c>
      <c r="C516" s="760"/>
      <c r="D516" s="760"/>
      <c r="E516" s="760"/>
      <c r="F516" s="760"/>
      <c r="G516" s="760"/>
      <c r="H516" s="760"/>
      <c r="I516" s="760"/>
      <c r="J516" s="760"/>
      <c r="K516" s="760"/>
      <c r="L516" s="760"/>
      <c r="M516" s="760"/>
      <c r="N516" s="760"/>
      <c r="O516" s="760"/>
      <c r="P516" s="760"/>
      <c r="Q516" s="760"/>
      <c r="R516" s="760"/>
      <c r="S516" s="760"/>
      <c r="T516" s="760"/>
      <c r="U516" s="760"/>
      <c r="V516" s="760"/>
      <c r="W516" s="760"/>
      <c r="X516" s="760"/>
      <c r="Y516" s="760"/>
      <c r="Z516" s="760"/>
      <c r="AA516" s="760"/>
      <c r="AB516" s="760"/>
      <c r="AC516" s="760"/>
      <c r="AD516" s="760"/>
      <c r="AE516" s="27"/>
      <c r="AF516" s="598"/>
    </row>
    <row r="517" spans="1:42" s="137" customFormat="1" ht="15.75" thickBot="1">
      <c r="A517" s="145"/>
      <c r="B517" s="988" t="s">
        <v>279</v>
      </c>
      <c r="C517" s="989"/>
      <c r="D517" s="989"/>
      <c r="E517" s="989"/>
      <c r="F517" s="989"/>
      <c r="G517" s="990"/>
      <c r="H517" s="997" t="s">
        <v>309</v>
      </c>
      <c r="I517" s="998"/>
      <c r="J517" s="815"/>
      <c r="K517" s="815"/>
      <c r="L517" s="815"/>
      <c r="M517" s="815"/>
      <c r="N517" s="815"/>
      <c r="O517" s="815"/>
      <c r="P517" s="815"/>
      <c r="Q517" s="815"/>
      <c r="R517" s="815"/>
      <c r="S517" s="815"/>
      <c r="T517" s="815"/>
      <c r="U517" s="815"/>
      <c r="V517" s="815"/>
      <c r="W517" s="815"/>
      <c r="X517" s="815"/>
      <c r="Y517" s="815"/>
      <c r="Z517" s="815"/>
      <c r="AA517" s="815"/>
      <c r="AB517" s="815"/>
      <c r="AC517" s="815"/>
      <c r="AD517" s="816"/>
      <c r="AE517" s="27"/>
      <c r="AF517" s="598"/>
    </row>
    <row r="518" spans="1:42" s="137" customFormat="1">
      <c r="A518" s="376"/>
      <c r="B518" s="991"/>
      <c r="C518" s="992"/>
      <c r="D518" s="992"/>
      <c r="E518" s="992"/>
      <c r="F518" s="992"/>
      <c r="G518" s="993"/>
      <c r="H518" s="896" t="s">
        <v>310</v>
      </c>
      <c r="I518" s="897"/>
      <c r="J518" s="977" t="s">
        <v>304</v>
      </c>
      <c r="K518" s="978"/>
      <c r="L518" s="978"/>
      <c r="M518" s="978"/>
      <c r="N518" s="979"/>
      <c r="O518" s="977" t="s">
        <v>305</v>
      </c>
      <c r="P518" s="978"/>
      <c r="Q518" s="978"/>
      <c r="R518" s="978"/>
      <c r="S518" s="978"/>
      <c r="T518" s="978"/>
      <c r="U518" s="978"/>
      <c r="V518" s="979"/>
      <c r="W518" s="977" t="s">
        <v>306</v>
      </c>
      <c r="X518" s="978"/>
      <c r="Y518" s="978"/>
      <c r="Z518" s="978"/>
      <c r="AA518" s="978"/>
      <c r="AB518" s="979"/>
      <c r="AC518" s="980" t="s">
        <v>307</v>
      </c>
      <c r="AD518" s="981"/>
      <c r="AE518" s="27"/>
      <c r="AF518" s="598"/>
      <c r="AG518" s="15" t="s">
        <v>6452</v>
      </c>
      <c r="AH518" s="15"/>
      <c r="AI518" s="15"/>
    </row>
    <row r="519" spans="1:42" s="137" customFormat="1" ht="345" thickBot="1">
      <c r="A519" s="376"/>
      <c r="B519" s="994"/>
      <c r="C519" s="995"/>
      <c r="D519" s="995"/>
      <c r="E519" s="995"/>
      <c r="F519" s="995"/>
      <c r="G519" s="996"/>
      <c r="H519" s="902"/>
      <c r="I519" s="903"/>
      <c r="J519" s="349" t="s">
        <v>311</v>
      </c>
      <c r="K519" s="105" t="s">
        <v>312</v>
      </c>
      <c r="L519" s="105" t="s">
        <v>313</v>
      </c>
      <c r="M519" s="105" t="s">
        <v>314</v>
      </c>
      <c r="N519" s="350" t="s">
        <v>315</v>
      </c>
      <c r="O519" s="349" t="s">
        <v>316</v>
      </c>
      <c r="P519" s="105" t="s">
        <v>317</v>
      </c>
      <c r="Q519" s="105" t="s">
        <v>318</v>
      </c>
      <c r="R519" s="105" t="s">
        <v>319</v>
      </c>
      <c r="S519" s="105" t="s">
        <v>320</v>
      </c>
      <c r="T519" s="122" t="s">
        <v>321</v>
      </c>
      <c r="U519" s="122" t="s">
        <v>322</v>
      </c>
      <c r="V519" s="350" t="s">
        <v>315</v>
      </c>
      <c r="W519" s="349" t="s">
        <v>323</v>
      </c>
      <c r="X519" s="105" t="s">
        <v>324</v>
      </c>
      <c r="Y519" s="105" t="s">
        <v>325</v>
      </c>
      <c r="Z519" s="105" t="s">
        <v>326</v>
      </c>
      <c r="AA519" s="105" t="s">
        <v>327</v>
      </c>
      <c r="AB519" s="350" t="s">
        <v>315</v>
      </c>
      <c r="AC519" s="982"/>
      <c r="AD519" s="983"/>
      <c r="AE519" s="27"/>
      <c r="AF519" s="598"/>
      <c r="AG519" s="661">
        <f>COUNTBLANK(H520:AD525)</f>
        <v>138</v>
      </c>
      <c r="AH519" s="15"/>
      <c r="AI519" s="15"/>
    </row>
    <row r="520" spans="1:42" s="137" customFormat="1" ht="15.75" thickBot="1">
      <c r="A520" s="145"/>
      <c r="B520" s="176" t="s">
        <v>130</v>
      </c>
      <c r="C520" s="911" t="s">
        <v>281</v>
      </c>
      <c r="D520" s="912"/>
      <c r="E520" s="912"/>
      <c r="F520" s="912"/>
      <c r="G520" s="913"/>
      <c r="H520" s="794"/>
      <c r="I520" s="795"/>
      <c r="J520" s="351"/>
      <c r="K520" s="171"/>
      <c r="L520" s="171"/>
      <c r="M520" s="171"/>
      <c r="N520" s="352"/>
      <c r="O520" s="351"/>
      <c r="P520" s="171"/>
      <c r="Q520" s="171"/>
      <c r="R520" s="171"/>
      <c r="S520" s="171"/>
      <c r="T520" s="171"/>
      <c r="U520" s="171"/>
      <c r="V520" s="352"/>
      <c r="W520" s="351"/>
      <c r="X520" s="171"/>
      <c r="Y520" s="171"/>
      <c r="Z520" s="171"/>
      <c r="AA520" s="171"/>
      <c r="AB520" s="352"/>
      <c r="AC520" s="792"/>
      <c r="AD520" s="793"/>
      <c r="AE520" s="27"/>
      <c r="AF520" s="598"/>
      <c r="AG520" s="649" t="s">
        <v>467</v>
      </c>
      <c r="AH520" s="650" t="s">
        <v>6458</v>
      </c>
      <c r="AI520" s="651" t="s">
        <v>6459</v>
      </c>
      <c r="AK520" s="571"/>
      <c r="AL520" s="656"/>
    </row>
    <row r="521" spans="1:42" s="137" customFormat="1">
      <c r="A521" s="145"/>
      <c r="B521" s="176" t="s">
        <v>132</v>
      </c>
      <c r="C521" s="911" t="s">
        <v>282</v>
      </c>
      <c r="D521" s="912"/>
      <c r="E521" s="912"/>
      <c r="F521" s="912"/>
      <c r="G521" s="913"/>
      <c r="H521" s="794"/>
      <c r="I521" s="795"/>
      <c r="J521" s="351"/>
      <c r="K521" s="171"/>
      <c r="L521" s="171"/>
      <c r="M521" s="171"/>
      <c r="N521" s="352"/>
      <c r="O521" s="351"/>
      <c r="P521" s="171"/>
      <c r="Q521" s="171"/>
      <c r="R521" s="171"/>
      <c r="S521" s="171"/>
      <c r="T521" s="171"/>
      <c r="U521" s="171"/>
      <c r="V521" s="352"/>
      <c r="W521" s="351"/>
      <c r="X521" s="171"/>
      <c r="Y521" s="171"/>
      <c r="Z521" s="171"/>
      <c r="AA521" s="171"/>
      <c r="AB521" s="352"/>
      <c r="AC521" s="792"/>
      <c r="AD521" s="793"/>
      <c r="AE521" s="27"/>
      <c r="AF521" s="598"/>
      <c r="AG521" s="652">
        <f>COUNTIF(J520:AD520,"ns")</f>
        <v>0</v>
      </c>
      <c r="AH521" s="653">
        <f>SUM(J520:AD520)</f>
        <v>0</v>
      </c>
      <c r="AI521" s="642">
        <f>IF($AG$519=138,0,IF(OR(AND(H520=0,AG521&gt;0),AND(H520="NS",AH521&gt;0),AND(H520="NS",AH521=0,AG521=0)),1,IF(OR(AND(AG521&gt;=2,AH521&lt;H520),AND(H520="NS",AH521=0,AG521&gt;0),H520=AH521),0,1)))</f>
        <v>0</v>
      </c>
      <c r="AK521" s="625" t="s">
        <v>6454</v>
      </c>
      <c r="AL521" s="626">
        <f>$Q$508</f>
        <v>0</v>
      </c>
      <c r="AM521" s="137">
        <f>Q504</f>
        <v>0</v>
      </c>
      <c r="AN521" s="137">
        <f>Q505</f>
        <v>0</v>
      </c>
      <c r="AO521" s="137">
        <f>Q506</f>
        <v>0</v>
      </c>
      <c r="AP521" s="137">
        <f>Q507</f>
        <v>0</v>
      </c>
    </row>
    <row r="522" spans="1:42" s="137" customFormat="1">
      <c r="A522" s="145"/>
      <c r="B522" s="176" t="s">
        <v>134</v>
      </c>
      <c r="C522" s="911" t="s">
        <v>283</v>
      </c>
      <c r="D522" s="912"/>
      <c r="E522" s="912"/>
      <c r="F522" s="912"/>
      <c r="G522" s="913"/>
      <c r="H522" s="794"/>
      <c r="I522" s="795"/>
      <c r="J522" s="351"/>
      <c r="K522" s="171"/>
      <c r="L522" s="171"/>
      <c r="M522" s="171"/>
      <c r="N522" s="352"/>
      <c r="O522" s="351"/>
      <c r="P522" s="171"/>
      <c r="Q522" s="171"/>
      <c r="R522" s="171"/>
      <c r="S522" s="171"/>
      <c r="T522" s="171"/>
      <c r="U522" s="171"/>
      <c r="V522" s="352"/>
      <c r="W522" s="351"/>
      <c r="X522" s="171"/>
      <c r="Y522" s="171"/>
      <c r="Z522" s="171"/>
      <c r="AA522" s="171"/>
      <c r="AB522" s="352"/>
      <c r="AC522" s="792"/>
      <c r="AD522" s="793"/>
      <c r="AE522" s="27"/>
      <c r="AF522" s="598"/>
      <c r="AG522" s="652">
        <f t="shared" ref="AG522:AG525" si="68">COUNTIF(J521:AD521,"ns")</f>
        <v>0</v>
      </c>
      <c r="AH522" s="653">
        <f t="shared" ref="AH522:AH525" si="69">SUM(J521:AD521)</f>
        <v>0</v>
      </c>
      <c r="AI522" s="642">
        <f t="shared" ref="AI522:AI525" si="70">IF($AG$519=138,0,IF(OR(AND(H521=0,AG522&gt;0),AND(H521="NS",AH522&gt;0),AND(H521="NS",AH522=0,AG522=0)),1,IF(OR(AND(AG522&gt;=2,AH522&lt;H521),AND(H521="NS",AH522=0,AG522&gt;0),H521=AH522),0,1)))</f>
        <v>0</v>
      </c>
      <c r="AK522" s="627" t="s">
        <v>6455</v>
      </c>
      <c r="AL522" s="631">
        <f>SUM(H520:I525)</f>
        <v>0</v>
      </c>
      <c r="AM522" s="674">
        <f>SUM(J526:N526)</f>
        <v>0</v>
      </c>
      <c r="AN522" s="674">
        <f>SUM(O526:V526)</f>
        <v>0</v>
      </c>
      <c r="AO522" s="674">
        <f>SUM(W526:AB526)</f>
        <v>0</v>
      </c>
      <c r="AP522" s="674">
        <f>SUM(AC520:AD525)</f>
        <v>0</v>
      </c>
    </row>
    <row r="523" spans="1:42" s="137" customFormat="1">
      <c r="A523" s="145"/>
      <c r="B523" s="176" t="s">
        <v>136</v>
      </c>
      <c r="C523" s="973" t="s">
        <v>284</v>
      </c>
      <c r="D523" s="974"/>
      <c r="E523" s="974"/>
      <c r="F523" s="974"/>
      <c r="G523" s="975"/>
      <c r="H523" s="794"/>
      <c r="I523" s="795"/>
      <c r="J523" s="351"/>
      <c r="K523" s="171"/>
      <c r="L523" s="171"/>
      <c r="M523" s="171"/>
      <c r="N523" s="352"/>
      <c r="O523" s="351"/>
      <c r="P523" s="171"/>
      <c r="Q523" s="171"/>
      <c r="R523" s="171"/>
      <c r="S523" s="171"/>
      <c r="T523" s="171"/>
      <c r="U523" s="171"/>
      <c r="V523" s="352"/>
      <c r="W523" s="351"/>
      <c r="X523" s="171"/>
      <c r="Y523" s="171"/>
      <c r="Z523" s="171"/>
      <c r="AA523" s="171"/>
      <c r="AB523" s="352"/>
      <c r="AC523" s="792"/>
      <c r="AD523" s="793"/>
      <c r="AE523" s="27"/>
      <c r="AF523" s="598"/>
      <c r="AG523" s="652">
        <f t="shared" si="68"/>
        <v>0</v>
      </c>
      <c r="AH523" s="653">
        <f t="shared" si="69"/>
        <v>0</v>
      </c>
      <c r="AI523" s="642">
        <f t="shared" si="70"/>
        <v>0</v>
      </c>
      <c r="AK523" s="627" t="s">
        <v>467</v>
      </c>
      <c r="AL523" s="628">
        <f>COUNTIF(H520:I525,"NS")</f>
        <v>0</v>
      </c>
      <c r="AM523" s="628">
        <f>COUNTIF(J520:N525,"NS")</f>
        <v>0</v>
      </c>
      <c r="AN523" s="628">
        <f>COUNTIF(O520:V525,"NS")</f>
        <v>0</v>
      </c>
      <c r="AO523" s="628">
        <f>COUNTIF(W520:AB525,"NS")</f>
        <v>0</v>
      </c>
      <c r="AP523" s="628">
        <f>COUNTIF(AC520:AD525,"NS")</f>
        <v>0</v>
      </c>
    </row>
    <row r="524" spans="1:42" s="137" customFormat="1">
      <c r="A524" s="145"/>
      <c r="B524" s="176" t="s">
        <v>138</v>
      </c>
      <c r="C524" s="911" t="s">
        <v>285</v>
      </c>
      <c r="D524" s="912"/>
      <c r="E524" s="912"/>
      <c r="F524" s="912"/>
      <c r="G524" s="913"/>
      <c r="H524" s="794"/>
      <c r="I524" s="795"/>
      <c r="J524" s="351"/>
      <c r="K524" s="171"/>
      <c r="L524" s="171"/>
      <c r="M524" s="171"/>
      <c r="N524" s="352"/>
      <c r="O524" s="351"/>
      <c r="P524" s="171"/>
      <c r="Q524" s="171"/>
      <c r="R524" s="171"/>
      <c r="S524" s="171"/>
      <c r="T524" s="171"/>
      <c r="U524" s="171"/>
      <c r="V524" s="352"/>
      <c r="W524" s="351"/>
      <c r="X524" s="171"/>
      <c r="Y524" s="171"/>
      <c r="Z524" s="171"/>
      <c r="AA524" s="171"/>
      <c r="AB524" s="352"/>
      <c r="AC524" s="792"/>
      <c r="AD524" s="793"/>
      <c r="AE524" s="27"/>
      <c r="AF524" s="598"/>
      <c r="AG524" s="652">
        <f t="shared" si="68"/>
        <v>0</v>
      </c>
      <c r="AH524" s="653">
        <f t="shared" si="69"/>
        <v>0</v>
      </c>
      <c r="AI524" s="642">
        <f t="shared" si="70"/>
        <v>0</v>
      </c>
      <c r="AK524" s="629" t="s">
        <v>6456</v>
      </c>
      <c r="AL524" s="630">
        <f>IF($AG$519=138,0,IF(OR(AND(AL521=0,AL523&gt;0),AND(AL521="NS",AL522&gt;0),AND(AL521="NS",AL522=0,AL523=0)),1,IF(OR(AND(AL523&gt;=2,AL522&lt;AL521),AND(AL521="NS",AL522=0,AL523&gt;0),AL521=AL522),0,1)))</f>
        <v>0</v>
      </c>
      <c r="AM524" s="630">
        <f t="shared" ref="AM524:AP524" si="71">IF($AG$519=138,0,IF(OR(AND(AM521=0,AM523&gt;0),AND(AM521="NS",AM522&gt;0),AND(AM521="NS",AM522=0,AM523=0)),1,IF(OR(AND(AM523&gt;=2,AM522&lt;AM521),AND(AM521="NS",AM522=0,AM523&gt;0),AM521=AM522),0,1)))</f>
        <v>0</v>
      </c>
      <c r="AN524" s="630">
        <f t="shared" si="71"/>
        <v>0</v>
      </c>
      <c r="AO524" s="630">
        <f t="shared" si="71"/>
        <v>0</v>
      </c>
      <c r="AP524" s="630">
        <f t="shared" si="71"/>
        <v>0</v>
      </c>
    </row>
    <row r="525" spans="1:42" s="137" customFormat="1">
      <c r="A525" s="145"/>
      <c r="B525" s="176" t="s">
        <v>75</v>
      </c>
      <c r="C525" s="911" t="s">
        <v>286</v>
      </c>
      <c r="D525" s="912"/>
      <c r="E525" s="912"/>
      <c r="F525" s="912"/>
      <c r="G525" s="913"/>
      <c r="H525" s="794"/>
      <c r="I525" s="795"/>
      <c r="J525" s="351"/>
      <c r="K525" s="171"/>
      <c r="L525" s="171"/>
      <c r="M525" s="171"/>
      <c r="N525" s="352"/>
      <c r="O525" s="351"/>
      <c r="P525" s="171"/>
      <c r="Q525" s="171"/>
      <c r="R525" s="171"/>
      <c r="S525" s="171"/>
      <c r="T525" s="171"/>
      <c r="U525" s="171"/>
      <c r="V525" s="352"/>
      <c r="W525" s="351"/>
      <c r="X525" s="171"/>
      <c r="Y525" s="171"/>
      <c r="Z525" s="171"/>
      <c r="AA525" s="171"/>
      <c r="AB525" s="352"/>
      <c r="AC525" s="792"/>
      <c r="AD525" s="793"/>
      <c r="AE525" s="27"/>
      <c r="AF525" s="598"/>
      <c r="AG525" s="652">
        <f t="shared" si="68"/>
        <v>0</v>
      </c>
      <c r="AH525" s="653">
        <f t="shared" si="69"/>
        <v>0</v>
      </c>
      <c r="AI525" s="642">
        <f t="shared" si="70"/>
        <v>0</v>
      </c>
    </row>
    <row r="526" spans="1:42" s="137" customFormat="1" ht="15.75" thickBot="1">
      <c r="A526" s="238"/>
      <c r="B526" s="17"/>
      <c r="C526" s="17"/>
      <c r="D526" s="17"/>
      <c r="E526" s="31"/>
      <c r="F526" s="6"/>
      <c r="G526" s="94" t="s">
        <v>102</v>
      </c>
      <c r="H526" s="908">
        <f>IF(AND(SUM(H520:I525)=0,COUNTIF(H520:I525,"NS")&gt;0),"NS",SUM(H520:I525))</f>
        <v>0</v>
      </c>
      <c r="I526" s="909"/>
      <c r="J526" s="353">
        <f>IF(AND(SUM(J520:J525)=0,COUNTIF(J520:J525,"NS")&gt;0),"NS",SUM(J520:J525))</f>
        <v>0</v>
      </c>
      <c r="K526" s="688">
        <f t="shared" ref="K526:AA526" si="72">IF(AND(SUM(K520:K525)=0,COUNTIF(K520:K525,"NS")&gt;0),"NS",SUM(K520:K525))</f>
        <v>0</v>
      </c>
      <c r="L526" s="688">
        <f t="shared" si="72"/>
        <v>0</v>
      </c>
      <c r="M526" s="688">
        <f t="shared" si="72"/>
        <v>0</v>
      </c>
      <c r="N526" s="689">
        <f t="shared" si="72"/>
        <v>0</v>
      </c>
      <c r="O526" s="353">
        <f t="shared" si="72"/>
        <v>0</v>
      </c>
      <c r="P526" s="688">
        <f t="shared" si="72"/>
        <v>0</v>
      </c>
      <c r="Q526" s="688">
        <f t="shared" si="72"/>
        <v>0</v>
      </c>
      <c r="R526" s="688">
        <f t="shared" si="72"/>
        <v>0</v>
      </c>
      <c r="S526" s="688">
        <f t="shared" si="72"/>
        <v>0</v>
      </c>
      <c r="T526" s="688">
        <f t="shared" si="72"/>
        <v>0</v>
      </c>
      <c r="U526" s="688">
        <f t="shared" si="72"/>
        <v>0</v>
      </c>
      <c r="V526" s="689">
        <f t="shared" si="72"/>
        <v>0</v>
      </c>
      <c r="W526" s="353">
        <f t="shared" si="72"/>
        <v>0</v>
      </c>
      <c r="X526" s="688">
        <f t="shared" si="72"/>
        <v>0</v>
      </c>
      <c r="Y526" s="688">
        <f t="shared" si="72"/>
        <v>0</v>
      </c>
      <c r="Z526" s="688">
        <f t="shared" si="72"/>
        <v>0</v>
      </c>
      <c r="AA526" s="688">
        <f t="shared" si="72"/>
        <v>0</v>
      </c>
      <c r="AB526" s="689">
        <f>IF(AND(SUM(AB520:AB525)=0,COUNTIF(AB520:AB525,"NS")&gt;0),"NS",SUM(AB520:AB525))</f>
        <v>0</v>
      </c>
      <c r="AC526" s="948">
        <f>IF(AND(SUM(AC520:AD525)=0,COUNTIF(AC520:AD525,"NS")&gt;0),"NS",SUM(AC520:AD525))</f>
        <v>0</v>
      </c>
      <c r="AD526" s="949"/>
      <c r="AE526" s="27"/>
      <c r="AF526" s="598"/>
      <c r="AG526" s="652"/>
      <c r="AH526" s="653"/>
      <c r="AI526" s="662">
        <f>SUM(AI521:AI525)</f>
        <v>0</v>
      </c>
    </row>
    <row r="527" spans="1:42" s="137" customFormat="1">
      <c r="A527" s="382"/>
      <c r="B527" s="758" t="str">
        <f>IF(AG519=138,"",IF(AI526=0,"","ERROR: Por favor verifique las cantidades ya que no coinciden con el total."))</f>
        <v/>
      </c>
      <c r="C527" s="758"/>
      <c r="D527" s="758"/>
      <c r="E527" s="758"/>
      <c r="F527" s="758"/>
      <c r="G527" s="758"/>
      <c r="H527" s="758"/>
      <c r="I527" s="758"/>
      <c r="J527" s="758"/>
      <c r="K527" s="758"/>
      <c r="L527" s="758"/>
      <c r="M527" s="758"/>
      <c r="N527" s="758"/>
      <c r="O527" s="758"/>
      <c r="P527" s="758"/>
      <c r="Q527" s="758"/>
      <c r="R527" s="758"/>
      <c r="S527" s="758"/>
      <c r="T527" s="758"/>
      <c r="U527" s="758"/>
      <c r="V527" s="758"/>
      <c r="W527" s="758"/>
      <c r="X527" s="758"/>
      <c r="Y527" s="758"/>
      <c r="Z527" s="758"/>
      <c r="AA527" s="758"/>
      <c r="AB527" s="758"/>
      <c r="AC527" s="758"/>
      <c r="AD527" s="758"/>
      <c r="AE527" s="147"/>
      <c r="AF527" s="598"/>
    </row>
    <row r="528" spans="1:42" s="137" customFormat="1">
      <c r="A528" s="382"/>
      <c r="B528" s="758" t="str">
        <f>IF(AG519=138,"",IF(SUM(AL524:AP524)=0,"","ERROR: Por favor verifique las cantidades ya que no coinciden con lo registrado en la respuesta de la pregunta anterior."))</f>
        <v/>
      </c>
      <c r="C528" s="758"/>
      <c r="D528" s="758"/>
      <c r="E528" s="758"/>
      <c r="F528" s="758"/>
      <c r="G528" s="758"/>
      <c r="H528" s="758"/>
      <c r="I528" s="758"/>
      <c r="J528" s="758"/>
      <c r="K528" s="758"/>
      <c r="L528" s="758"/>
      <c r="M528" s="758"/>
      <c r="N528" s="758"/>
      <c r="O528" s="758"/>
      <c r="P528" s="758"/>
      <c r="Q528" s="758"/>
      <c r="R528" s="758"/>
      <c r="S528" s="758"/>
      <c r="T528" s="758"/>
      <c r="U528" s="758"/>
      <c r="V528" s="758"/>
      <c r="W528" s="758"/>
      <c r="X528" s="758"/>
      <c r="Y528" s="758"/>
      <c r="Z528" s="758"/>
      <c r="AA528" s="758"/>
      <c r="AB528" s="758"/>
      <c r="AC528" s="758"/>
      <c r="AD528" s="758"/>
      <c r="AE528" s="147"/>
      <c r="AF528" s="598"/>
    </row>
    <row r="529" spans="1:38" s="137" customFormat="1" ht="15.75" thickBot="1">
      <c r="A529" s="145"/>
      <c r="B529" s="976" t="str">
        <f>IF(OR(AG519=138,AG519=12),"","ERROR: Favor de llenar todas las celdas. Si no se cuenta con la información, registrar NS.")</f>
        <v/>
      </c>
      <c r="C529" s="976"/>
      <c r="D529" s="976"/>
      <c r="E529" s="976"/>
      <c r="F529" s="976"/>
      <c r="G529" s="976"/>
      <c r="H529" s="976"/>
      <c r="I529" s="976"/>
      <c r="J529" s="976"/>
      <c r="K529" s="976"/>
      <c r="L529" s="976"/>
      <c r="M529" s="976"/>
      <c r="N529" s="976"/>
      <c r="O529" s="976"/>
      <c r="P529" s="976"/>
      <c r="Q529" s="976"/>
      <c r="R529" s="976"/>
      <c r="S529" s="976"/>
      <c r="T529" s="976"/>
      <c r="U529" s="976"/>
      <c r="V529" s="976"/>
      <c r="W529" s="976"/>
      <c r="X529" s="976"/>
      <c r="Y529" s="976"/>
      <c r="Z529" s="976"/>
      <c r="AA529" s="976"/>
      <c r="AB529" s="976"/>
      <c r="AC529" s="976"/>
      <c r="AD529" s="976"/>
      <c r="AE529" s="27"/>
      <c r="AF529" s="598"/>
    </row>
    <row r="530" spans="1:38" s="137" customFormat="1" ht="16.5" customHeight="1" thickBot="1">
      <c r="A530" s="367"/>
      <c r="B530" s="945" t="s">
        <v>664</v>
      </c>
      <c r="C530" s="946"/>
      <c r="D530" s="946"/>
      <c r="E530" s="946"/>
      <c r="F530" s="946"/>
      <c r="G530" s="946"/>
      <c r="H530" s="946"/>
      <c r="I530" s="946"/>
      <c r="J530" s="946"/>
      <c r="K530" s="946"/>
      <c r="L530" s="946"/>
      <c r="M530" s="946"/>
      <c r="N530" s="946"/>
      <c r="O530" s="946"/>
      <c r="P530" s="946"/>
      <c r="Q530" s="946"/>
      <c r="R530" s="946"/>
      <c r="S530" s="946"/>
      <c r="T530" s="946"/>
      <c r="U530" s="946"/>
      <c r="V530" s="946"/>
      <c r="W530" s="946"/>
      <c r="X530" s="946"/>
      <c r="Y530" s="946"/>
      <c r="Z530" s="946"/>
      <c r="AA530" s="946"/>
      <c r="AB530" s="946"/>
      <c r="AC530" s="946"/>
      <c r="AD530" s="947"/>
      <c r="AE530" s="27"/>
      <c r="AF530" s="598"/>
    </row>
    <row r="531" spans="1:38" s="137" customFormat="1">
      <c r="A531" s="367"/>
      <c r="B531" s="760" t="str">
        <f>IF(OR($J$24="X",$T$24="X"),"De acuerdo a la pregunta 1, ésta no debe ser contestada.","")</f>
        <v/>
      </c>
      <c r="C531" s="760"/>
      <c r="D531" s="760"/>
      <c r="E531" s="760"/>
      <c r="F531" s="760"/>
      <c r="G531" s="760"/>
      <c r="H531" s="760"/>
      <c r="I531" s="760"/>
      <c r="J531" s="760"/>
      <c r="K531" s="760"/>
      <c r="L531" s="760"/>
      <c r="M531" s="760"/>
      <c r="N531" s="760"/>
      <c r="O531" s="760"/>
      <c r="P531" s="760"/>
      <c r="Q531" s="760"/>
      <c r="R531" s="760"/>
      <c r="S531" s="760"/>
      <c r="T531" s="760"/>
      <c r="U531" s="760"/>
      <c r="V531" s="760"/>
      <c r="W531" s="760"/>
      <c r="X531" s="760"/>
      <c r="Y531" s="760"/>
      <c r="Z531" s="760"/>
      <c r="AA531" s="760"/>
      <c r="AB531" s="760"/>
      <c r="AC531" s="760"/>
      <c r="AD531" s="760"/>
      <c r="AE531" s="27"/>
      <c r="AF531" s="598"/>
    </row>
    <row r="532" spans="1:38" s="151" customFormat="1" ht="42" customHeight="1">
      <c r="A532" s="394" t="s">
        <v>377</v>
      </c>
      <c r="B532" s="895" t="s">
        <v>994</v>
      </c>
      <c r="C532" s="895"/>
      <c r="D532" s="895"/>
      <c r="E532" s="895"/>
      <c r="F532" s="895"/>
      <c r="G532" s="895"/>
      <c r="H532" s="895"/>
      <c r="I532" s="895"/>
      <c r="J532" s="895"/>
      <c r="K532" s="895"/>
      <c r="L532" s="895"/>
      <c r="M532" s="895"/>
      <c r="N532" s="895"/>
      <c r="O532" s="895"/>
      <c r="P532" s="895"/>
      <c r="Q532" s="895"/>
      <c r="R532" s="895"/>
      <c r="S532" s="895"/>
      <c r="T532" s="895"/>
      <c r="U532" s="895"/>
      <c r="V532" s="895"/>
      <c r="W532" s="895"/>
      <c r="X532" s="895"/>
      <c r="Y532" s="895"/>
      <c r="Z532" s="895"/>
      <c r="AA532" s="895"/>
      <c r="AB532" s="895"/>
      <c r="AC532" s="895"/>
      <c r="AD532" s="895"/>
      <c r="AE532" s="104"/>
      <c r="AF532" s="601"/>
    </row>
    <row r="533" spans="1:38" s="151" customFormat="1" ht="51" customHeight="1">
      <c r="A533" s="412"/>
      <c r="B533" s="439"/>
      <c r="C533" s="791" t="s">
        <v>995</v>
      </c>
      <c r="D533" s="791"/>
      <c r="E533" s="791"/>
      <c r="F533" s="791"/>
      <c r="G533" s="791"/>
      <c r="H533" s="791"/>
      <c r="I533" s="791"/>
      <c r="J533" s="791"/>
      <c r="K533" s="791"/>
      <c r="L533" s="791"/>
      <c r="M533" s="791"/>
      <c r="N533" s="791"/>
      <c r="O533" s="791"/>
      <c r="P533" s="791"/>
      <c r="Q533" s="791"/>
      <c r="R533" s="791"/>
      <c r="S533" s="791"/>
      <c r="T533" s="791"/>
      <c r="U533" s="791"/>
      <c r="V533" s="791"/>
      <c r="W533" s="791"/>
      <c r="X533" s="791"/>
      <c r="Y533" s="791"/>
      <c r="Z533" s="791"/>
      <c r="AA533" s="791"/>
      <c r="AB533" s="791"/>
      <c r="AC533" s="791"/>
      <c r="AD533" s="791"/>
      <c r="AE533" s="342"/>
      <c r="AF533" s="601"/>
    </row>
    <row r="534" spans="1:38" s="151" customFormat="1" ht="35.25" customHeight="1">
      <c r="A534" s="412"/>
      <c r="B534" s="439"/>
      <c r="C534" s="791" t="s">
        <v>562</v>
      </c>
      <c r="D534" s="791"/>
      <c r="E534" s="791"/>
      <c r="F534" s="791"/>
      <c r="G534" s="791"/>
      <c r="H534" s="791"/>
      <c r="I534" s="791"/>
      <c r="J534" s="791"/>
      <c r="K534" s="791"/>
      <c r="L534" s="791"/>
      <c r="M534" s="791"/>
      <c r="N534" s="791"/>
      <c r="O534" s="791"/>
      <c r="P534" s="791"/>
      <c r="Q534" s="791"/>
      <c r="R534" s="791"/>
      <c r="S534" s="791"/>
      <c r="T534" s="791"/>
      <c r="U534" s="791"/>
      <c r="V534" s="791"/>
      <c r="W534" s="791"/>
      <c r="X534" s="791"/>
      <c r="Y534" s="791"/>
      <c r="Z534" s="791"/>
      <c r="AA534" s="791"/>
      <c r="AB534" s="791"/>
      <c r="AC534" s="791"/>
      <c r="AD534" s="791"/>
      <c r="AE534" s="342"/>
      <c r="AF534" s="601"/>
    </row>
    <row r="535" spans="1:38" s="151" customFormat="1" ht="37.5" customHeight="1">
      <c r="A535" s="412"/>
      <c r="B535" s="439"/>
      <c r="C535" s="791" t="s">
        <v>733</v>
      </c>
      <c r="D535" s="791"/>
      <c r="E535" s="791"/>
      <c r="F535" s="791"/>
      <c r="G535" s="791"/>
      <c r="H535" s="791"/>
      <c r="I535" s="791"/>
      <c r="J535" s="791"/>
      <c r="K535" s="791"/>
      <c r="L535" s="791"/>
      <c r="M535" s="791"/>
      <c r="N535" s="791"/>
      <c r="O535" s="791"/>
      <c r="P535" s="791"/>
      <c r="Q535" s="791"/>
      <c r="R535" s="791"/>
      <c r="S535" s="791"/>
      <c r="T535" s="791"/>
      <c r="U535" s="791"/>
      <c r="V535" s="791"/>
      <c r="W535" s="791"/>
      <c r="X535" s="791"/>
      <c r="Y535" s="791"/>
      <c r="Z535" s="791"/>
      <c r="AA535" s="791"/>
      <c r="AB535" s="791"/>
      <c r="AC535" s="791"/>
      <c r="AD535" s="791"/>
      <c r="AE535" s="342"/>
      <c r="AF535" s="601"/>
    </row>
    <row r="536" spans="1:38" s="151" customFormat="1" ht="15.75" thickBot="1">
      <c r="A536" s="394"/>
      <c r="B536" s="439"/>
      <c r="C536" s="432"/>
      <c r="D536" s="432"/>
      <c r="E536" s="432"/>
      <c r="F536" s="432"/>
      <c r="G536" s="432"/>
      <c r="H536" s="432"/>
      <c r="I536" s="432"/>
      <c r="J536" s="432"/>
      <c r="K536" s="432"/>
      <c r="L536" s="432"/>
      <c r="M536" s="432"/>
      <c r="N536" s="432"/>
      <c r="O536" s="432"/>
      <c r="P536" s="432"/>
      <c r="Q536" s="432"/>
      <c r="R536" s="432"/>
      <c r="S536" s="432"/>
      <c r="T536" s="408"/>
      <c r="U536" s="408"/>
      <c r="V536" s="432"/>
      <c r="W536" s="432"/>
      <c r="X536" s="432"/>
      <c r="Y536" s="432"/>
      <c r="Z536" s="432"/>
      <c r="AA536" s="432"/>
      <c r="AB536" s="432"/>
      <c r="AC536" s="432"/>
      <c r="AD536" s="432"/>
      <c r="AE536" s="342"/>
      <c r="AF536" s="601"/>
      <c r="AG536" s="571" t="s">
        <v>6452</v>
      </c>
      <c r="AH536" s="571"/>
      <c r="AI536" s="571"/>
      <c r="AK536" s="571"/>
      <c r="AL536" s="656"/>
    </row>
    <row r="537" spans="1:38" s="151" customFormat="1" ht="15.75" thickBot="1">
      <c r="A537" s="394"/>
      <c r="B537" s="439"/>
      <c r="C537" s="970"/>
      <c r="D537" s="971"/>
      <c r="E537" s="971"/>
      <c r="F537" s="972"/>
      <c r="G537" s="413" t="s">
        <v>559</v>
      </c>
      <c r="H537" s="432"/>
      <c r="I537" s="432"/>
      <c r="J537" s="432"/>
      <c r="K537" s="432"/>
      <c r="L537" s="432"/>
      <c r="M537" s="432"/>
      <c r="N537" s="432"/>
      <c r="O537" s="432"/>
      <c r="P537" s="432"/>
      <c r="Q537" s="432"/>
      <c r="R537" s="432"/>
      <c r="S537" s="432"/>
      <c r="T537" s="408"/>
      <c r="U537" s="408"/>
      <c r="V537" s="432"/>
      <c r="W537" s="432"/>
      <c r="X537" s="432"/>
      <c r="Y537" s="432"/>
      <c r="Z537" s="432"/>
      <c r="AA537" s="432"/>
      <c r="AB537" s="432"/>
      <c r="AC537" s="432"/>
      <c r="AD537" s="432"/>
      <c r="AE537" s="342"/>
      <c r="AF537" s="601"/>
      <c r="AG537" s="571">
        <f>COUNTBLANK(C537:H541)</f>
        <v>29</v>
      </c>
      <c r="AH537" s="571"/>
      <c r="AI537" s="571"/>
      <c r="AK537" s="625" t="s">
        <v>6454</v>
      </c>
      <c r="AL537" s="626">
        <f>$C$472</f>
        <v>0</v>
      </c>
    </row>
    <row r="538" spans="1:38" s="151" customFormat="1" ht="15.75" thickBot="1">
      <c r="A538" s="394"/>
      <c r="B538" s="365"/>
      <c r="C538" s="391"/>
      <c r="D538" s="391"/>
      <c r="E538" s="391"/>
      <c r="F538" s="391"/>
      <c r="G538" s="391"/>
      <c r="H538" s="391"/>
      <c r="I538" s="391"/>
      <c r="J538" s="391"/>
      <c r="K538" s="391"/>
      <c r="L538" s="391"/>
      <c r="M538" s="391"/>
      <c r="N538" s="391"/>
      <c r="O538" s="391"/>
      <c r="P538" s="391"/>
      <c r="Q538" s="391"/>
      <c r="R538" s="391"/>
      <c r="S538" s="391"/>
      <c r="T538" s="408"/>
      <c r="U538" s="408"/>
      <c r="V538" s="391"/>
      <c r="W538" s="391"/>
      <c r="X538" s="391"/>
      <c r="Y538" s="391"/>
      <c r="Z538" s="391"/>
      <c r="AA538" s="391"/>
      <c r="AB538" s="391"/>
      <c r="AC538" s="391"/>
      <c r="AD538" s="391"/>
      <c r="AE538" s="342"/>
      <c r="AF538" s="601"/>
      <c r="AG538" s="649" t="s">
        <v>467</v>
      </c>
      <c r="AH538" s="650" t="s">
        <v>6458</v>
      </c>
      <c r="AI538" s="651" t="s">
        <v>6459</v>
      </c>
      <c r="AK538" s="627" t="s">
        <v>6455</v>
      </c>
      <c r="AL538" s="631">
        <f>SUM(E539:H541)</f>
        <v>0</v>
      </c>
    </row>
    <row r="539" spans="1:38" s="151" customFormat="1">
      <c r="A539" s="394"/>
      <c r="B539" s="365"/>
      <c r="E539" s="950"/>
      <c r="F539" s="951"/>
      <c r="G539" s="951"/>
      <c r="H539" s="952"/>
      <c r="I539" s="389" t="s">
        <v>560</v>
      </c>
      <c r="J539" s="391"/>
      <c r="K539" s="391"/>
      <c r="L539" s="391"/>
      <c r="M539" s="391"/>
      <c r="N539" s="391"/>
      <c r="O539" s="391"/>
      <c r="P539" s="391"/>
      <c r="Q539" s="391"/>
      <c r="R539" s="391"/>
      <c r="S539" s="391"/>
      <c r="T539" s="408"/>
      <c r="U539" s="408"/>
      <c r="V539" s="391"/>
      <c r="W539" s="391"/>
      <c r="X539" s="391"/>
      <c r="Y539" s="391"/>
      <c r="Z539" s="391"/>
      <c r="AA539" s="391"/>
      <c r="AB539" s="391"/>
      <c r="AC539" s="391"/>
      <c r="AD539" s="391"/>
      <c r="AE539" s="342"/>
      <c r="AF539" s="601"/>
      <c r="AG539" s="654">
        <f>COUNTIF(E539:H541,"ns")</f>
        <v>0</v>
      </c>
      <c r="AH539" s="653">
        <f>SUM(E539:H541)</f>
        <v>0</v>
      </c>
      <c r="AI539" s="641">
        <f>IF(AG537=29,0,IF(OR(AND(C537=0,AG539&gt;0),AND(C537="ns",AH539&gt;0),AND(C537="ns",AG539=0,AH539=0)),1,IF(OR(AND(C537&gt;0,AG539=2),AND(C537="ns",AG539=2),AND(C537="ns",AH539=0,AG539&gt;0),C537=AH539),0,1)))</f>
        <v>0</v>
      </c>
      <c r="AK539" s="627" t="s">
        <v>467</v>
      </c>
      <c r="AL539" s="628">
        <f>COUNTIF(E539:H541,"NS")</f>
        <v>0</v>
      </c>
    </row>
    <row r="540" spans="1:38" s="151" customFormat="1">
      <c r="A540" s="394"/>
      <c r="B540" s="365"/>
      <c r="E540" s="414"/>
      <c r="F540" s="414"/>
      <c r="G540" s="414"/>
      <c r="H540" s="415"/>
      <c r="I540" s="391"/>
      <c r="J540" s="391"/>
      <c r="K540" s="391"/>
      <c r="L540" s="391"/>
      <c r="M540" s="391"/>
      <c r="N540" s="391"/>
      <c r="O540" s="391"/>
      <c r="P540" s="391"/>
      <c r="Q540" s="391"/>
      <c r="R540" s="391"/>
      <c r="S540" s="391"/>
      <c r="T540" s="408"/>
      <c r="U540" s="408"/>
      <c r="V540" s="391"/>
      <c r="W540" s="391"/>
      <c r="X540" s="391"/>
      <c r="Y540" s="391"/>
      <c r="Z540" s="391"/>
      <c r="AA540" s="391"/>
      <c r="AB540" s="391"/>
      <c r="AC540" s="391"/>
      <c r="AD540" s="391"/>
      <c r="AE540" s="342"/>
      <c r="AF540" s="601"/>
      <c r="AK540" s="629" t="s">
        <v>6456</v>
      </c>
      <c r="AL540" s="630">
        <f>IF(AG537=29,0,IF(OR(AND(AL537=0,AL539&gt;0),AND(AL537="NS",AL538&gt;0),AND(AL537="NS",AL538=0,AL539=0)),1,IF(OR(AND(AL539&gt;=2,AL538&lt;AL537),AND(AL537="NS",AL538=0,AL539&gt;0),AL537=AL538),0,1)))</f>
        <v>0</v>
      </c>
    </row>
    <row r="541" spans="1:38" s="151" customFormat="1">
      <c r="A541" s="394"/>
      <c r="B541" s="365"/>
      <c r="E541" s="950"/>
      <c r="F541" s="951"/>
      <c r="G541" s="951"/>
      <c r="H541" s="952"/>
      <c r="I541" s="389" t="s">
        <v>561</v>
      </c>
      <c r="J541" s="391"/>
      <c r="K541" s="391"/>
      <c r="L541" s="391"/>
      <c r="M541" s="391"/>
      <c r="N541" s="391"/>
      <c r="O541" s="391"/>
      <c r="P541" s="391"/>
      <c r="Q541" s="391"/>
      <c r="R541" s="391"/>
      <c r="S541" s="391"/>
      <c r="T541" s="408"/>
      <c r="U541" s="408"/>
      <c r="V541" s="391"/>
      <c r="W541" s="391"/>
      <c r="X541" s="391"/>
      <c r="Y541" s="391"/>
      <c r="Z541" s="391"/>
      <c r="AA541" s="391"/>
      <c r="AB541" s="391"/>
      <c r="AC541" s="391"/>
      <c r="AD541" s="391"/>
      <c r="AE541" s="342"/>
      <c r="AF541" s="601"/>
    </row>
    <row r="542" spans="1:38" s="151" customFormat="1">
      <c r="A542" s="394"/>
      <c r="B542" s="399"/>
      <c r="C542" s="399"/>
      <c r="D542" s="399"/>
      <c r="E542" s="399"/>
      <c r="F542" s="399"/>
      <c r="G542" s="399"/>
      <c r="H542" s="399"/>
      <c r="I542" s="399"/>
      <c r="J542" s="399"/>
      <c r="K542" s="399"/>
      <c r="L542" s="399"/>
      <c r="M542" s="399"/>
      <c r="N542" s="399"/>
      <c r="O542" s="399"/>
      <c r="P542" s="399"/>
      <c r="Q542" s="399"/>
      <c r="R542" s="399"/>
      <c r="S542" s="399"/>
      <c r="T542" s="399"/>
      <c r="U542" s="399"/>
      <c r="V542" s="399"/>
      <c r="W542" s="399"/>
      <c r="X542" s="399"/>
      <c r="Y542" s="399"/>
      <c r="Z542" s="399"/>
      <c r="AA542" s="399"/>
      <c r="AB542" s="399"/>
      <c r="AC542" s="399"/>
      <c r="AD542" s="399"/>
      <c r="AE542" s="342"/>
      <c r="AF542" s="601"/>
    </row>
    <row r="543" spans="1:38" s="151" customFormat="1" ht="24" customHeight="1">
      <c r="A543" s="396"/>
      <c r="B543" s="144"/>
      <c r="C543" s="953" t="s">
        <v>244</v>
      </c>
      <c r="D543" s="953"/>
      <c r="E543" s="953"/>
      <c r="F543" s="953"/>
      <c r="G543" s="953"/>
      <c r="H543" s="953"/>
      <c r="I543" s="953"/>
      <c r="J543" s="953"/>
      <c r="K543" s="953"/>
      <c r="L543" s="953"/>
      <c r="M543" s="953"/>
      <c r="N543" s="953"/>
      <c r="O543" s="953"/>
      <c r="P543" s="953"/>
      <c r="Q543" s="953"/>
      <c r="R543" s="953"/>
      <c r="S543" s="953"/>
      <c r="T543" s="953"/>
      <c r="U543" s="953"/>
      <c r="V543" s="953"/>
      <c r="W543" s="953"/>
      <c r="X543" s="953"/>
      <c r="Y543" s="953"/>
      <c r="Z543" s="953"/>
      <c r="AA543" s="953"/>
      <c r="AB543" s="953"/>
      <c r="AC543" s="953"/>
      <c r="AD543" s="953"/>
      <c r="AE543" s="11"/>
      <c r="AF543" s="601"/>
    </row>
    <row r="544" spans="1:38" s="151" customFormat="1" ht="38.25" customHeight="1">
      <c r="A544" s="396"/>
      <c r="B544" s="103"/>
      <c r="C544" s="954"/>
      <c r="D544" s="954"/>
      <c r="E544" s="954"/>
      <c r="F544" s="954"/>
      <c r="G544" s="954"/>
      <c r="H544" s="954"/>
      <c r="I544" s="954"/>
      <c r="J544" s="954"/>
      <c r="K544" s="954"/>
      <c r="L544" s="954"/>
      <c r="M544" s="954"/>
      <c r="N544" s="954"/>
      <c r="O544" s="954"/>
      <c r="P544" s="954"/>
      <c r="Q544" s="954"/>
      <c r="R544" s="954"/>
      <c r="S544" s="954"/>
      <c r="T544" s="954"/>
      <c r="U544" s="954"/>
      <c r="V544" s="954"/>
      <c r="W544" s="954"/>
      <c r="X544" s="954"/>
      <c r="Y544" s="954"/>
      <c r="Z544" s="954"/>
      <c r="AA544" s="954"/>
      <c r="AB544" s="954"/>
      <c r="AC544" s="954"/>
      <c r="AD544" s="954"/>
      <c r="AE544" s="11"/>
      <c r="AF544" s="601"/>
    </row>
    <row r="545" spans="1:67" s="151" customFormat="1">
      <c r="A545" s="394"/>
      <c r="B545" s="758" t="str">
        <f>IF(AG537=29,"",IF(AI539=0,"","ERROR: Por favor verifique las cantidades ya que no coinciden con el total."))</f>
        <v/>
      </c>
      <c r="C545" s="758"/>
      <c r="D545" s="758"/>
      <c r="E545" s="758"/>
      <c r="F545" s="758"/>
      <c r="G545" s="758"/>
      <c r="H545" s="758"/>
      <c r="I545" s="758"/>
      <c r="J545" s="758"/>
      <c r="K545" s="758"/>
      <c r="L545" s="758"/>
      <c r="M545" s="758"/>
      <c r="N545" s="758"/>
      <c r="O545" s="758"/>
      <c r="P545" s="758"/>
      <c r="Q545" s="758"/>
      <c r="R545" s="758"/>
      <c r="S545" s="758"/>
      <c r="T545" s="758"/>
      <c r="U545" s="758"/>
      <c r="V545" s="758"/>
      <c r="W545" s="758"/>
      <c r="X545" s="758"/>
      <c r="Y545" s="758"/>
      <c r="Z545" s="758"/>
      <c r="AA545" s="758"/>
      <c r="AB545" s="758"/>
      <c r="AC545" s="758"/>
      <c r="AD545" s="758"/>
      <c r="AE545" s="167"/>
      <c r="AF545" s="601"/>
    </row>
    <row r="546" spans="1:67" s="151" customFormat="1">
      <c r="A546" s="394"/>
      <c r="B546" s="758" t="str">
        <f>IF(AG537=29,"",IF(AL540=0,"","ERROR: Por favor verifique las cantidades ya que no coinciden con lo registrado en la respuesta de la pregunta 25."))</f>
        <v/>
      </c>
      <c r="C546" s="758"/>
      <c r="D546" s="758"/>
      <c r="E546" s="758"/>
      <c r="F546" s="758"/>
      <c r="G546" s="758"/>
      <c r="H546" s="758"/>
      <c r="I546" s="758"/>
      <c r="J546" s="758"/>
      <c r="K546" s="758"/>
      <c r="L546" s="758"/>
      <c r="M546" s="758"/>
      <c r="N546" s="758"/>
      <c r="O546" s="758"/>
      <c r="P546" s="758"/>
      <c r="Q546" s="758"/>
      <c r="R546" s="758"/>
      <c r="S546" s="758"/>
      <c r="T546" s="758"/>
      <c r="U546" s="758"/>
      <c r="V546" s="758"/>
      <c r="W546" s="758"/>
      <c r="X546" s="758"/>
      <c r="Y546" s="758"/>
      <c r="Z546" s="758"/>
      <c r="AA546" s="758"/>
      <c r="AB546" s="758"/>
      <c r="AC546" s="758"/>
      <c r="AD546" s="758"/>
      <c r="AE546" s="167"/>
      <c r="AF546" s="601"/>
    </row>
    <row r="547" spans="1:67" s="151" customFormat="1">
      <c r="A547" s="394"/>
      <c r="B547" s="759" t="str">
        <f>IF(OR(AG537=29,AG537=26),"","ERROR: Favor de llenar todas las celdas. Si no se cuenta con la información, registrar NS.")</f>
        <v/>
      </c>
      <c r="C547" s="759"/>
      <c r="D547" s="759"/>
      <c r="E547" s="759"/>
      <c r="F547" s="759"/>
      <c r="G547" s="759"/>
      <c r="H547" s="759"/>
      <c r="I547" s="759"/>
      <c r="J547" s="759"/>
      <c r="K547" s="759"/>
      <c r="L547" s="759"/>
      <c r="M547" s="759"/>
      <c r="N547" s="759"/>
      <c r="O547" s="759"/>
      <c r="P547" s="759"/>
      <c r="Q547" s="759"/>
      <c r="R547" s="759"/>
      <c r="S547" s="759"/>
      <c r="T547" s="759"/>
      <c r="U547" s="759"/>
      <c r="V547" s="759"/>
      <c r="W547" s="759"/>
      <c r="X547" s="759"/>
      <c r="Y547" s="759"/>
      <c r="Z547" s="759"/>
      <c r="AA547" s="759"/>
      <c r="AB547" s="759"/>
      <c r="AC547" s="759"/>
      <c r="AD547" s="759"/>
      <c r="AE547" s="167"/>
      <c r="AF547" s="601"/>
    </row>
    <row r="548" spans="1:67" s="151" customFormat="1" ht="33.75" customHeight="1">
      <c r="A548" s="394" t="s">
        <v>389</v>
      </c>
      <c r="B548" s="895" t="s">
        <v>563</v>
      </c>
      <c r="C548" s="895"/>
      <c r="D548" s="895"/>
      <c r="E548" s="895"/>
      <c r="F548" s="895"/>
      <c r="G548" s="895"/>
      <c r="H548" s="895"/>
      <c r="I548" s="895"/>
      <c r="J548" s="895"/>
      <c r="K548" s="895"/>
      <c r="L548" s="895"/>
      <c r="M548" s="895"/>
      <c r="N548" s="895"/>
      <c r="O548" s="895"/>
      <c r="P548" s="895"/>
      <c r="Q548" s="895"/>
      <c r="R548" s="895"/>
      <c r="S548" s="895"/>
      <c r="T548" s="895"/>
      <c r="U548" s="895"/>
      <c r="V548" s="895"/>
      <c r="W548" s="895"/>
      <c r="X548" s="895"/>
      <c r="Y548" s="895"/>
      <c r="Z548" s="895"/>
      <c r="AA548" s="895"/>
      <c r="AB548" s="895"/>
      <c r="AC548" s="895"/>
      <c r="AD548" s="895"/>
      <c r="AE548" s="342"/>
      <c r="AF548" s="601"/>
      <c r="AL548" s="571"/>
      <c r="AM548" s="693" t="s">
        <v>6467</v>
      </c>
      <c r="AN548" s="663" t="s">
        <v>6475</v>
      </c>
      <c r="AO548" s="663" t="s">
        <v>6479</v>
      </c>
    </row>
    <row r="549" spans="1:67" s="151" customFormat="1" ht="26.25" customHeight="1">
      <c r="A549" s="394"/>
      <c r="B549" s="416"/>
      <c r="C549" s="791" t="s">
        <v>759</v>
      </c>
      <c r="D549" s="791"/>
      <c r="E549" s="791"/>
      <c r="F549" s="791"/>
      <c r="G549" s="791"/>
      <c r="H549" s="791"/>
      <c r="I549" s="791"/>
      <c r="J549" s="791"/>
      <c r="K549" s="791"/>
      <c r="L549" s="791"/>
      <c r="M549" s="791"/>
      <c r="N549" s="791"/>
      <c r="O549" s="791"/>
      <c r="P549" s="791"/>
      <c r="Q549" s="791"/>
      <c r="R549" s="791"/>
      <c r="S549" s="791"/>
      <c r="T549" s="791"/>
      <c r="U549" s="791"/>
      <c r="V549" s="791"/>
      <c r="W549" s="791"/>
      <c r="X549" s="791"/>
      <c r="Y549" s="791"/>
      <c r="Z549" s="791"/>
      <c r="AA549" s="791"/>
      <c r="AB549" s="791"/>
      <c r="AC549" s="791"/>
      <c r="AD549" s="791"/>
      <c r="AE549" s="342"/>
      <c r="AF549" s="601"/>
      <c r="AL549" s="690" t="s">
        <v>6454</v>
      </c>
      <c r="AM549" s="694">
        <f>$C$537</f>
        <v>0</v>
      </c>
      <c r="AN549" s="664">
        <f>$E$539</f>
        <v>0</v>
      </c>
      <c r="AO549" s="664">
        <f>$E$541</f>
        <v>0</v>
      </c>
    </row>
    <row r="550" spans="1:67" s="543" customFormat="1" ht="26.25" customHeight="1">
      <c r="A550" s="544"/>
      <c r="B550" s="546"/>
      <c r="C550" s="791" t="s">
        <v>760</v>
      </c>
      <c r="D550" s="791"/>
      <c r="E550" s="791"/>
      <c r="F550" s="791"/>
      <c r="G550" s="791"/>
      <c r="H550" s="791"/>
      <c r="I550" s="791"/>
      <c r="J550" s="791"/>
      <c r="K550" s="791"/>
      <c r="L550" s="791"/>
      <c r="M550" s="791"/>
      <c r="N550" s="791"/>
      <c r="O550" s="791"/>
      <c r="P550" s="791"/>
      <c r="Q550" s="791"/>
      <c r="R550" s="791"/>
      <c r="S550" s="791"/>
      <c r="T550" s="791"/>
      <c r="U550" s="791"/>
      <c r="V550" s="791"/>
      <c r="W550" s="791"/>
      <c r="X550" s="791"/>
      <c r="Y550" s="791"/>
      <c r="Z550" s="791"/>
      <c r="AA550" s="791"/>
      <c r="AB550" s="791"/>
      <c r="AC550" s="791"/>
      <c r="AD550" s="791"/>
      <c r="AE550" s="545"/>
      <c r="AF550" s="601"/>
      <c r="AL550" s="691" t="s">
        <v>6455</v>
      </c>
      <c r="AM550" s="694">
        <f>SUM(L555:M682)-SUM(BH568,BH583,BH604,BH613,BH621,BH629,BH648,BH667,L654)</f>
        <v>0</v>
      </c>
      <c r="AN550" s="664">
        <f>SUM(R555:S682)-SUM(BK568,BK583,BK604,BK613,BK621,BK629,BK648,BK667,R654)</f>
        <v>0</v>
      </c>
      <c r="AO550" s="664">
        <f>SUM(X555:Y682)-SUM(BN568,BN583,BN604,BN613,BN621,BN629,BN648,BN667,X656)</f>
        <v>0</v>
      </c>
    </row>
    <row r="551" spans="1:67" s="151" customFormat="1" ht="15.75" thickBot="1">
      <c r="A551" s="394"/>
      <c r="B551" s="760" t="str">
        <f>IF(OR($J$24="X",$T$24="X"),"De acuerdo a la pregunta 1, ésta no debe ser contestada.","")</f>
        <v/>
      </c>
      <c r="C551" s="760"/>
      <c r="D551" s="760"/>
      <c r="E551" s="760"/>
      <c r="F551" s="760"/>
      <c r="G551" s="760"/>
      <c r="H551" s="760"/>
      <c r="I551" s="760"/>
      <c r="J551" s="760"/>
      <c r="K551" s="760"/>
      <c r="L551" s="760"/>
      <c r="M551" s="760"/>
      <c r="N551" s="760"/>
      <c r="O551" s="760"/>
      <c r="P551" s="760"/>
      <c r="Q551" s="760"/>
      <c r="R551" s="760"/>
      <c r="S551" s="760"/>
      <c r="T551" s="760"/>
      <c r="U551" s="760"/>
      <c r="V551" s="760"/>
      <c r="W551" s="760"/>
      <c r="X551" s="760"/>
      <c r="Y551" s="760"/>
      <c r="Z551" s="760"/>
      <c r="AA551" s="760"/>
      <c r="AB551" s="760"/>
      <c r="AC551" s="760"/>
      <c r="AD551" s="760"/>
      <c r="AE551" s="342"/>
      <c r="AF551" s="601"/>
      <c r="AL551" s="691" t="s">
        <v>467</v>
      </c>
      <c r="AM551" s="694">
        <f>COUNTIF(L555:M682,"NS")-SUM(BH567,BH582,BH603,BH612,BH620,BH628,BH647,BH666,COUNTIF(L656,"ns"))</f>
        <v>0</v>
      </c>
      <c r="AN551" s="694">
        <f>COUNTIF(R555:S682,"NS")-SUM(BK567,BK582,BK603,BK612,BK620,BK628,BK647,BK666,COUNTIF(R656,"ns"))</f>
        <v>0</v>
      </c>
      <c r="AO551" s="694">
        <f>COUNTIF(X555:Y682,"NS")-SUM(BN567,BN582,BN603,BN612,BN620,BN628,BN647,BN666,COUNTIF(X654,"ns"))</f>
        <v>0</v>
      </c>
    </row>
    <row r="552" spans="1:67" s="151" customFormat="1" ht="40.5" customHeight="1" thickBot="1">
      <c r="A552" s="417"/>
      <c r="B552" s="955" t="s">
        <v>564</v>
      </c>
      <c r="C552" s="956"/>
      <c r="D552" s="956"/>
      <c r="E552" s="956"/>
      <c r="F552" s="956"/>
      <c r="G552" s="956"/>
      <c r="H552" s="956"/>
      <c r="I552" s="956"/>
      <c r="J552" s="956"/>
      <c r="K552" s="957"/>
      <c r="L552" s="958" t="s">
        <v>565</v>
      </c>
      <c r="M552" s="959"/>
      <c r="N552" s="959"/>
      <c r="O552" s="959"/>
      <c r="P552" s="959"/>
      <c r="Q552" s="959"/>
      <c r="R552" s="960"/>
      <c r="S552" s="960"/>
      <c r="T552" s="960"/>
      <c r="U552" s="960"/>
      <c r="V552" s="960"/>
      <c r="W552" s="960"/>
      <c r="X552" s="960"/>
      <c r="Y552" s="960"/>
      <c r="Z552" s="960"/>
      <c r="AA552" s="960"/>
      <c r="AB552" s="960"/>
      <c r="AC552" s="961"/>
      <c r="AD552" s="402"/>
      <c r="AE552" s="402"/>
      <c r="AF552" s="601"/>
      <c r="AG552" s="675" t="s">
        <v>6452</v>
      </c>
      <c r="AI552" s="571"/>
      <c r="AL552" s="692" t="s">
        <v>6456</v>
      </c>
      <c r="AM552" s="695">
        <f>IF($AG$553=2304,0,IF(OR(AND(AM549=0,AM551&gt;0),AND(AM549="NS",AM550&gt;0),AND(AM549="NS",AM550=0,AM551=0)),1,IF(OR(AND(AM551&gt;=2,AM550&lt;AM549),AND(AM549="NS",AM550=0,AM551&gt;0),AM549=AM550),0,1)))</f>
        <v>0</v>
      </c>
      <c r="AN552" s="695">
        <f>IF($AG$553=2304,0,IF(OR(AND(AN549=0,AN551&gt;0),AND(AN549="NS",AN550&gt;0),AND(AN549="NS",AN550=0,AN551=0)),1,IF(OR(AND(AN551&gt;=2,AN550&lt;AN549),AND(AN549="NS",AN550=0,AN551&gt;0),AN549=AN550),0,1)))</f>
        <v>0</v>
      </c>
      <c r="AO552" s="695">
        <f>IF($AG$553=2304,0,IF(OR(AND(AO549=0,AO551&gt;0),AND(AO549="NS",AO550&gt;0),AND(AO549="NS",AO550=0,AO551=0)),1,IF(OR(AND(AO551&gt;=2,AO550&lt;AO549),AND(AO549="NS",AO550=0,AO551&gt;0),AO549=AO550),0,1)))</f>
        <v>0</v>
      </c>
    </row>
    <row r="553" spans="1:67" s="151" customFormat="1" ht="35.25" customHeight="1" thickBot="1">
      <c r="A553" s="403"/>
      <c r="B553" s="1174" t="s">
        <v>761</v>
      </c>
      <c r="C553" s="1175"/>
      <c r="D553" s="1178" t="s">
        <v>566</v>
      </c>
      <c r="E553" s="1179"/>
      <c r="F553" s="1179"/>
      <c r="G553" s="1179"/>
      <c r="H553" s="1179"/>
      <c r="I553" s="1179"/>
      <c r="J553" s="1179"/>
      <c r="K553" s="1180"/>
      <c r="L553" s="962" t="s">
        <v>120</v>
      </c>
      <c r="M553" s="963"/>
      <c r="N553" s="966" t="s">
        <v>567</v>
      </c>
      <c r="O553" s="966"/>
      <c r="P553" s="966" t="s">
        <v>568</v>
      </c>
      <c r="Q553" s="1186"/>
      <c r="R553" s="1188" t="s">
        <v>569</v>
      </c>
      <c r="S553" s="1188"/>
      <c r="T553" s="1188"/>
      <c r="U553" s="1188"/>
      <c r="V553" s="1188"/>
      <c r="W553" s="1189"/>
      <c r="X553" s="1188" t="s">
        <v>570</v>
      </c>
      <c r="Y553" s="1188"/>
      <c r="Z553" s="1188"/>
      <c r="AA553" s="1188"/>
      <c r="AB553" s="1188"/>
      <c r="AC553" s="1189"/>
      <c r="AD553" s="418"/>
      <c r="AE553" s="418"/>
      <c r="AF553" s="601"/>
      <c r="AG553" s="675">
        <f>COUNTBLANK(L555:AC682)</f>
        <v>2304</v>
      </c>
      <c r="AH553" s="571" t="s">
        <v>6467</v>
      </c>
      <c r="AL553" s="571" t="s">
        <v>6472</v>
      </c>
      <c r="AP553" s="151" t="s">
        <v>6473</v>
      </c>
      <c r="AT553" s="151" t="s">
        <v>6474</v>
      </c>
      <c r="AX553" s="151" t="s">
        <v>6475</v>
      </c>
      <c r="BB553" s="151" t="s">
        <v>6476</v>
      </c>
    </row>
    <row r="554" spans="1:67" s="151" customFormat="1" ht="52.5" customHeight="1" thickBot="1">
      <c r="A554" s="403"/>
      <c r="B554" s="1176"/>
      <c r="C554" s="1177"/>
      <c r="D554" s="1181"/>
      <c r="E554" s="1182"/>
      <c r="F554" s="1182"/>
      <c r="G554" s="1182"/>
      <c r="H554" s="1182"/>
      <c r="I554" s="1182"/>
      <c r="J554" s="1182"/>
      <c r="K554" s="1183"/>
      <c r="L554" s="964"/>
      <c r="M554" s="965"/>
      <c r="N554" s="967"/>
      <c r="O554" s="967"/>
      <c r="P554" s="967"/>
      <c r="Q554" s="1187"/>
      <c r="R554" s="1172" t="s">
        <v>571</v>
      </c>
      <c r="S554" s="1173"/>
      <c r="T554" s="1169" t="s">
        <v>572</v>
      </c>
      <c r="U554" s="1170"/>
      <c r="V554" s="1169" t="s">
        <v>568</v>
      </c>
      <c r="W554" s="1171"/>
      <c r="X554" s="1172" t="s">
        <v>571</v>
      </c>
      <c r="Y554" s="1173"/>
      <c r="Z554" s="1169" t="s">
        <v>572</v>
      </c>
      <c r="AA554" s="1170"/>
      <c r="AB554" s="1169" t="s">
        <v>568</v>
      </c>
      <c r="AC554" s="1171"/>
      <c r="AD554" s="418"/>
      <c r="AE554" s="418"/>
      <c r="AF554" s="601"/>
      <c r="AG554" s="151" t="s">
        <v>6480</v>
      </c>
      <c r="AH554" s="543" t="s">
        <v>6480</v>
      </c>
      <c r="AI554" s="649" t="s">
        <v>467</v>
      </c>
      <c r="AJ554" s="650" t="s">
        <v>6458</v>
      </c>
      <c r="AK554" s="651" t="s">
        <v>6459</v>
      </c>
      <c r="AL554" s="344" t="s">
        <v>6480</v>
      </c>
      <c r="AM554" s="649" t="s">
        <v>467</v>
      </c>
      <c r="AN554" s="650" t="s">
        <v>6458</v>
      </c>
      <c r="AO554" s="651" t="s">
        <v>6459</v>
      </c>
      <c r="AP554" s="145" t="s">
        <v>6480</v>
      </c>
      <c r="AQ554" s="649" t="s">
        <v>467</v>
      </c>
      <c r="AR554" s="650" t="s">
        <v>6458</v>
      </c>
      <c r="AS554" s="651" t="s">
        <v>6459</v>
      </c>
      <c r="AT554" s="145" t="s">
        <v>6480</v>
      </c>
      <c r="AU554" s="649" t="s">
        <v>467</v>
      </c>
      <c r="AV554" s="650" t="s">
        <v>6458</v>
      </c>
      <c r="AW554" s="651" t="s">
        <v>6459</v>
      </c>
      <c r="AX554" s="145" t="s">
        <v>6480</v>
      </c>
      <c r="AY554" s="649" t="s">
        <v>467</v>
      </c>
      <c r="AZ554" s="650" t="s">
        <v>6458</v>
      </c>
      <c r="BA554" s="651" t="s">
        <v>6459</v>
      </c>
      <c r="BB554" s="145" t="s">
        <v>6480</v>
      </c>
      <c r="BC554" s="649" t="s">
        <v>467</v>
      </c>
      <c r="BD554" s="650" t="s">
        <v>6458</v>
      </c>
      <c r="BE554" s="651" t="s">
        <v>6459</v>
      </c>
    </row>
    <row r="555" spans="1:67" s="151" customFormat="1" ht="15.75" thickBot="1">
      <c r="A555" s="419"/>
      <c r="B555" s="893" t="s">
        <v>762</v>
      </c>
      <c r="C555" s="894"/>
      <c r="D555" s="779" t="s">
        <v>573</v>
      </c>
      <c r="E555" s="780"/>
      <c r="F555" s="780"/>
      <c r="G555" s="780"/>
      <c r="H555" s="780"/>
      <c r="I555" s="780"/>
      <c r="J555" s="780"/>
      <c r="K555" s="781"/>
      <c r="L555" s="784"/>
      <c r="M555" s="785"/>
      <c r="N555" s="786"/>
      <c r="O555" s="787"/>
      <c r="P555" s="786"/>
      <c r="Q555" s="788"/>
      <c r="R555" s="784"/>
      <c r="S555" s="785"/>
      <c r="T555" s="826"/>
      <c r="U555" s="827"/>
      <c r="V555" s="786"/>
      <c r="W555" s="788"/>
      <c r="X555" s="784"/>
      <c r="Y555" s="785"/>
      <c r="Z555" s="786"/>
      <c r="AA555" s="787"/>
      <c r="AB555" s="782"/>
      <c r="AC555" s="783"/>
      <c r="AD555" s="420"/>
      <c r="AE555" s="420"/>
      <c r="AF555" s="601"/>
      <c r="AG555" s="543">
        <f>IF(OR(COUNTIF(L555:AC555,"NA")=0,COUNTIF(L555:AC555,"NA")=9),0,1)</f>
        <v>0</v>
      </c>
      <c r="AH555" s="654">
        <f>COUNTIF(N555:Q555,"NA")</f>
        <v>0</v>
      </c>
      <c r="AI555" s="654">
        <f>COUNTIF(N555:Q555,"ns")</f>
        <v>0</v>
      </c>
      <c r="AJ555" s="653">
        <f>SUM(N555:Q555)</f>
        <v>0</v>
      </c>
      <c r="AK555" s="641">
        <f>IF($AG$553=2304,0,IF(OR(AND(L555=0,AI555&gt;0),AND(L555="ns",AJ555&gt;0),AND(L555="ns",AI555=0,AJ555=0),AND(L555="NA",AH555&lt;2)),1,IF(OR(AND(L555&gt;0,AI555=2),AND(L555="ns",AI555=2),AND(L555="ns",AJ555=0,AI555&gt;0),L555=AJ555,AND(L555="NA",AH555=2)),0,1)))</f>
        <v>0</v>
      </c>
      <c r="AL555" s="652">
        <f>COUNTIF(R555,"NA")+COUNTIF(X555,"NA")</f>
        <v>0</v>
      </c>
      <c r="AM555" s="652">
        <f>COUNTIF(R555,"ns")+COUNTIF(X555,"ns")</f>
        <v>0</v>
      </c>
      <c r="AN555" s="653">
        <f>SUM(R555,X555)</f>
        <v>0</v>
      </c>
      <c r="AO555" s="641">
        <f>IF($AG$553=2304,0,IF(OR(AND(L555=0,AM555&gt;0),AND(L555="ns",AN555&gt;0),AND(L555="ns",AM555=0,AN555=0),AND(L555="NA",AL555&lt;2)),1,IF(OR(AND(L555&gt;0,AM555=2),AND(L555="ns",AM555=2),AND(L555="ns",AN555=0,AM555&gt;0),L555=AN555,AND(L555="NA",AL555=2)),0,1)))</f>
        <v>0</v>
      </c>
      <c r="AP555" s="652">
        <f>COUNTIF(T555,"NA")+COUNTIF(Z555,"NA")</f>
        <v>0</v>
      </c>
      <c r="AQ555" s="652">
        <f>COUNTIF(T555,"ns")+COUNTIF(Z555,"ns")</f>
        <v>0</v>
      </c>
      <c r="AR555" s="653">
        <f>SUM(T555,Z555)</f>
        <v>0</v>
      </c>
      <c r="AS555" s="641">
        <f>IF($AG$553=2304,0,IF(OR(AND(N555=0,AQ555&gt;0),AND(N555="ns",AR555&gt;0),AND(N555="ns",AQ555=0,AR555=0),AND(N555="NA",AP555&lt;2)),1,IF(OR(AND(N555&gt;0,AQ555=2),AND(N555="ns",AQ555=2),AND(N555="ns",AR555=0,AQ555&gt;0),N555=AR555,AND(N555="NA",AP555=2)),0,1)))</f>
        <v>0</v>
      </c>
      <c r="AT555" s="652">
        <f>COUNTIF(V555,"NA")+COUNTIF(AB555,"NA")</f>
        <v>0</v>
      </c>
      <c r="AU555" s="652">
        <f>COUNTIF(V555,"ns")+COUNTIF(AB555,"ns")</f>
        <v>0</v>
      </c>
      <c r="AV555" s="653">
        <f>SUM(V555,AB555)</f>
        <v>0</v>
      </c>
      <c r="AW555" s="641">
        <f>IF($AG$553=2304,0,IF(OR(AND(P555=0,AU555&gt;0),AND(P555="ns",AV555&gt;0),AND(P555="ns",AU555=0,AV555=0),AND(P555="NA",AT555&lt;2)),1,IF(OR(AND(P555&gt;0,AU555=2),AND(P555="ns",AU555=2),AND(P555="ns",AV555=0,AU555&gt;0),P555=AV555,AND(P555="NA",AT555=2)),0,1)))</f>
        <v>0</v>
      </c>
      <c r="AX555" s="654">
        <f>COUNTIF(T555:W555,"NA")</f>
        <v>0</v>
      </c>
      <c r="AY555" s="654">
        <f>COUNTIF(T555:W555,"ns")</f>
        <v>0</v>
      </c>
      <c r="AZ555" s="653">
        <f>SUM(T555:W555)</f>
        <v>0</v>
      </c>
      <c r="BA555" s="641">
        <f>IF($AG$553=2304,0,IF(OR(AND(R555=0,AY555&gt;0),AND(R555="ns",AZ555&gt;0),AND(R555="ns",AY555=0,AZ555=0),AND(R555="NA",AX555&lt;2)),1,IF(OR(AND(R555&gt;0,AY555=2),AND(R555="ns",AY555=2),AND(R555="ns",AZ555=0,AY555&gt;0),R555=AZ555,AND(R555="NA",AX555=2)),0,1)))</f>
        <v>0</v>
      </c>
      <c r="BB555" s="654">
        <f>COUNTIF(Z555:AC555,"NA")</f>
        <v>0</v>
      </c>
      <c r="BC555" s="654">
        <f>COUNTIF(Z555:AC555,"ns")</f>
        <v>0</v>
      </c>
      <c r="BD555" s="653">
        <f>SUM(Z555:AC555)</f>
        <v>0</v>
      </c>
      <c r="BE555" s="641">
        <f>IF($AG$553=2304,0,IF(OR(AND(X555=0,BC555&gt;0),AND(X555="ns",BD555&gt;0),AND(X555="ns",BC555=0,BD555=0),AND(X555="NA",BB555&lt;2)),1,IF(OR(AND(X555&gt;0,BC555=2),AND(X555="ns",BC555=2),AND(X555="ns",BD555=0,BC555&gt;0),X555=BD555,AND(X555="NA",BB555=2)),0,1)))</f>
        <v>0</v>
      </c>
    </row>
    <row r="556" spans="1:67" s="151" customFormat="1" ht="15.75" thickBot="1">
      <c r="A556" s="419"/>
      <c r="B556" s="968" t="s">
        <v>763</v>
      </c>
      <c r="C556" s="969"/>
      <c r="D556" s="779" t="s">
        <v>574</v>
      </c>
      <c r="E556" s="780"/>
      <c r="F556" s="780"/>
      <c r="G556" s="780"/>
      <c r="H556" s="780"/>
      <c r="I556" s="780"/>
      <c r="J556" s="780"/>
      <c r="K556" s="781"/>
      <c r="L556" s="761"/>
      <c r="M556" s="762"/>
      <c r="N556" s="763"/>
      <c r="O556" s="764"/>
      <c r="P556" s="763"/>
      <c r="Q556" s="765"/>
      <c r="R556" s="761"/>
      <c r="S556" s="762"/>
      <c r="T556" s="828"/>
      <c r="U556" s="829"/>
      <c r="V556" s="763"/>
      <c r="W556" s="765"/>
      <c r="X556" s="830"/>
      <c r="Y556" s="762"/>
      <c r="Z556" s="763"/>
      <c r="AA556" s="764"/>
      <c r="AB556" s="831"/>
      <c r="AC556" s="832"/>
      <c r="AD556" s="421"/>
      <c r="AE556" s="420"/>
      <c r="AF556" s="601"/>
      <c r="AG556" s="543">
        <f t="shared" ref="AG556:AG619" si="73">IF(OR(COUNTIF(L556:AC556,"NA")=0,COUNTIF(L556:AC556,"NA")=9),0,1)</f>
        <v>0</v>
      </c>
      <c r="AH556" s="654">
        <f t="shared" ref="AH556:AH619" si="74">COUNTIF(N556:Q556,"NA")</f>
        <v>0</v>
      </c>
      <c r="AI556" s="654">
        <f t="shared" ref="AI556:AI619" si="75">COUNTIF(N556:Q556,"ns")</f>
        <v>0</v>
      </c>
      <c r="AJ556" s="653">
        <f t="shared" ref="AJ556:AJ619" si="76">SUM(N556:Q556)</f>
        <v>0</v>
      </c>
      <c r="AK556" s="641">
        <f t="shared" ref="AK556:AK619" si="77">IF($AG$553=2304,0,IF(OR(AND(L556=0,AI556&gt;0),AND(L556="ns",AJ556&gt;0),AND(L556="ns",AI556=0,AJ556=0),AND(L556="NA",AH556&lt;2)),1,IF(OR(AND(L556&gt;0,AI556=2),AND(L556="ns",AI556=2),AND(L556="ns",AJ556=0,AI556&gt;0),L556=AJ556,AND(L556="NA",AH556=2)),0,1)))</f>
        <v>0</v>
      </c>
      <c r="AL556" s="652">
        <f t="shared" ref="AL556:AL619" si="78">COUNTIF(R556,"NA")+COUNTIF(X556,"NA")</f>
        <v>0</v>
      </c>
      <c r="AM556" s="652">
        <f t="shared" ref="AM556:AM619" si="79">COUNTIF(R556,"ns")+COUNTIF(X556,"ns")</f>
        <v>0</v>
      </c>
      <c r="AN556" s="653">
        <f t="shared" ref="AN556:AN619" si="80">SUM(R556,X556)</f>
        <v>0</v>
      </c>
      <c r="AO556" s="641">
        <f t="shared" ref="AO556:AO619" si="81">IF($AG$553=2304,0,IF(OR(AND(L556=0,AM556&gt;0),AND(L556="ns",AN556&gt;0),AND(L556="ns",AM556=0,AN556=0),AND(L556="NA",AL556&lt;2)),1,IF(OR(AND(L556&gt;0,AM556=2),AND(L556="ns",AM556=2),AND(L556="ns",AN556=0,AM556&gt;0),L556=AN556,AND(L556="NA",AL556=2)),0,1)))</f>
        <v>0</v>
      </c>
      <c r="AP556" s="652">
        <f t="shared" ref="AP556:AP619" si="82">COUNTIF(T556,"NA")+COUNTIF(Z556,"NA")</f>
        <v>0</v>
      </c>
      <c r="AQ556" s="652">
        <f t="shared" ref="AQ556:AQ619" si="83">COUNTIF(T556,"ns")+COUNTIF(Z556,"ns")</f>
        <v>0</v>
      </c>
      <c r="AR556" s="653">
        <f t="shared" ref="AR556:AR619" si="84">SUM(T556,Z556)</f>
        <v>0</v>
      </c>
      <c r="AS556" s="641">
        <f t="shared" ref="AS556:AS619" si="85">IF($AG$553=2304,0,IF(OR(AND(N556=0,AQ556&gt;0),AND(N556="ns",AR556&gt;0),AND(N556="ns",AQ556=0,AR556=0),AND(N556="NA",AP556&lt;2)),1,IF(OR(AND(N556&gt;0,AQ556=2),AND(N556="ns",AQ556=2),AND(N556="ns",AR556=0,AQ556&gt;0),N556=AR556,AND(N556="NA",AP556=2)),0,1)))</f>
        <v>0</v>
      </c>
      <c r="AT556" s="652">
        <f t="shared" ref="AT556:AT619" si="86">COUNTIF(V556,"NA")+COUNTIF(AB556,"NA")</f>
        <v>0</v>
      </c>
      <c r="AU556" s="652">
        <f t="shared" ref="AU556:AU619" si="87">COUNTIF(V556,"ns")+COUNTIF(AB556,"ns")</f>
        <v>0</v>
      </c>
      <c r="AV556" s="653">
        <f t="shared" ref="AV556:AV619" si="88">SUM(V556,AB556)</f>
        <v>0</v>
      </c>
      <c r="AW556" s="641">
        <f t="shared" ref="AW556:AW619" si="89">IF($AG$553=2304,0,IF(OR(AND(P556=0,AU556&gt;0),AND(P556="ns",AV556&gt;0),AND(P556="ns",AU556=0,AV556=0),AND(P556="NA",AT556&lt;2)),1,IF(OR(AND(P556&gt;0,AU556=2),AND(P556="ns",AU556=2),AND(P556="ns",AV556=0,AU556&gt;0),P556=AV556,AND(P556="NA",AT556=2)),0,1)))</f>
        <v>0</v>
      </c>
      <c r="AX556" s="654">
        <f t="shared" ref="AX556:AX619" si="90">COUNTIF(T556:W556,"NA")</f>
        <v>0</v>
      </c>
      <c r="AY556" s="654">
        <f t="shared" ref="AY556:AY619" si="91">COUNTIF(T556:W556,"ns")</f>
        <v>0</v>
      </c>
      <c r="AZ556" s="653">
        <f t="shared" ref="AZ556:AZ619" si="92">SUM(T556:W556)</f>
        <v>0</v>
      </c>
      <c r="BA556" s="641">
        <f t="shared" ref="BA556:BA619" si="93">IF($AG$553=2304,0,IF(OR(AND(R556=0,AY556&gt;0),AND(R556="ns",AZ556&gt;0),AND(R556="ns",AY556=0,AZ556=0),AND(R556="NA",AX556&lt;2)),1,IF(OR(AND(R556&gt;0,AY556=2),AND(R556="ns",AY556=2),AND(R556="ns",AZ556=0,AY556&gt;0),R556=AZ556,AND(R556="NA",AX556=2)),0,1)))</f>
        <v>0</v>
      </c>
      <c r="BB556" s="654">
        <f t="shared" ref="BB556:BB619" si="94">COUNTIF(Z556:AC556,"NA")</f>
        <v>0</v>
      </c>
      <c r="BC556" s="654">
        <f t="shared" ref="BC556:BC619" si="95">COUNTIF(Z556:AC556,"ns")</f>
        <v>0</v>
      </c>
      <c r="BD556" s="653">
        <f t="shared" ref="BD556:BD619" si="96">SUM(Z556:AC556)</f>
        <v>0</v>
      </c>
      <c r="BE556" s="641">
        <f t="shared" ref="BE556:BE619" si="97">IF($AG$553=2304,0,IF(OR(AND(X556=0,BC556&gt;0),AND(X556="ns",BD556&gt;0),AND(X556="ns",BC556=0,BD556=0),AND(X556="NA",BB556&lt;2)),1,IF(OR(AND(X556&gt;0,BC556=2),AND(X556="ns",BC556=2),AND(X556="ns",BD556=0,BC556&gt;0),X556=BD556,AND(X556="NA",BB556=2)),0,1)))</f>
        <v>0</v>
      </c>
    </row>
    <row r="557" spans="1:67" s="151" customFormat="1" ht="15.75" thickBot="1">
      <c r="A557" s="419"/>
      <c r="B557" s="893" t="s">
        <v>764</v>
      </c>
      <c r="C557" s="894"/>
      <c r="D557" s="779" t="s">
        <v>575</v>
      </c>
      <c r="E557" s="780"/>
      <c r="F557" s="780"/>
      <c r="G557" s="780"/>
      <c r="H557" s="780"/>
      <c r="I557" s="780"/>
      <c r="J557" s="780"/>
      <c r="K557" s="781"/>
      <c r="L557" s="761"/>
      <c r="M557" s="762"/>
      <c r="N557" s="763"/>
      <c r="O557" s="764"/>
      <c r="P557" s="763"/>
      <c r="Q557" s="765"/>
      <c r="R557" s="761"/>
      <c r="S557" s="762"/>
      <c r="T557" s="828"/>
      <c r="U557" s="829"/>
      <c r="V557" s="763"/>
      <c r="W557" s="765"/>
      <c r="X557" s="830"/>
      <c r="Y557" s="762"/>
      <c r="Z557" s="763"/>
      <c r="AA557" s="764"/>
      <c r="AB557" s="831"/>
      <c r="AC557" s="832"/>
      <c r="AD557" s="421"/>
      <c r="AE557" s="420"/>
      <c r="AF557" s="601"/>
      <c r="AG557" s="543">
        <f t="shared" si="73"/>
        <v>0</v>
      </c>
      <c r="AH557" s="654">
        <f t="shared" si="74"/>
        <v>0</v>
      </c>
      <c r="AI557" s="654">
        <f t="shared" si="75"/>
        <v>0</v>
      </c>
      <c r="AJ557" s="653">
        <f t="shared" si="76"/>
        <v>0</v>
      </c>
      <c r="AK557" s="641">
        <f t="shared" si="77"/>
        <v>0</v>
      </c>
      <c r="AL557" s="652">
        <f t="shared" si="78"/>
        <v>0</v>
      </c>
      <c r="AM557" s="652">
        <f t="shared" si="79"/>
        <v>0</v>
      </c>
      <c r="AN557" s="653">
        <f t="shared" si="80"/>
        <v>0</v>
      </c>
      <c r="AO557" s="641">
        <f t="shared" si="81"/>
        <v>0</v>
      </c>
      <c r="AP557" s="652">
        <f t="shared" si="82"/>
        <v>0</v>
      </c>
      <c r="AQ557" s="652">
        <f t="shared" si="83"/>
        <v>0</v>
      </c>
      <c r="AR557" s="653">
        <f t="shared" si="84"/>
        <v>0</v>
      </c>
      <c r="AS557" s="641">
        <f t="shared" si="85"/>
        <v>0</v>
      </c>
      <c r="AT557" s="652">
        <f t="shared" si="86"/>
        <v>0</v>
      </c>
      <c r="AU557" s="652">
        <f t="shared" si="87"/>
        <v>0</v>
      </c>
      <c r="AV557" s="653">
        <f t="shared" si="88"/>
        <v>0</v>
      </c>
      <c r="AW557" s="641">
        <f t="shared" si="89"/>
        <v>0</v>
      </c>
      <c r="AX557" s="654">
        <f t="shared" si="90"/>
        <v>0</v>
      </c>
      <c r="AY557" s="654">
        <f t="shared" si="91"/>
        <v>0</v>
      </c>
      <c r="AZ557" s="653">
        <f t="shared" si="92"/>
        <v>0</v>
      </c>
      <c r="BA557" s="641">
        <f t="shared" si="93"/>
        <v>0</v>
      </c>
      <c r="BB557" s="654">
        <f t="shared" si="94"/>
        <v>0</v>
      </c>
      <c r="BC557" s="654">
        <f t="shared" si="95"/>
        <v>0</v>
      </c>
      <c r="BD557" s="653">
        <f t="shared" si="96"/>
        <v>0</v>
      </c>
      <c r="BE557" s="641">
        <f t="shared" si="97"/>
        <v>0</v>
      </c>
    </row>
    <row r="558" spans="1:67" s="151" customFormat="1" ht="15.75" thickBot="1">
      <c r="A558" s="419"/>
      <c r="B558" s="968" t="s">
        <v>765</v>
      </c>
      <c r="C558" s="969"/>
      <c r="D558" s="779" t="s">
        <v>576</v>
      </c>
      <c r="E558" s="780"/>
      <c r="F558" s="780"/>
      <c r="G558" s="780"/>
      <c r="H558" s="780"/>
      <c r="I558" s="780"/>
      <c r="J558" s="780"/>
      <c r="K558" s="781"/>
      <c r="L558" s="761"/>
      <c r="M558" s="762"/>
      <c r="N558" s="763"/>
      <c r="O558" s="764"/>
      <c r="P558" s="763"/>
      <c r="Q558" s="765"/>
      <c r="R558" s="761"/>
      <c r="S558" s="762"/>
      <c r="T558" s="828"/>
      <c r="U558" s="829"/>
      <c r="V558" s="763"/>
      <c r="W558" s="765"/>
      <c r="X558" s="830"/>
      <c r="Y558" s="762"/>
      <c r="Z558" s="763"/>
      <c r="AA558" s="764"/>
      <c r="AB558" s="831"/>
      <c r="AC558" s="832"/>
      <c r="AD558" s="421"/>
      <c r="AE558" s="420"/>
      <c r="AF558" s="601"/>
      <c r="AG558" s="543">
        <f t="shared" si="73"/>
        <v>0</v>
      </c>
      <c r="AH558" s="654">
        <f t="shared" si="74"/>
        <v>0</v>
      </c>
      <c r="AI558" s="654">
        <f t="shared" si="75"/>
        <v>0</v>
      </c>
      <c r="AJ558" s="653">
        <f t="shared" si="76"/>
        <v>0</v>
      </c>
      <c r="AK558" s="641">
        <f t="shared" si="77"/>
        <v>0</v>
      </c>
      <c r="AL558" s="652">
        <f t="shared" si="78"/>
        <v>0</v>
      </c>
      <c r="AM558" s="652">
        <f t="shared" si="79"/>
        <v>0</v>
      </c>
      <c r="AN558" s="653">
        <f t="shared" si="80"/>
        <v>0</v>
      </c>
      <c r="AO558" s="641">
        <f t="shared" si="81"/>
        <v>0</v>
      </c>
      <c r="AP558" s="652">
        <f t="shared" si="82"/>
        <v>0</v>
      </c>
      <c r="AQ558" s="652">
        <f t="shared" si="83"/>
        <v>0</v>
      </c>
      <c r="AR558" s="653">
        <f t="shared" si="84"/>
        <v>0</v>
      </c>
      <c r="AS558" s="641">
        <f t="shared" si="85"/>
        <v>0</v>
      </c>
      <c r="AT558" s="652">
        <f t="shared" si="86"/>
        <v>0</v>
      </c>
      <c r="AU558" s="652">
        <f t="shared" si="87"/>
        <v>0</v>
      </c>
      <c r="AV558" s="653">
        <f t="shared" si="88"/>
        <v>0</v>
      </c>
      <c r="AW558" s="641">
        <f t="shared" si="89"/>
        <v>0</v>
      </c>
      <c r="AX558" s="654">
        <f t="shared" si="90"/>
        <v>0</v>
      </c>
      <c r="AY558" s="654">
        <f t="shared" si="91"/>
        <v>0</v>
      </c>
      <c r="AZ558" s="653">
        <f t="shared" si="92"/>
        <v>0</v>
      </c>
      <c r="BA558" s="641">
        <f t="shared" si="93"/>
        <v>0</v>
      </c>
      <c r="BB558" s="654">
        <f t="shared" si="94"/>
        <v>0</v>
      </c>
      <c r="BC558" s="654">
        <f t="shared" si="95"/>
        <v>0</v>
      </c>
      <c r="BD558" s="653">
        <f t="shared" si="96"/>
        <v>0</v>
      </c>
      <c r="BE558" s="641">
        <f t="shared" si="97"/>
        <v>0</v>
      </c>
      <c r="BL558" s="414"/>
      <c r="BO558" s="414"/>
    </row>
    <row r="559" spans="1:67" s="151" customFormat="1" ht="23.25" customHeight="1" thickBot="1">
      <c r="A559" s="419"/>
      <c r="B559" s="893" t="s">
        <v>766</v>
      </c>
      <c r="C559" s="894"/>
      <c r="D559" s="879" t="s">
        <v>577</v>
      </c>
      <c r="E559" s="880"/>
      <c r="F559" s="880"/>
      <c r="G559" s="880"/>
      <c r="H559" s="880"/>
      <c r="I559" s="880"/>
      <c r="J559" s="880"/>
      <c r="K559" s="881"/>
      <c r="L559" s="789"/>
      <c r="M559" s="790"/>
      <c r="N559" s="835"/>
      <c r="O559" s="839"/>
      <c r="P559" s="835"/>
      <c r="Q559" s="836"/>
      <c r="R559" s="789"/>
      <c r="S559" s="790"/>
      <c r="T559" s="833"/>
      <c r="U559" s="834"/>
      <c r="V559" s="835"/>
      <c r="W559" s="836"/>
      <c r="X559" s="840"/>
      <c r="Y559" s="790"/>
      <c r="Z559" s="835"/>
      <c r="AA559" s="839"/>
      <c r="AB559" s="837"/>
      <c r="AC559" s="838"/>
      <c r="AD559" s="421"/>
      <c r="AE559" s="420"/>
      <c r="AF559" s="601"/>
      <c r="AG559" s="543">
        <f t="shared" si="73"/>
        <v>0</v>
      </c>
      <c r="AH559" s="654">
        <f t="shared" si="74"/>
        <v>0</v>
      </c>
      <c r="AI559" s="654">
        <f t="shared" si="75"/>
        <v>0</v>
      </c>
      <c r="AJ559" s="653">
        <f t="shared" si="76"/>
        <v>0</v>
      </c>
      <c r="AK559" s="641">
        <f t="shared" si="77"/>
        <v>0</v>
      </c>
      <c r="AL559" s="652">
        <f t="shared" si="78"/>
        <v>0</v>
      </c>
      <c r="AM559" s="652">
        <f t="shared" si="79"/>
        <v>0</v>
      </c>
      <c r="AN559" s="653">
        <f t="shared" si="80"/>
        <v>0</v>
      </c>
      <c r="AO559" s="641">
        <f t="shared" si="81"/>
        <v>0</v>
      </c>
      <c r="AP559" s="652">
        <f t="shared" si="82"/>
        <v>0</v>
      </c>
      <c r="AQ559" s="652">
        <f t="shared" si="83"/>
        <v>0</v>
      </c>
      <c r="AR559" s="653">
        <f t="shared" si="84"/>
        <v>0</v>
      </c>
      <c r="AS559" s="641">
        <f t="shared" si="85"/>
        <v>0</v>
      </c>
      <c r="AT559" s="652">
        <f t="shared" si="86"/>
        <v>0</v>
      </c>
      <c r="AU559" s="652">
        <f t="shared" si="87"/>
        <v>0</v>
      </c>
      <c r="AV559" s="653">
        <f t="shared" si="88"/>
        <v>0</v>
      </c>
      <c r="AW559" s="641">
        <f t="shared" si="89"/>
        <v>0</v>
      </c>
      <c r="AX559" s="654">
        <f t="shared" si="90"/>
        <v>0</v>
      </c>
      <c r="AY559" s="654">
        <f t="shared" si="91"/>
        <v>0</v>
      </c>
      <c r="AZ559" s="653">
        <f t="shared" si="92"/>
        <v>0</v>
      </c>
      <c r="BA559" s="641">
        <f t="shared" si="93"/>
        <v>0</v>
      </c>
      <c r="BB559" s="654">
        <f t="shared" si="94"/>
        <v>0</v>
      </c>
      <c r="BC559" s="654">
        <f t="shared" si="95"/>
        <v>0</v>
      </c>
      <c r="BD559" s="653">
        <f t="shared" si="96"/>
        <v>0</v>
      </c>
      <c r="BE559" s="641">
        <f t="shared" si="97"/>
        <v>0</v>
      </c>
      <c r="BL559" s="414"/>
      <c r="BO559" s="414"/>
    </row>
    <row r="560" spans="1:67" s="151" customFormat="1" ht="15.75" thickBot="1">
      <c r="A560" s="419"/>
      <c r="B560" s="1184" t="s">
        <v>767</v>
      </c>
      <c r="C560" s="1185"/>
      <c r="D560" s="779" t="s">
        <v>578</v>
      </c>
      <c r="E560" s="780"/>
      <c r="F560" s="780"/>
      <c r="G560" s="780"/>
      <c r="H560" s="780"/>
      <c r="I560" s="780"/>
      <c r="J560" s="780"/>
      <c r="K560" s="781"/>
      <c r="L560" s="784"/>
      <c r="M560" s="785"/>
      <c r="N560" s="786"/>
      <c r="O560" s="787"/>
      <c r="P560" s="786"/>
      <c r="Q560" s="788"/>
      <c r="R560" s="784"/>
      <c r="S560" s="785"/>
      <c r="T560" s="826"/>
      <c r="U560" s="827"/>
      <c r="V560" s="786"/>
      <c r="W560" s="788"/>
      <c r="X560" s="841"/>
      <c r="Y560" s="785"/>
      <c r="Z560" s="786"/>
      <c r="AA560" s="787"/>
      <c r="AB560" s="782"/>
      <c r="AC560" s="783"/>
      <c r="AD560" s="421"/>
      <c r="AE560" s="420"/>
      <c r="AF560" s="601"/>
      <c r="AG560" s="543">
        <f t="shared" si="73"/>
        <v>0</v>
      </c>
      <c r="AH560" s="654">
        <f t="shared" si="74"/>
        <v>0</v>
      </c>
      <c r="AI560" s="654">
        <f t="shared" si="75"/>
        <v>0</v>
      </c>
      <c r="AJ560" s="653">
        <f t="shared" si="76"/>
        <v>0</v>
      </c>
      <c r="AK560" s="641">
        <f t="shared" si="77"/>
        <v>0</v>
      </c>
      <c r="AL560" s="652">
        <f t="shared" si="78"/>
        <v>0</v>
      </c>
      <c r="AM560" s="652">
        <f t="shared" si="79"/>
        <v>0</v>
      </c>
      <c r="AN560" s="653">
        <f t="shared" si="80"/>
        <v>0</v>
      </c>
      <c r="AO560" s="641">
        <f t="shared" si="81"/>
        <v>0</v>
      </c>
      <c r="AP560" s="652">
        <f t="shared" si="82"/>
        <v>0</v>
      </c>
      <c r="AQ560" s="652">
        <f t="shared" si="83"/>
        <v>0</v>
      </c>
      <c r="AR560" s="653">
        <f t="shared" si="84"/>
        <v>0</v>
      </c>
      <c r="AS560" s="641">
        <f t="shared" si="85"/>
        <v>0</v>
      </c>
      <c r="AT560" s="652">
        <f t="shared" si="86"/>
        <v>0</v>
      </c>
      <c r="AU560" s="652">
        <f t="shared" si="87"/>
        <v>0</v>
      </c>
      <c r="AV560" s="653">
        <f t="shared" si="88"/>
        <v>0</v>
      </c>
      <c r="AW560" s="641">
        <f t="shared" si="89"/>
        <v>0</v>
      </c>
      <c r="AX560" s="654">
        <f t="shared" si="90"/>
        <v>0</v>
      </c>
      <c r="AY560" s="654">
        <f t="shared" si="91"/>
        <v>0</v>
      </c>
      <c r="AZ560" s="653">
        <f t="shared" si="92"/>
        <v>0</v>
      </c>
      <c r="BA560" s="641">
        <f t="shared" si="93"/>
        <v>0</v>
      </c>
      <c r="BB560" s="654">
        <f t="shared" si="94"/>
        <v>0</v>
      </c>
      <c r="BC560" s="654">
        <f t="shared" si="95"/>
        <v>0</v>
      </c>
      <c r="BD560" s="653">
        <f t="shared" si="96"/>
        <v>0</v>
      </c>
      <c r="BE560" s="641">
        <f t="shared" si="97"/>
        <v>0</v>
      </c>
    </row>
    <row r="561" spans="1:69" s="151" customFormat="1" ht="15.75" thickBot="1">
      <c r="A561" s="419"/>
      <c r="B561" s="777" t="s">
        <v>768</v>
      </c>
      <c r="C561" s="778"/>
      <c r="D561" s="779" t="s">
        <v>769</v>
      </c>
      <c r="E561" s="780"/>
      <c r="F561" s="780"/>
      <c r="G561" s="780"/>
      <c r="H561" s="780"/>
      <c r="I561" s="780"/>
      <c r="J561" s="780"/>
      <c r="K561" s="781"/>
      <c r="L561" s="761"/>
      <c r="M561" s="762"/>
      <c r="N561" s="763"/>
      <c r="O561" s="764"/>
      <c r="P561" s="763"/>
      <c r="Q561" s="765"/>
      <c r="R561" s="761"/>
      <c r="S561" s="762"/>
      <c r="T561" s="828"/>
      <c r="U561" s="829"/>
      <c r="V561" s="763"/>
      <c r="W561" s="765"/>
      <c r="X561" s="830"/>
      <c r="Y561" s="762"/>
      <c r="Z561" s="763"/>
      <c r="AA561" s="764"/>
      <c r="AB561" s="831"/>
      <c r="AC561" s="832"/>
      <c r="AD561" s="421"/>
      <c r="AE561" s="420"/>
      <c r="AF561" s="601"/>
      <c r="AG561" s="543">
        <f t="shared" si="73"/>
        <v>0</v>
      </c>
      <c r="AH561" s="654">
        <f t="shared" si="74"/>
        <v>0</v>
      </c>
      <c r="AI561" s="654">
        <f t="shared" si="75"/>
        <v>0</v>
      </c>
      <c r="AJ561" s="653">
        <f t="shared" si="76"/>
        <v>0</v>
      </c>
      <c r="AK561" s="641">
        <f t="shared" si="77"/>
        <v>0</v>
      </c>
      <c r="AL561" s="652">
        <f t="shared" si="78"/>
        <v>0</v>
      </c>
      <c r="AM561" s="652">
        <f t="shared" si="79"/>
        <v>0</v>
      </c>
      <c r="AN561" s="653">
        <f t="shared" si="80"/>
        <v>0</v>
      </c>
      <c r="AO561" s="641">
        <f t="shared" si="81"/>
        <v>0</v>
      </c>
      <c r="AP561" s="652">
        <f t="shared" si="82"/>
        <v>0</v>
      </c>
      <c r="AQ561" s="652">
        <f t="shared" si="83"/>
        <v>0</v>
      </c>
      <c r="AR561" s="653">
        <f t="shared" si="84"/>
        <v>0</v>
      </c>
      <c r="AS561" s="641">
        <f t="shared" si="85"/>
        <v>0</v>
      </c>
      <c r="AT561" s="652">
        <f t="shared" si="86"/>
        <v>0</v>
      </c>
      <c r="AU561" s="652">
        <f t="shared" si="87"/>
        <v>0</v>
      </c>
      <c r="AV561" s="653">
        <f t="shared" si="88"/>
        <v>0</v>
      </c>
      <c r="AW561" s="641">
        <f t="shared" si="89"/>
        <v>0</v>
      </c>
      <c r="AX561" s="654">
        <f t="shared" si="90"/>
        <v>0</v>
      </c>
      <c r="AY561" s="654">
        <f t="shared" si="91"/>
        <v>0</v>
      </c>
      <c r="AZ561" s="653">
        <f t="shared" si="92"/>
        <v>0</v>
      </c>
      <c r="BA561" s="641">
        <f t="shared" si="93"/>
        <v>0</v>
      </c>
      <c r="BB561" s="654">
        <f t="shared" si="94"/>
        <v>0</v>
      </c>
      <c r="BC561" s="654">
        <f t="shared" si="95"/>
        <v>0</v>
      </c>
      <c r="BD561" s="653">
        <f t="shared" si="96"/>
        <v>0</v>
      </c>
      <c r="BE561" s="641">
        <f t="shared" si="97"/>
        <v>0</v>
      </c>
    </row>
    <row r="562" spans="1:69" s="151" customFormat="1" ht="24" customHeight="1" thickBot="1">
      <c r="A562" s="419"/>
      <c r="B562" s="887" t="s">
        <v>770</v>
      </c>
      <c r="C562" s="888"/>
      <c r="D562" s="779" t="s">
        <v>579</v>
      </c>
      <c r="E562" s="780"/>
      <c r="F562" s="780"/>
      <c r="G562" s="780"/>
      <c r="H562" s="780"/>
      <c r="I562" s="780"/>
      <c r="J562" s="780"/>
      <c r="K562" s="781"/>
      <c r="L562" s="761"/>
      <c r="M562" s="762"/>
      <c r="N562" s="763"/>
      <c r="O562" s="764"/>
      <c r="P562" s="763"/>
      <c r="Q562" s="765"/>
      <c r="R562" s="761"/>
      <c r="S562" s="762"/>
      <c r="T562" s="828"/>
      <c r="U562" s="829"/>
      <c r="V562" s="763"/>
      <c r="W562" s="765"/>
      <c r="X562" s="830"/>
      <c r="Y562" s="762"/>
      <c r="Z562" s="763"/>
      <c r="AA562" s="764"/>
      <c r="AB562" s="831"/>
      <c r="AC562" s="832"/>
      <c r="AD562" s="421"/>
      <c r="AE562" s="420"/>
      <c r="AF562" s="601"/>
      <c r="AG562" s="543">
        <f t="shared" si="73"/>
        <v>0</v>
      </c>
      <c r="AH562" s="654">
        <f t="shared" si="74"/>
        <v>0</v>
      </c>
      <c r="AI562" s="654">
        <f t="shared" si="75"/>
        <v>0</v>
      </c>
      <c r="AJ562" s="653">
        <f t="shared" si="76"/>
        <v>0</v>
      </c>
      <c r="AK562" s="641">
        <f t="shared" si="77"/>
        <v>0</v>
      </c>
      <c r="AL562" s="652">
        <f t="shared" si="78"/>
        <v>0</v>
      </c>
      <c r="AM562" s="652">
        <f t="shared" si="79"/>
        <v>0</v>
      </c>
      <c r="AN562" s="653">
        <f t="shared" si="80"/>
        <v>0</v>
      </c>
      <c r="AO562" s="641">
        <f t="shared" si="81"/>
        <v>0</v>
      </c>
      <c r="AP562" s="652">
        <f t="shared" si="82"/>
        <v>0</v>
      </c>
      <c r="AQ562" s="652">
        <f t="shared" si="83"/>
        <v>0</v>
      </c>
      <c r="AR562" s="653">
        <f t="shared" si="84"/>
        <v>0</v>
      </c>
      <c r="AS562" s="641">
        <f t="shared" si="85"/>
        <v>0</v>
      </c>
      <c r="AT562" s="652">
        <f t="shared" si="86"/>
        <v>0</v>
      </c>
      <c r="AU562" s="652">
        <f t="shared" si="87"/>
        <v>0</v>
      </c>
      <c r="AV562" s="653">
        <f t="shared" si="88"/>
        <v>0</v>
      </c>
      <c r="AW562" s="641">
        <f t="shared" si="89"/>
        <v>0</v>
      </c>
      <c r="AX562" s="654">
        <f t="shared" si="90"/>
        <v>0</v>
      </c>
      <c r="AY562" s="654">
        <f t="shared" si="91"/>
        <v>0</v>
      </c>
      <c r="AZ562" s="653">
        <f t="shared" si="92"/>
        <v>0</v>
      </c>
      <c r="BA562" s="641">
        <f t="shared" si="93"/>
        <v>0</v>
      </c>
      <c r="BB562" s="654">
        <f t="shared" si="94"/>
        <v>0</v>
      </c>
      <c r="BC562" s="654">
        <f t="shared" si="95"/>
        <v>0</v>
      </c>
      <c r="BD562" s="653">
        <f t="shared" si="96"/>
        <v>0</v>
      </c>
      <c r="BE562" s="641">
        <f t="shared" si="97"/>
        <v>0</v>
      </c>
    </row>
    <row r="563" spans="1:69" s="151" customFormat="1" ht="15.75" thickBot="1">
      <c r="A563" s="419"/>
      <c r="B563" s="777" t="s">
        <v>771</v>
      </c>
      <c r="C563" s="778"/>
      <c r="D563" s="779" t="s">
        <v>580</v>
      </c>
      <c r="E563" s="780"/>
      <c r="F563" s="780"/>
      <c r="G563" s="780"/>
      <c r="H563" s="780"/>
      <c r="I563" s="780"/>
      <c r="J563" s="780"/>
      <c r="K563" s="781"/>
      <c r="L563" s="761"/>
      <c r="M563" s="762"/>
      <c r="N563" s="763"/>
      <c r="O563" s="764"/>
      <c r="P563" s="763"/>
      <c r="Q563" s="765"/>
      <c r="R563" s="761"/>
      <c r="S563" s="762"/>
      <c r="T563" s="828"/>
      <c r="U563" s="829"/>
      <c r="V563" s="763"/>
      <c r="W563" s="765"/>
      <c r="X563" s="830"/>
      <c r="Y563" s="762"/>
      <c r="Z563" s="763"/>
      <c r="AA563" s="764"/>
      <c r="AB563" s="831"/>
      <c r="AC563" s="832"/>
      <c r="AD563" s="421"/>
      <c r="AE563" s="420"/>
      <c r="AF563" s="601"/>
      <c r="AG563" s="543">
        <f t="shared" si="73"/>
        <v>0</v>
      </c>
      <c r="AH563" s="654">
        <f t="shared" si="74"/>
        <v>0</v>
      </c>
      <c r="AI563" s="654">
        <f t="shared" si="75"/>
        <v>0</v>
      </c>
      <c r="AJ563" s="653">
        <f t="shared" si="76"/>
        <v>0</v>
      </c>
      <c r="AK563" s="641">
        <f t="shared" si="77"/>
        <v>0</v>
      </c>
      <c r="AL563" s="652">
        <f t="shared" si="78"/>
        <v>0</v>
      </c>
      <c r="AM563" s="652">
        <f t="shared" si="79"/>
        <v>0</v>
      </c>
      <c r="AN563" s="653">
        <f t="shared" si="80"/>
        <v>0</v>
      </c>
      <c r="AO563" s="641">
        <f t="shared" si="81"/>
        <v>0</v>
      </c>
      <c r="AP563" s="652">
        <f t="shared" si="82"/>
        <v>0</v>
      </c>
      <c r="AQ563" s="652">
        <f t="shared" si="83"/>
        <v>0</v>
      </c>
      <c r="AR563" s="653">
        <f t="shared" si="84"/>
        <v>0</v>
      </c>
      <c r="AS563" s="641">
        <f t="shared" si="85"/>
        <v>0</v>
      </c>
      <c r="AT563" s="652">
        <f t="shared" si="86"/>
        <v>0</v>
      </c>
      <c r="AU563" s="652">
        <f t="shared" si="87"/>
        <v>0</v>
      </c>
      <c r="AV563" s="653">
        <f t="shared" si="88"/>
        <v>0</v>
      </c>
      <c r="AW563" s="641">
        <f t="shared" si="89"/>
        <v>0</v>
      </c>
      <c r="AX563" s="654">
        <f t="shared" si="90"/>
        <v>0</v>
      </c>
      <c r="AY563" s="654">
        <f t="shared" si="91"/>
        <v>0</v>
      </c>
      <c r="AZ563" s="653">
        <f t="shared" si="92"/>
        <v>0</v>
      </c>
      <c r="BA563" s="641">
        <f t="shared" si="93"/>
        <v>0</v>
      </c>
      <c r="BB563" s="654">
        <f t="shared" si="94"/>
        <v>0</v>
      </c>
      <c r="BC563" s="654">
        <f t="shared" si="95"/>
        <v>0</v>
      </c>
      <c r="BD563" s="653">
        <f t="shared" si="96"/>
        <v>0</v>
      </c>
      <c r="BE563" s="641">
        <f t="shared" si="97"/>
        <v>0</v>
      </c>
    </row>
    <row r="564" spans="1:69" s="151" customFormat="1" ht="15.75" thickBot="1">
      <c r="A564" s="419"/>
      <c r="B564" s="887" t="s">
        <v>772</v>
      </c>
      <c r="C564" s="888"/>
      <c r="D564" s="779" t="s">
        <v>581</v>
      </c>
      <c r="E564" s="780"/>
      <c r="F564" s="780"/>
      <c r="G564" s="780"/>
      <c r="H564" s="780"/>
      <c r="I564" s="780"/>
      <c r="J564" s="780"/>
      <c r="K564" s="781"/>
      <c r="L564" s="761"/>
      <c r="M564" s="762"/>
      <c r="N564" s="763"/>
      <c r="O564" s="764"/>
      <c r="P564" s="763"/>
      <c r="Q564" s="765"/>
      <c r="R564" s="761"/>
      <c r="S564" s="762"/>
      <c r="T564" s="828"/>
      <c r="U564" s="829"/>
      <c r="V564" s="763"/>
      <c r="W564" s="765"/>
      <c r="X564" s="830"/>
      <c r="Y564" s="762"/>
      <c r="Z564" s="763"/>
      <c r="AA564" s="764"/>
      <c r="AB564" s="831"/>
      <c r="AC564" s="832"/>
      <c r="AD564" s="421"/>
      <c r="AE564" s="420"/>
      <c r="AF564" s="601"/>
      <c r="AG564" s="543">
        <f t="shared" si="73"/>
        <v>0</v>
      </c>
      <c r="AH564" s="654">
        <f t="shared" si="74"/>
        <v>0</v>
      </c>
      <c r="AI564" s="654">
        <f t="shared" si="75"/>
        <v>0</v>
      </c>
      <c r="AJ564" s="653">
        <f t="shared" si="76"/>
        <v>0</v>
      </c>
      <c r="AK564" s="641">
        <f t="shared" si="77"/>
        <v>0</v>
      </c>
      <c r="AL564" s="652">
        <f t="shared" si="78"/>
        <v>0</v>
      </c>
      <c r="AM564" s="652">
        <f t="shared" si="79"/>
        <v>0</v>
      </c>
      <c r="AN564" s="653">
        <f t="shared" si="80"/>
        <v>0</v>
      </c>
      <c r="AO564" s="641">
        <f t="shared" si="81"/>
        <v>0</v>
      </c>
      <c r="AP564" s="652">
        <f t="shared" si="82"/>
        <v>0</v>
      </c>
      <c r="AQ564" s="652">
        <f t="shared" si="83"/>
        <v>0</v>
      </c>
      <c r="AR564" s="653">
        <f t="shared" si="84"/>
        <v>0</v>
      </c>
      <c r="AS564" s="641">
        <f t="shared" si="85"/>
        <v>0</v>
      </c>
      <c r="AT564" s="652">
        <f t="shared" si="86"/>
        <v>0</v>
      </c>
      <c r="AU564" s="652">
        <f t="shared" si="87"/>
        <v>0</v>
      </c>
      <c r="AV564" s="653">
        <f t="shared" si="88"/>
        <v>0</v>
      </c>
      <c r="AW564" s="641">
        <f t="shared" si="89"/>
        <v>0</v>
      </c>
      <c r="AX564" s="654">
        <f t="shared" si="90"/>
        <v>0</v>
      </c>
      <c r="AY564" s="654">
        <f t="shared" si="91"/>
        <v>0</v>
      </c>
      <c r="AZ564" s="653">
        <f t="shared" si="92"/>
        <v>0</v>
      </c>
      <c r="BA564" s="641">
        <f t="shared" si="93"/>
        <v>0</v>
      </c>
      <c r="BB564" s="654">
        <f t="shared" si="94"/>
        <v>0</v>
      </c>
      <c r="BC564" s="654">
        <f t="shared" si="95"/>
        <v>0</v>
      </c>
      <c r="BD564" s="653">
        <f t="shared" si="96"/>
        <v>0</v>
      </c>
      <c r="BE564" s="641">
        <f t="shared" si="97"/>
        <v>0</v>
      </c>
    </row>
    <row r="565" spans="1:69" s="151" customFormat="1" ht="15.75" customHeight="1" thickBot="1">
      <c r="A565" s="419"/>
      <c r="B565" s="777" t="s">
        <v>773</v>
      </c>
      <c r="C565" s="778"/>
      <c r="D565" s="879" t="s">
        <v>582</v>
      </c>
      <c r="E565" s="880"/>
      <c r="F565" s="880"/>
      <c r="G565" s="880"/>
      <c r="H565" s="880"/>
      <c r="I565" s="880"/>
      <c r="J565" s="880"/>
      <c r="K565" s="881"/>
      <c r="L565" s="761"/>
      <c r="M565" s="762"/>
      <c r="N565" s="763"/>
      <c r="O565" s="764"/>
      <c r="P565" s="763"/>
      <c r="Q565" s="765"/>
      <c r="R565" s="761"/>
      <c r="S565" s="762"/>
      <c r="T565" s="828"/>
      <c r="U565" s="829"/>
      <c r="V565" s="763"/>
      <c r="W565" s="765"/>
      <c r="X565" s="830"/>
      <c r="Y565" s="762"/>
      <c r="Z565" s="763"/>
      <c r="AA565" s="764"/>
      <c r="AB565" s="831"/>
      <c r="AC565" s="832"/>
      <c r="AD565" s="421"/>
      <c r="AE565" s="420"/>
      <c r="AF565" s="601"/>
      <c r="AG565" s="543">
        <f t="shared" si="73"/>
        <v>0</v>
      </c>
      <c r="AH565" s="654">
        <f t="shared" si="74"/>
        <v>0</v>
      </c>
      <c r="AI565" s="654">
        <f t="shared" si="75"/>
        <v>0</v>
      </c>
      <c r="AJ565" s="653">
        <f t="shared" si="76"/>
        <v>0</v>
      </c>
      <c r="AK565" s="641">
        <f t="shared" si="77"/>
        <v>0</v>
      </c>
      <c r="AL565" s="652">
        <f t="shared" si="78"/>
        <v>0</v>
      </c>
      <c r="AM565" s="652">
        <f t="shared" si="79"/>
        <v>0</v>
      </c>
      <c r="AN565" s="653">
        <f t="shared" si="80"/>
        <v>0</v>
      </c>
      <c r="AO565" s="641">
        <f t="shared" si="81"/>
        <v>0</v>
      </c>
      <c r="AP565" s="652">
        <f t="shared" si="82"/>
        <v>0</v>
      </c>
      <c r="AQ565" s="652">
        <f t="shared" si="83"/>
        <v>0</v>
      </c>
      <c r="AR565" s="653">
        <f t="shared" si="84"/>
        <v>0</v>
      </c>
      <c r="AS565" s="641">
        <f t="shared" si="85"/>
        <v>0</v>
      </c>
      <c r="AT565" s="652">
        <f t="shared" si="86"/>
        <v>0</v>
      </c>
      <c r="AU565" s="652">
        <f t="shared" si="87"/>
        <v>0</v>
      </c>
      <c r="AV565" s="653">
        <f t="shared" si="88"/>
        <v>0</v>
      </c>
      <c r="AW565" s="641">
        <f t="shared" si="89"/>
        <v>0</v>
      </c>
      <c r="AX565" s="654">
        <f t="shared" si="90"/>
        <v>0</v>
      </c>
      <c r="AY565" s="654">
        <f t="shared" si="91"/>
        <v>0</v>
      </c>
      <c r="AZ565" s="653">
        <f t="shared" si="92"/>
        <v>0</v>
      </c>
      <c r="BA565" s="641">
        <f t="shared" si="93"/>
        <v>0</v>
      </c>
      <c r="BB565" s="654">
        <f t="shared" si="94"/>
        <v>0</v>
      </c>
      <c r="BC565" s="654">
        <f t="shared" si="95"/>
        <v>0</v>
      </c>
      <c r="BD565" s="653">
        <f t="shared" si="96"/>
        <v>0</v>
      </c>
      <c r="BE565" s="641">
        <f t="shared" si="97"/>
        <v>0</v>
      </c>
      <c r="BG565" s="676" t="s">
        <v>6481</v>
      </c>
      <c r="BH565" s="677" t="s">
        <v>120</v>
      </c>
      <c r="BI565" s="677" t="s">
        <v>6473</v>
      </c>
      <c r="BJ565" s="677" t="s">
        <v>6474</v>
      </c>
      <c r="BK565" s="677" t="s">
        <v>6482</v>
      </c>
      <c r="BL565" s="633" t="s">
        <v>6483</v>
      </c>
      <c r="BM565" s="677" t="s">
        <v>6484</v>
      </c>
      <c r="BN565" s="677" t="s">
        <v>6485</v>
      </c>
      <c r="BO565" s="677" t="s">
        <v>6486</v>
      </c>
      <c r="BP565" s="677" t="s">
        <v>6487</v>
      </c>
    </row>
    <row r="566" spans="1:69" s="151" customFormat="1" ht="15" customHeight="1">
      <c r="A566" s="419"/>
      <c r="B566" s="882" t="s">
        <v>774</v>
      </c>
      <c r="C566" s="886"/>
      <c r="D566" s="548"/>
      <c r="E566" s="884" t="s">
        <v>583</v>
      </c>
      <c r="F566" s="884"/>
      <c r="G566" s="884"/>
      <c r="H566" s="884"/>
      <c r="I566" s="884"/>
      <c r="J566" s="884"/>
      <c r="K566" s="885"/>
      <c r="L566" s="761"/>
      <c r="M566" s="762"/>
      <c r="N566" s="763"/>
      <c r="O566" s="764"/>
      <c r="P566" s="763"/>
      <c r="Q566" s="765"/>
      <c r="R566" s="761"/>
      <c r="S566" s="762"/>
      <c r="T566" s="828"/>
      <c r="U566" s="829"/>
      <c r="V566" s="763"/>
      <c r="W566" s="765"/>
      <c r="X566" s="830"/>
      <c r="Y566" s="762"/>
      <c r="Z566" s="763"/>
      <c r="AA566" s="764"/>
      <c r="AB566" s="831"/>
      <c r="AC566" s="832"/>
      <c r="AD566" s="421"/>
      <c r="AE566" s="420"/>
      <c r="AF566" s="601"/>
      <c r="AG566" s="543">
        <f t="shared" si="73"/>
        <v>0</v>
      </c>
      <c r="AH566" s="654">
        <f t="shared" si="74"/>
        <v>0</v>
      </c>
      <c r="AI566" s="654">
        <f t="shared" si="75"/>
        <v>0</v>
      </c>
      <c r="AJ566" s="653">
        <f t="shared" si="76"/>
        <v>0</v>
      </c>
      <c r="AK566" s="641">
        <f t="shared" si="77"/>
        <v>0</v>
      </c>
      <c r="AL566" s="652">
        <f t="shared" si="78"/>
        <v>0</v>
      </c>
      <c r="AM566" s="652">
        <f t="shared" si="79"/>
        <v>0</v>
      </c>
      <c r="AN566" s="653">
        <f t="shared" si="80"/>
        <v>0</v>
      </c>
      <c r="AO566" s="641">
        <f t="shared" si="81"/>
        <v>0</v>
      </c>
      <c r="AP566" s="652">
        <f t="shared" si="82"/>
        <v>0</v>
      </c>
      <c r="AQ566" s="652">
        <f t="shared" si="83"/>
        <v>0</v>
      </c>
      <c r="AR566" s="653">
        <f t="shared" si="84"/>
        <v>0</v>
      </c>
      <c r="AS566" s="641">
        <f t="shared" si="85"/>
        <v>0</v>
      </c>
      <c r="AT566" s="652">
        <f t="shared" si="86"/>
        <v>0</v>
      </c>
      <c r="AU566" s="652">
        <f t="shared" si="87"/>
        <v>0</v>
      </c>
      <c r="AV566" s="653">
        <f t="shared" si="88"/>
        <v>0</v>
      </c>
      <c r="AW566" s="641">
        <f t="shared" si="89"/>
        <v>0</v>
      </c>
      <c r="AX566" s="654">
        <f t="shared" si="90"/>
        <v>0</v>
      </c>
      <c r="AY566" s="654">
        <f t="shared" si="91"/>
        <v>0</v>
      </c>
      <c r="AZ566" s="653">
        <f t="shared" si="92"/>
        <v>0</v>
      </c>
      <c r="BA566" s="641">
        <f t="shared" si="93"/>
        <v>0</v>
      </c>
      <c r="BB566" s="654">
        <f t="shared" si="94"/>
        <v>0</v>
      </c>
      <c r="BC566" s="654">
        <f t="shared" si="95"/>
        <v>0</v>
      </c>
      <c r="BD566" s="653">
        <f t="shared" si="96"/>
        <v>0</v>
      </c>
      <c r="BE566" s="641">
        <f t="shared" si="97"/>
        <v>0</v>
      </c>
      <c r="BG566" s="678" t="s">
        <v>6480</v>
      </c>
      <c r="BH566" s="679">
        <f>COUNTIF(L566:M570,"NA")</f>
        <v>0</v>
      </c>
      <c r="BI566" s="679">
        <f>COUNTIF(N566:O570,"NA")</f>
        <v>0</v>
      </c>
      <c r="BJ566" s="679">
        <f>COUNTIF(P566:Q570,"NA")</f>
        <v>0</v>
      </c>
      <c r="BK566" s="679">
        <f>COUNTIF(R566:S570,"NA")</f>
        <v>0</v>
      </c>
      <c r="BL566" s="679">
        <f>COUNTIF(T566:U570,"NA")</f>
        <v>0</v>
      </c>
      <c r="BM566" s="679">
        <f>COUNTIF(V566:W570,"NA")</f>
        <v>0</v>
      </c>
      <c r="BN566" s="679">
        <f>COUNTIF(X566:Y570,"NA")</f>
        <v>0</v>
      </c>
      <c r="BO566" s="679">
        <f>COUNTIF(Z566:AA570,"NA")</f>
        <v>0</v>
      </c>
      <c r="BP566" s="679">
        <f>COUNTIF(AB566:AC570,"NA")</f>
        <v>0</v>
      </c>
    </row>
    <row r="567" spans="1:69" s="151" customFormat="1" ht="15" customHeight="1">
      <c r="A567" s="419"/>
      <c r="B567" s="882" t="s">
        <v>775</v>
      </c>
      <c r="C567" s="886"/>
      <c r="D567" s="548"/>
      <c r="E567" s="884" t="s">
        <v>584</v>
      </c>
      <c r="F567" s="884"/>
      <c r="G567" s="884"/>
      <c r="H567" s="884"/>
      <c r="I567" s="884"/>
      <c r="J567" s="884"/>
      <c r="K567" s="885"/>
      <c r="L567" s="761"/>
      <c r="M567" s="762"/>
      <c r="N567" s="763"/>
      <c r="O567" s="764"/>
      <c r="P567" s="763"/>
      <c r="Q567" s="765"/>
      <c r="R567" s="761"/>
      <c r="S567" s="762"/>
      <c r="T567" s="828"/>
      <c r="U567" s="829"/>
      <c r="V567" s="763"/>
      <c r="W567" s="765"/>
      <c r="X567" s="830"/>
      <c r="Y567" s="762"/>
      <c r="Z567" s="763"/>
      <c r="AA567" s="764"/>
      <c r="AB567" s="831"/>
      <c r="AC567" s="832"/>
      <c r="AD567" s="421"/>
      <c r="AE567" s="420"/>
      <c r="AF567" s="601"/>
      <c r="AG567" s="543">
        <f t="shared" si="73"/>
        <v>0</v>
      </c>
      <c r="AH567" s="654">
        <f t="shared" si="74"/>
        <v>0</v>
      </c>
      <c r="AI567" s="654">
        <f t="shared" si="75"/>
        <v>0</v>
      </c>
      <c r="AJ567" s="653">
        <f t="shared" si="76"/>
        <v>0</v>
      </c>
      <c r="AK567" s="641">
        <f t="shared" si="77"/>
        <v>0</v>
      </c>
      <c r="AL567" s="652">
        <f t="shared" si="78"/>
        <v>0</v>
      </c>
      <c r="AM567" s="652">
        <f t="shared" si="79"/>
        <v>0</v>
      </c>
      <c r="AN567" s="653">
        <f t="shared" si="80"/>
        <v>0</v>
      </c>
      <c r="AO567" s="641">
        <f t="shared" si="81"/>
        <v>0</v>
      </c>
      <c r="AP567" s="652">
        <f t="shared" si="82"/>
        <v>0</v>
      </c>
      <c r="AQ567" s="652">
        <f t="shared" si="83"/>
        <v>0</v>
      </c>
      <c r="AR567" s="653">
        <f t="shared" si="84"/>
        <v>0</v>
      </c>
      <c r="AS567" s="641">
        <f t="shared" si="85"/>
        <v>0</v>
      </c>
      <c r="AT567" s="652">
        <f t="shared" si="86"/>
        <v>0</v>
      </c>
      <c r="AU567" s="652">
        <f t="shared" si="87"/>
        <v>0</v>
      </c>
      <c r="AV567" s="653">
        <f t="shared" si="88"/>
        <v>0</v>
      </c>
      <c r="AW567" s="641">
        <f t="shared" si="89"/>
        <v>0</v>
      </c>
      <c r="AX567" s="654">
        <f t="shared" si="90"/>
        <v>0</v>
      </c>
      <c r="AY567" s="654">
        <f t="shared" si="91"/>
        <v>0</v>
      </c>
      <c r="AZ567" s="653">
        <f t="shared" si="92"/>
        <v>0</v>
      </c>
      <c r="BA567" s="641">
        <f t="shared" si="93"/>
        <v>0</v>
      </c>
      <c r="BB567" s="654">
        <f t="shared" si="94"/>
        <v>0</v>
      </c>
      <c r="BC567" s="654">
        <f t="shared" si="95"/>
        <v>0</v>
      </c>
      <c r="BD567" s="653">
        <f t="shared" si="96"/>
        <v>0</v>
      </c>
      <c r="BE567" s="641">
        <f t="shared" si="97"/>
        <v>0</v>
      </c>
      <c r="BG567" s="678" t="s">
        <v>467</v>
      </c>
      <c r="BH567" s="679">
        <f>COUNTIF(L566:M570,"NS")</f>
        <v>0</v>
      </c>
      <c r="BI567" s="679">
        <f>COUNTIF(N566:O570,"NS")</f>
        <v>0</v>
      </c>
      <c r="BJ567" s="679">
        <f>COUNTIF(P566:Q570,"NS")</f>
        <v>0</v>
      </c>
      <c r="BK567" s="679">
        <f>COUNTIF(R566:S570,"NS")</f>
        <v>0</v>
      </c>
      <c r="BL567" s="679">
        <f>COUNTIF(T566:U570,"NS")</f>
        <v>0</v>
      </c>
      <c r="BM567" s="679">
        <f>COUNTIF(V566:W570,"NS")</f>
        <v>0</v>
      </c>
      <c r="BN567" s="679">
        <f>COUNTIF(X566:Y570,"NS")</f>
        <v>0</v>
      </c>
      <c r="BO567" s="679">
        <f>COUNTIF(Z566:AA570,"NS")</f>
        <v>0</v>
      </c>
      <c r="BP567" s="679">
        <f>COUNTIF(AB566:AC570,"NS")</f>
        <v>0</v>
      </c>
    </row>
    <row r="568" spans="1:69" s="151" customFormat="1" ht="15" customHeight="1">
      <c r="A568" s="419"/>
      <c r="B568" s="882" t="s">
        <v>776</v>
      </c>
      <c r="C568" s="886"/>
      <c r="D568" s="548"/>
      <c r="E568" s="884" t="s">
        <v>585</v>
      </c>
      <c r="F568" s="884"/>
      <c r="G568" s="884"/>
      <c r="H568" s="884"/>
      <c r="I568" s="884"/>
      <c r="J568" s="884"/>
      <c r="K568" s="885"/>
      <c r="L568" s="761"/>
      <c r="M568" s="762"/>
      <c r="N568" s="763"/>
      <c r="O568" s="764"/>
      <c r="P568" s="763"/>
      <c r="Q568" s="765"/>
      <c r="R568" s="761"/>
      <c r="S568" s="762"/>
      <c r="T568" s="828"/>
      <c r="U568" s="829"/>
      <c r="V568" s="763"/>
      <c r="W568" s="765"/>
      <c r="X568" s="830"/>
      <c r="Y568" s="762"/>
      <c r="Z568" s="763"/>
      <c r="AA568" s="764"/>
      <c r="AB568" s="831"/>
      <c r="AC568" s="832"/>
      <c r="AD568" s="421"/>
      <c r="AE568" s="420"/>
      <c r="AF568" s="601"/>
      <c r="AG568" s="543">
        <f t="shared" si="73"/>
        <v>0</v>
      </c>
      <c r="AH568" s="654">
        <f t="shared" si="74"/>
        <v>0</v>
      </c>
      <c r="AI568" s="654">
        <f t="shared" si="75"/>
        <v>0</v>
      </c>
      <c r="AJ568" s="653">
        <f t="shared" si="76"/>
        <v>0</v>
      </c>
      <c r="AK568" s="641">
        <f t="shared" si="77"/>
        <v>0</v>
      </c>
      <c r="AL568" s="652">
        <f t="shared" si="78"/>
        <v>0</v>
      </c>
      <c r="AM568" s="652">
        <f t="shared" si="79"/>
        <v>0</v>
      </c>
      <c r="AN568" s="653">
        <f t="shared" si="80"/>
        <v>0</v>
      </c>
      <c r="AO568" s="641">
        <f t="shared" si="81"/>
        <v>0</v>
      </c>
      <c r="AP568" s="652">
        <f t="shared" si="82"/>
        <v>0</v>
      </c>
      <c r="AQ568" s="652">
        <f t="shared" si="83"/>
        <v>0</v>
      </c>
      <c r="AR568" s="653">
        <f t="shared" si="84"/>
        <v>0</v>
      </c>
      <c r="AS568" s="641">
        <f t="shared" si="85"/>
        <v>0</v>
      </c>
      <c r="AT568" s="652">
        <f t="shared" si="86"/>
        <v>0</v>
      </c>
      <c r="AU568" s="652">
        <f t="shared" si="87"/>
        <v>0</v>
      </c>
      <c r="AV568" s="653">
        <f t="shared" si="88"/>
        <v>0</v>
      </c>
      <c r="AW568" s="641">
        <f t="shared" si="89"/>
        <v>0</v>
      </c>
      <c r="AX568" s="654">
        <f t="shared" si="90"/>
        <v>0</v>
      </c>
      <c r="AY568" s="654">
        <f t="shared" si="91"/>
        <v>0</v>
      </c>
      <c r="AZ568" s="653">
        <f t="shared" si="92"/>
        <v>0</v>
      </c>
      <c r="BA568" s="641">
        <f t="shared" si="93"/>
        <v>0</v>
      </c>
      <c r="BB568" s="654">
        <f t="shared" si="94"/>
        <v>0</v>
      </c>
      <c r="BC568" s="654">
        <f t="shared" si="95"/>
        <v>0</v>
      </c>
      <c r="BD568" s="653">
        <f t="shared" si="96"/>
        <v>0</v>
      </c>
      <c r="BE568" s="641">
        <f t="shared" si="97"/>
        <v>0</v>
      </c>
      <c r="BG568" s="678" t="s">
        <v>6458</v>
      </c>
      <c r="BH568" s="679">
        <f>SUM(L566:M570)</f>
        <v>0</v>
      </c>
      <c r="BI568" s="679">
        <f>SUM(N566:O570)</f>
        <v>0</v>
      </c>
      <c r="BJ568" s="679">
        <f>SUM(P566:Q570)</f>
        <v>0</v>
      </c>
      <c r="BK568" s="679">
        <f>SUM(R566:S570)</f>
        <v>0</v>
      </c>
      <c r="BL568" s="679">
        <f>SUM(T566:U570)</f>
        <v>0</v>
      </c>
      <c r="BM568" s="679">
        <f>SUM(V566:W570)</f>
        <v>0</v>
      </c>
      <c r="BN568" s="679">
        <f>SUM(X566:Y570)</f>
        <v>0</v>
      </c>
      <c r="BO568" s="679">
        <f>SUM(Z566:AA570)</f>
        <v>0</v>
      </c>
      <c r="BP568" s="679">
        <f>SUM(AB566:AC570)</f>
        <v>0</v>
      </c>
    </row>
    <row r="569" spans="1:69" s="151" customFormat="1" ht="15" customHeight="1" thickBot="1">
      <c r="A569" s="419"/>
      <c r="B569" s="882" t="s">
        <v>777</v>
      </c>
      <c r="C569" s="886"/>
      <c r="D569" s="548"/>
      <c r="E569" s="884" t="s">
        <v>586</v>
      </c>
      <c r="F569" s="884"/>
      <c r="G569" s="884"/>
      <c r="H569" s="884"/>
      <c r="I569" s="884"/>
      <c r="J569" s="884"/>
      <c r="K569" s="885"/>
      <c r="L569" s="761"/>
      <c r="M569" s="762"/>
      <c r="N569" s="763"/>
      <c r="O569" s="764"/>
      <c r="P569" s="763"/>
      <c r="Q569" s="765"/>
      <c r="R569" s="761"/>
      <c r="S569" s="762"/>
      <c r="T569" s="828"/>
      <c r="U569" s="829"/>
      <c r="V569" s="763"/>
      <c r="W569" s="765"/>
      <c r="X569" s="830"/>
      <c r="Y569" s="762"/>
      <c r="Z569" s="763"/>
      <c r="AA569" s="764"/>
      <c r="AB569" s="831"/>
      <c r="AC569" s="832"/>
      <c r="AD569" s="421"/>
      <c r="AE569" s="420"/>
      <c r="AF569" s="601"/>
      <c r="AG569" s="543">
        <f t="shared" si="73"/>
        <v>0</v>
      </c>
      <c r="AH569" s="654">
        <f t="shared" si="74"/>
        <v>0</v>
      </c>
      <c r="AI569" s="654">
        <f t="shared" si="75"/>
        <v>0</v>
      </c>
      <c r="AJ569" s="653">
        <f t="shared" si="76"/>
        <v>0</v>
      </c>
      <c r="AK569" s="641">
        <f t="shared" si="77"/>
        <v>0</v>
      </c>
      <c r="AL569" s="652">
        <f t="shared" si="78"/>
        <v>0</v>
      </c>
      <c r="AM569" s="652">
        <f t="shared" si="79"/>
        <v>0</v>
      </c>
      <c r="AN569" s="653">
        <f t="shared" si="80"/>
        <v>0</v>
      </c>
      <c r="AO569" s="641">
        <f t="shared" si="81"/>
        <v>0</v>
      </c>
      <c r="AP569" s="652">
        <f t="shared" si="82"/>
        <v>0</v>
      </c>
      <c r="AQ569" s="652">
        <f t="shared" si="83"/>
        <v>0</v>
      </c>
      <c r="AR569" s="653">
        <f t="shared" si="84"/>
        <v>0</v>
      </c>
      <c r="AS569" s="641">
        <f t="shared" si="85"/>
        <v>0</v>
      </c>
      <c r="AT569" s="652">
        <f t="shared" si="86"/>
        <v>0</v>
      </c>
      <c r="AU569" s="652">
        <f t="shared" si="87"/>
        <v>0</v>
      </c>
      <c r="AV569" s="653">
        <f t="shared" si="88"/>
        <v>0</v>
      </c>
      <c r="AW569" s="641">
        <f t="shared" si="89"/>
        <v>0</v>
      </c>
      <c r="AX569" s="654">
        <f t="shared" si="90"/>
        <v>0</v>
      </c>
      <c r="AY569" s="654">
        <f t="shared" si="91"/>
        <v>0</v>
      </c>
      <c r="AZ569" s="653">
        <f t="shared" si="92"/>
        <v>0</v>
      </c>
      <c r="BA569" s="641">
        <f t="shared" si="93"/>
        <v>0</v>
      </c>
      <c r="BB569" s="654">
        <f t="shared" si="94"/>
        <v>0</v>
      </c>
      <c r="BC569" s="654">
        <f t="shared" si="95"/>
        <v>0</v>
      </c>
      <c r="BD569" s="653">
        <f t="shared" si="96"/>
        <v>0</v>
      </c>
      <c r="BE569" s="641">
        <f t="shared" si="97"/>
        <v>0</v>
      </c>
      <c r="BG569" s="680" t="s">
        <v>6456</v>
      </c>
      <c r="BH569" s="681">
        <f>IF($AG$553=2304,0,IF(OR(AND(L565=0,BH567&gt;0),AND(L565="NS",BH568&gt;0),AND(L565="NS",BH568=0,BH567=0),AND(L565="NA",BH566&lt;5)),1,IF(OR(AND(BH567&gt;=2,BH568&lt;L565),AND(L565="NS",BH568=0,BH567&gt;0),L565=BH568,AND(L565="NA",BH566=5)),0,1)))</f>
        <v>0</v>
      </c>
      <c r="BI569" s="681">
        <f>IF($AG$553=2304,0,IF(OR(AND(N565=0,BI567&gt;0),AND(N565="NS",BI568&gt;0),AND(N565="NS",BI568=0,BI567=0),AND(N565="NA",BI566&lt;5)),1,IF(OR(AND(BI567&gt;=2,BI568&lt;N565),AND(N565="NS",BI568=0,BI567&gt;0),N565=BI568,AND(N565="NA",BI566=5)),0,1)))</f>
        <v>0</v>
      </c>
      <c r="BJ569" s="681">
        <f>IF($AG$553=2304,0,IF(OR(AND(P565=0,BJ567&gt;0),AND(P565="NS",BJ568&gt;0),AND(P565="NS",BJ568=0,BJ567=0),AND(P565="NA",BJ566&lt;5)),1,IF(OR(AND(BJ567&gt;=2,BJ568&lt;P565),AND(P565="NS",BJ568=0,BJ567&gt;0),P565=BJ568,AND(P565="NA",BJ566=5)),0,1)))</f>
        <v>0</v>
      </c>
      <c r="BK569" s="681">
        <f>IF($AG$553=2304,0,IF(OR(AND(R565=0,BK567&gt;0),AND(R565="NS",BK568&gt;0),AND(R565="NS",BK568=0,BK567=0),AND(R565="NA",BK566&lt;5)),1,IF(OR(AND(BK567&gt;=2,BK568&lt;R565),AND(R565="NS",BK568=0,BK567&gt;0),R565=BK568,AND(R565="NA",BK566=5)),0,1)))</f>
        <v>0</v>
      </c>
      <c r="BL569" s="681">
        <f>IF($AG$553=2304,0,IF(OR(AND(T565=0,BL567&gt;0),AND(T565="NS",BL568&gt;0),AND(T565="NS",BL568=0,BL567=0),AND(T565="NA",BL566&lt;5)),1,IF(OR(AND(BL567&gt;=2,BL568&lt;T565),AND(T565="NS",BL568=0,BL567&gt;0),T565=BL568,AND(T565="NA",BL566=5)),0,1)))</f>
        <v>0</v>
      </c>
      <c r="BM569" s="681">
        <f>IF($AG$553=2304,0,IF(OR(AND(V565=0,BM567&gt;0),AND(V565="NS",BM568&gt;0),AND(V565="NS",BM568=0,BM567=0),AND(V565="NA",BM566&lt;5)),1,IF(OR(AND(BM567&gt;=2,BM568&lt;V565),AND(V565="NS",BM568=0,BM567&gt;0),V565=BM568,AND(V565="NA",BM566=5)),0,1)))</f>
        <v>0</v>
      </c>
      <c r="BN569" s="681">
        <f>IF($AG$553=2304,0,IF(OR(AND(X565=0,BN567&gt;0),AND(X565="NS",BN568&gt;0),AND(X565="NS",BN568=0,BN567=0),AND(X565="NA",BN566&lt;5)),1,IF(OR(AND(BN567&gt;=2,BN568&lt;X565),AND(X565="NS",BN568=0,BN567&gt;0),X565=BN568,AND(X565="NA",BN566=5)),0,1)))</f>
        <v>0</v>
      </c>
      <c r="BO569" s="681">
        <f>IF($AG$553=2304,0,IF(OR(AND(Z565=0,BO567&gt;0),AND(Z565="NS",BO568&gt;0),AND(Z565="NS",BO568=0,BO567=0),AND(Z565="NA",BO566&lt;5)),1,IF(OR(AND(BO567&gt;=2,BO568&lt;Z565),AND(Z565="NS",BO568=0,BO567&gt;0),Z565=BO568,AND(Z565="NA",BO566=5)),0,1)))</f>
        <v>0</v>
      </c>
      <c r="BP569" s="681">
        <f>IF($AG$553=2304,0,IF(OR(AND(AB565=0,BP567&gt;0),AND(AB565="NS",BP568&gt;0),AND(AB565="NS",BP568=0,BP567=0),AND(AB565="NA",BP566&lt;5)),1,IF(OR(AND(BP567&gt;=2,BP568&lt;AB565),AND(AB565="NS",BP568=0,BP567&gt;0),AB565=BP568,AND(AB565="NA",BP566=5)),0,1)))</f>
        <v>0</v>
      </c>
      <c r="BQ569" s="151">
        <f>SUM(BH569:BP569)</f>
        <v>0</v>
      </c>
    </row>
    <row r="570" spans="1:69" s="151" customFormat="1" ht="15" customHeight="1" thickBot="1">
      <c r="A570" s="419"/>
      <c r="B570" s="882" t="s">
        <v>778</v>
      </c>
      <c r="C570" s="886"/>
      <c r="D570" s="549"/>
      <c r="E570" s="884" t="s">
        <v>587</v>
      </c>
      <c r="F570" s="884"/>
      <c r="G570" s="884"/>
      <c r="H570" s="884"/>
      <c r="I570" s="884"/>
      <c r="J570" s="884"/>
      <c r="K570" s="885"/>
      <c r="L570" s="761"/>
      <c r="M570" s="762"/>
      <c r="N570" s="763"/>
      <c r="O570" s="764"/>
      <c r="P570" s="763"/>
      <c r="Q570" s="765"/>
      <c r="R570" s="761"/>
      <c r="S570" s="762"/>
      <c r="T570" s="828"/>
      <c r="U570" s="829"/>
      <c r="V570" s="763"/>
      <c r="W570" s="765"/>
      <c r="X570" s="830"/>
      <c r="Y570" s="762"/>
      <c r="Z570" s="763"/>
      <c r="AA570" s="764"/>
      <c r="AB570" s="831"/>
      <c r="AC570" s="832"/>
      <c r="AD570" s="421"/>
      <c r="AE570" s="420"/>
      <c r="AF570" s="601"/>
      <c r="AG570" s="543">
        <f t="shared" si="73"/>
        <v>0</v>
      </c>
      <c r="AH570" s="654">
        <f t="shared" si="74"/>
        <v>0</v>
      </c>
      <c r="AI570" s="654">
        <f t="shared" si="75"/>
        <v>0</v>
      </c>
      <c r="AJ570" s="653">
        <f t="shared" si="76"/>
        <v>0</v>
      </c>
      <c r="AK570" s="641">
        <f t="shared" si="77"/>
        <v>0</v>
      </c>
      <c r="AL570" s="652">
        <f t="shared" si="78"/>
        <v>0</v>
      </c>
      <c r="AM570" s="652">
        <f t="shared" si="79"/>
        <v>0</v>
      </c>
      <c r="AN570" s="653">
        <f t="shared" si="80"/>
        <v>0</v>
      </c>
      <c r="AO570" s="641">
        <f t="shared" si="81"/>
        <v>0</v>
      </c>
      <c r="AP570" s="652">
        <f t="shared" si="82"/>
        <v>0</v>
      </c>
      <c r="AQ570" s="652">
        <f t="shared" si="83"/>
        <v>0</v>
      </c>
      <c r="AR570" s="653">
        <f t="shared" si="84"/>
        <v>0</v>
      </c>
      <c r="AS570" s="641">
        <f t="shared" si="85"/>
        <v>0</v>
      </c>
      <c r="AT570" s="652">
        <f t="shared" si="86"/>
        <v>0</v>
      </c>
      <c r="AU570" s="652">
        <f t="shared" si="87"/>
        <v>0</v>
      </c>
      <c r="AV570" s="653">
        <f t="shared" si="88"/>
        <v>0</v>
      </c>
      <c r="AW570" s="641">
        <f t="shared" si="89"/>
        <v>0</v>
      </c>
      <c r="AX570" s="654">
        <f t="shared" si="90"/>
        <v>0</v>
      </c>
      <c r="AY570" s="654">
        <f t="shared" si="91"/>
        <v>0</v>
      </c>
      <c r="AZ570" s="653">
        <f t="shared" si="92"/>
        <v>0</v>
      </c>
      <c r="BA570" s="641">
        <f t="shared" si="93"/>
        <v>0</v>
      </c>
      <c r="BB570" s="654">
        <f t="shared" si="94"/>
        <v>0</v>
      </c>
      <c r="BC570" s="654">
        <f t="shared" si="95"/>
        <v>0</v>
      </c>
      <c r="BD570" s="653">
        <f t="shared" si="96"/>
        <v>0</v>
      </c>
      <c r="BE570" s="641">
        <f t="shared" si="97"/>
        <v>0</v>
      </c>
    </row>
    <row r="571" spans="1:69" s="151" customFormat="1" ht="23.25" customHeight="1" thickBot="1">
      <c r="A571" s="419"/>
      <c r="B571" s="777" t="s">
        <v>779</v>
      </c>
      <c r="C571" s="778"/>
      <c r="D571" s="879" t="s">
        <v>588</v>
      </c>
      <c r="E571" s="880"/>
      <c r="F571" s="880"/>
      <c r="G571" s="880"/>
      <c r="H571" s="880"/>
      <c r="I571" s="880"/>
      <c r="J571" s="880"/>
      <c r="K571" s="881"/>
      <c r="L571" s="789"/>
      <c r="M571" s="790"/>
      <c r="N571" s="835"/>
      <c r="O571" s="839"/>
      <c r="P571" s="835"/>
      <c r="Q571" s="836"/>
      <c r="R571" s="789"/>
      <c r="S571" s="790"/>
      <c r="T571" s="833"/>
      <c r="U571" s="834"/>
      <c r="V571" s="835"/>
      <c r="W571" s="836"/>
      <c r="X571" s="840"/>
      <c r="Y571" s="790"/>
      <c r="Z571" s="835"/>
      <c r="AA571" s="839"/>
      <c r="AB571" s="837"/>
      <c r="AC571" s="838"/>
      <c r="AD571" s="421"/>
      <c r="AE571" s="420"/>
      <c r="AF571" s="601"/>
      <c r="AG571" s="543">
        <f t="shared" si="73"/>
        <v>0</v>
      </c>
      <c r="AH571" s="654">
        <f t="shared" si="74"/>
        <v>0</v>
      </c>
      <c r="AI571" s="654">
        <f t="shared" si="75"/>
        <v>0</v>
      </c>
      <c r="AJ571" s="653">
        <f t="shared" si="76"/>
        <v>0</v>
      </c>
      <c r="AK571" s="641">
        <f t="shared" si="77"/>
        <v>0</v>
      </c>
      <c r="AL571" s="652">
        <f t="shared" si="78"/>
        <v>0</v>
      </c>
      <c r="AM571" s="652">
        <f t="shared" si="79"/>
        <v>0</v>
      </c>
      <c r="AN571" s="653">
        <f t="shared" si="80"/>
        <v>0</v>
      </c>
      <c r="AO571" s="641">
        <f t="shared" si="81"/>
        <v>0</v>
      </c>
      <c r="AP571" s="652">
        <f t="shared" si="82"/>
        <v>0</v>
      </c>
      <c r="AQ571" s="652">
        <f t="shared" si="83"/>
        <v>0</v>
      </c>
      <c r="AR571" s="653">
        <f t="shared" si="84"/>
        <v>0</v>
      </c>
      <c r="AS571" s="641">
        <f t="shared" si="85"/>
        <v>0</v>
      </c>
      <c r="AT571" s="652">
        <f t="shared" si="86"/>
        <v>0</v>
      </c>
      <c r="AU571" s="652">
        <f t="shared" si="87"/>
        <v>0</v>
      </c>
      <c r="AV571" s="653">
        <f t="shared" si="88"/>
        <v>0</v>
      </c>
      <c r="AW571" s="641">
        <f t="shared" si="89"/>
        <v>0</v>
      </c>
      <c r="AX571" s="654">
        <f t="shared" si="90"/>
        <v>0</v>
      </c>
      <c r="AY571" s="654">
        <f t="shared" si="91"/>
        <v>0</v>
      </c>
      <c r="AZ571" s="653">
        <f t="shared" si="92"/>
        <v>0</v>
      </c>
      <c r="BA571" s="641">
        <f t="shared" si="93"/>
        <v>0</v>
      </c>
      <c r="BB571" s="654">
        <f t="shared" si="94"/>
        <v>0</v>
      </c>
      <c r="BC571" s="654">
        <f t="shared" si="95"/>
        <v>0</v>
      </c>
      <c r="BD571" s="653">
        <f t="shared" si="96"/>
        <v>0</v>
      </c>
      <c r="BE571" s="641">
        <f t="shared" si="97"/>
        <v>0</v>
      </c>
    </row>
    <row r="572" spans="1:69" s="151" customFormat="1" ht="15.75" thickBot="1">
      <c r="A572" s="419"/>
      <c r="B572" s="1184" t="s">
        <v>780</v>
      </c>
      <c r="C572" s="1185"/>
      <c r="D572" s="779" t="s">
        <v>589</v>
      </c>
      <c r="E572" s="780"/>
      <c r="F572" s="780"/>
      <c r="G572" s="780"/>
      <c r="H572" s="780"/>
      <c r="I572" s="780"/>
      <c r="J572" s="780"/>
      <c r="K572" s="781"/>
      <c r="L572" s="784"/>
      <c r="M572" s="785"/>
      <c r="N572" s="786"/>
      <c r="O572" s="787"/>
      <c r="P572" s="786"/>
      <c r="Q572" s="788"/>
      <c r="R572" s="784"/>
      <c r="S572" s="785"/>
      <c r="T572" s="826"/>
      <c r="U572" s="827"/>
      <c r="V572" s="786"/>
      <c r="W572" s="788"/>
      <c r="X572" s="841"/>
      <c r="Y572" s="785"/>
      <c r="Z572" s="786"/>
      <c r="AA572" s="787"/>
      <c r="AB572" s="782"/>
      <c r="AC572" s="783"/>
      <c r="AD572" s="421"/>
      <c r="AE572" s="420"/>
      <c r="AF572" s="601"/>
      <c r="AG572" s="543">
        <f t="shared" si="73"/>
        <v>0</v>
      </c>
      <c r="AH572" s="654">
        <f t="shared" si="74"/>
        <v>0</v>
      </c>
      <c r="AI572" s="654">
        <f t="shared" si="75"/>
        <v>0</v>
      </c>
      <c r="AJ572" s="653">
        <f t="shared" si="76"/>
        <v>0</v>
      </c>
      <c r="AK572" s="641">
        <f t="shared" si="77"/>
        <v>0</v>
      </c>
      <c r="AL572" s="652">
        <f t="shared" si="78"/>
        <v>0</v>
      </c>
      <c r="AM572" s="652">
        <f t="shared" si="79"/>
        <v>0</v>
      </c>
      <c r="AN572" s="653">
        <f t="shared" si="80"/>
        <v>0</v>
      </c>
      <c r="AO572" s="641">
        <f t="shared" si="81"/>
        <v>0</v>
      </c>
      <c r="AP572" s="652">
        <f t="shared" si="82"/>
        <v>0</v>
      </c>
      <c r="AQ572" s="652">
        <f t="shared" si="83"/>
        <v>0</v>
      </c>
      <c r="AR572" s="653">
        <f t="shared" si="84"/>
        <v>0</v>
      </c>
      <c r="AS572" s="641">
        <f t="shared" si="85"/>
        <v>0</v>
      </c>
      <c r="AT572" s="652">
        <f t="shared" si="86"/>
        <v>0</v>
      </c>
      <c r="AU572" s="652">
        <f t="shared" si="87"/>
        <v>0</v>
      </c>
      <c r="AV572" s="653">
        <f t="shared" si="88"/>
        <v>0</v>
      </c>
      <c r="AW572" s="641">
        <f t="shared" si="89"/>
        <v>0</v>
      </c>
      <c r="AX572" s="654">
        <f t="shared" si="90"/>
        <v>0</v>
      </c>
      <c r="AY572" s="654">
        <f t="shared" si="91"/>
        <v>0</v>
      </c>
      <c r="AZ572" s="653">
        <f t="shared" si="92"/>
        <v>0</v>
      </c>
      <c r="BA572" s="641">
        <f t="shared" si="93"/>
        <v>0</v>
      </c>
      <c r="BB572" s="654">
        <f t="shared" si="94"/>
        <v>0</v>
      </c>
      <c r="BC572" s="654">
        <f t="shared" si="95"/>
        <v>0</v>
      </c>
      <c r="BD572" s="653">
        <f t="shared" si="96"/>
        <v>0</v>
      </c>
      <c r="BE572" s="641">
        <f t="shared" si="97"/>
        <v>0</v>
      </c>
    </row>
    <row r="573" spans="1:69" s="151" customFormat="1" ht="15.75" thickBot="1">
      <c r="A573" s="419"/>
      <c r="B573" s="777" t="s">
        <v>781</v>
      </c>
      <c r="C573" s="778"/>
      <c r="D573" s="779" t="s">
        <v>590</v>
      </c>
      <c r="E573" s="780"/>
      <c r="F573" s="780"/>
      <c r="G573" s="780"/>
      <c r="H573" s="780"/>
      <c r="I573" s="780"/>
      <c r="J573" s="780"/>
      <c r="K573" s="781"/>
      <c r="L573" s="761"/>
      <c r="M573" s="762"/>
      <c r="N573" s="763"/>
      <c r="O573" s="764"/>
      <c r="P573" s="763"/>
      <c r="Q573" s="765"/>
      <c r="R573" s="761"/>
      <c r="S573" s="762"/>
      <c r="T573" s="828"/>
      <c r="U573" s="829"/>
      <c r="V573" s="763"/>
      <c r="W573" s="765"/>
      <c r="X573" s="830"/>
      <c r="Y573" s="762"/>
      <c r="Z573" s="763"/>
      <c r="AA573" s="764"/>
      <c r="AB573" s="831"/>
      <c r="AC573" s="832"/>
      <c r="AD573" s="421"/>
      <c r="AE573" s="420"/>
      <c r="AF573" s="601"/>
      <c r="AG573" s="543">
        <f t="shared" si="73"/>
        <v>0</v>
      </c>
      <c r="AH573" s="654">
        <f t="shared" si="74"/>
        <v>0</v>
      </c>
      <c r="AI573" s="654">
        <f t="shared" si="75"/>
        <v>0</v>
      </c>
      <c r="AJ573" s="653">
        <f t="shared" si="76"/>
        <v>0</v>
      </c>
      <c r="AK573" s="641">
        <f t="shared" si="77"/>
        <v>0</v>
      </c>
      <c r="AL573" s="652">
        <f t="shared" si="78"/>
        <v>0</v>
      </c>
      <c r="AM573" s="652">
        <f t="shared" si="79"/>
        <v>0</v>
      </c>
      <c r="AN573" s="653">
        <f t="shared" si="80"/>
        <v>0</v>
      </c>
      <c r="AO573" s="641">
        <f t="shared" si="81"/>
        <v>0</v>
      </c>
      <c r="AP573" s="652">
        <f t="shared" si="82"/>
        <v>0</v>
      </c>
      <c r="AQ573" s="652">
        <f t="shared" si="83"/>
        <v>0</v>
      </c>
      <c r="AR573" s="653">
        <f t="shared" si="84"/>
        <v>0</v>
      </c>
      <c r="AS573" s="641">
        <f t="shared" si="85"/>
        <v>0</v>
      </c>
      <c r="AT573" s="652">
        <f t="shared" si="86"/>
        <v>0</v>
      </c>
      <c r="AU573" s="652">
        <f t="shared" si="87"/>
        <v>0</v>
      </c>
      <c r="AV573" s="653">
        <f t="shared" si="88"/>
        <v>0</v>
      </c>
      <c r="AW573" s="641">
        <f t="shared" si="89"/>
        <v>0</v>
      </c>
      <c r="AX573" s="654">
        <f t="shared" si="90"/>
        <v>0</v>
      </c>
      <c r="AY573" s="654">
        <f t="shared" si="91"/>
        <v>0</v>
      </c>
      <c r="AZ573" s="653">
        <f t="shared" si="92"/>
        <v>0</v>
      </c>
      <c r="BA573" s="641">
        <f t="shared" si="93"/>
        <v>0</v>
      </c>
      <c r="BB573" s="654">
        <f t="shared" si="94"/>
        <v>0</v>
      </c>
      <c r="BC573" s="654">
        <f t="shared" si="95"/>
        <v>0</v>
      </c>
      <c r="BD573" s="653">
        <f t="shared" si="96"/>
        <v>0</v>
      </c>
      <c r="BE573" s="641">
        <f t="shared" si="97"/>
        <v>0</v>
      </c>
    </row>
    <row r="574" spans="1:69" s="151" customFormat="1" ht="15.75" thickBot="1">
      <c r="A574" s="419"/>
      <c r="B574" s="887" t="s">
        <v>782</v>
      </c>
      <c r="C574" s="888"/>
      <c r="D574" s="779" t="s">
        <v>591</v>
      </c>
      <c r="E574" s="780"/>
      <c r="F574" s="780"/>
      <c r="G574" s="780"/>
      <c r="H574" s="780"/>
      <c r="I574" s="780"/>
      <c r="J574" s="780"/>
      <c r="K574" s="781"/>
      <c r="L574" s="761"/>
      <c r="M574" s="762"/>
      <c r="N574" s="763"/>
      <c r="O574" s="764"/>
      <c r="P574" s="763"/>
      <c r="Q574" s="765"/>
      <c r="R574" s="761"/>
      <c r="S574" s="762"/>
      <c r="T574" s="828"/>
      <c r="U574" s="829"/>
      <c r="V574" s="763"/>
      <c r="W574" s="765"/>
      <c r="X574" s="830"/>
      <c r="Y574" s="762"/>
      <c r="Z574" s="763"/>
      <c r="AA574" s="764"/>
      <c r="AB574" s="831"/>
      <c r="AC574" s="832"/>
      <c r="AD574" s="421"/>
      <c r="AE574" s="420"/>
      <c r="AF574" s="601"/>
      <c r="AG574" s="543">
        <f t="shared" si="73"/>
        <v>0</v>
      </c>
      <c r="AH574" s="654">
        <f t="shared" si="74"/>
        <v>0</v>
      </c>
      <c r="AI574" s="654">
        <f t="shared" si="75"/>
        <v>0</v>
      </c>
      <c r="AJ574" s="653">
        <f t="shared" si="76"/>
        <v>0</v>
      </c>
      <c r="AK574" s="641">
        <f t="shared" si="77"/>
        <v>0</v>
      </c>
      <c r="AL574" s="652">
        <f t="shared" si="78"/>
        <v>0</v>
      </c>
      <c r="AM574" s="652">
        <f t="shared" si="79"/>
        <v>0</v>
      </c>
      <c r="AN574" s="653">
        <f t="shared" si="80"/>
        <v>0</v>
      </c>
      <c r="AO574" s="641">
        <f t="shared" si="81"/>
        <v>0</v>
      </c>
      <c r="AP574" s="652">
        <f t="shared" si="82"/>
        <v>0</v>
      </c>
      <c r="AQ574" s="652">
        <f t="shared" si="83"/>
        <v>0</v>
      </c>
      <c r="AR574" s="653">
        <f t="shared" si="84"/>
        <v>0</v>
      </c>
      <c r="AS574" s="641">
        <f t="shared" si="85"/>
        <v>0</v>
      </c>
      <c r="AT574" s="652">
        <f t="shared" si="86"/>
        <v>0</v>
      </c>
      <c r="AU574" s="652">
        <f t="shared" si="87"/>
        <v>0</v>
      </c>
      <c r="AV574" s="653">
        <f t="shared" si="88"/>
        <v>0</v>
      </c>
      <c r="AW574" s="641">
        <f t="shared" si="89"/>
        <v>0</v>
      </c>
      <c r="AX574" s="654">
        <f t="shared" si="90"/>
        <v>0</v>
      </c>
      <c r="AY574" s="654">
        <f t="shared" si="91"/>
        <v>0</v>
      </c>
      <c r="AZ574" s="653">
        <f t="shared" si="92"/>
        <v>0</v>
      </c>
      <c r="BA574" s="641">
        <f t="shared" si="93"/>
        <v>0</v>
      </c>
      <c r="BB574" s="654">
        <f t="shared" si="94"/>
        <v>0</v>
      </c>
      <c r="BC574" s="654">
        <f t="shared" si="95"/>
        <v>0</v>
      </c>
      <c r="BD574" s="653">
        <f t="shared" si="96"/>
        <v>0</v>
      </c>
      <c r="BE574" s="641">
        <f t="shared" si="97"/>
        <v>0</v>
      </c>
    </row>
    <row r="575" spans="1:69" s="151" customFormat="1" ht="15.75" thickBot="1">
      <c r="A575" s="419"/>
      <c r="B575" s="777" t="s">
        <v>783</v>
      </c>
      <c r="C575" s="778"/>
      <c r="D575" s="779" t="s">
        <v>592</v>
      </c>
      <c r="E575" s="780"/>
      <c r="F575" s="780"/>
      <c r="G575" s="780"/>
      <c r="H575" s="780"/>
      <c r="I575" s="780"/>
      <c r="J575" s="780"/>
      <c r="K575" s="781"/>
      <c r="L575" s="761"/>
      <c r="M575" s="762"/>
      <c r="N575" s="763"/>
      <c r="O575" s="764"/>
      <c r="P575" s="763"/>
      <c r="Q575" s="765"/>
      <c r="R575" s="761"/>
      <c r="S575" s="762"/>
      <c r="T575" s="828"/>
      <c r="U575" s="829"/>
      <c r="V575" s="763"/>
      <c r="W575" s="765"/>
      <c r="X575" s="830"/>
      <c r="Y575" s="762"/>
      <c r="Z575" s="763"/>
      <c r="AA575" s="764"/>
      <c r="AB575" s="831"/>
      <c r="AC575" s="832"/>
      <c r="AD575" s="421"/>
      <c r="AE575" s="420"/>
      <c r="AF575" s="601"/>
      <c r="AG575" s="543">
        <f t="shared" si="73"/>
        <v>0</v>
      </c>
      <c r="AH575" s="654">
        <f t="shared" si="74"/>
        <v>0</v>
      </c>
      <c r="AI575" s="654">
        <f t="shared" si="75"/>
        <v>0</v>
      </c>
      <c r="AJ575" s="653">
        <f t="shared" si="76"/>
        <v>0</v>
      </c>
      <c r="AK575" s="641">
        <f t="shared" si="77"/>
        <v>0</v>
      </c>
      <c r="AL575" s="652">
        <f t="shared" si="78"/>
        <v>0</v>
      </c>
      <c r="AM575" s="652">
        <f t="shared" si="79"/>
        <v>0</v>
      </c>
      <c r="AN575" s="653">
        <f t="shared" si="80"/>
        <v>0</v>
      </c>
      <c r="AO575" s="641">
        <f t="shared" si="81"/>
        <v>0</v>
      </c>
      <c r="AP575" s="652">
        <f t="shared" si="82"/>
        <v>0</v>
      </c>
      <c r="AQ575" s="652">
        <f t="shared" si="83"/>
        <v>0</v>
      </c>
      <c r="AR575" s="653">
        <f t="shared" si="84"/>
        <v>0</v>
      </c>
      <c r="AS575" s="641">
        <f t="shared" si="85"/>
        <v>0</v>
      </c>
      <c r="AT575" s="652">
        <f t="shared" si="86"/>
        <v>0</v>
      </c>
      <c r="AU575" s="652">
        <f t="shared" si="87"/>
        <v>0</v>
      </c>
      <c r="AV575" s="653">
        <f t="shared" si="88"/>
        <v>0</v>
      </c>
      <c r="AW575" s="641">
        <f t="shared" si="89"/>
        <v>0</v>
      </c>
      <c r="AX575" s="654">
        <f t="shared" si="90"/>
        <v>0</v>
      </c>
      <c r="AY575" s="654">
        <f t="shared" si="91"/>
        <v>0</v>
      </c>
      <c r="AZ575" s="653">
        <f t="shared" si="92"/>
        <v>0</v>
      </c>
      <c r="BA575" s="641">
        <f t="shared" si="93"/>
        <v>0</v>
      </c>
      <c r="BB575" s="654">
        <f t="shared" si="94"/>
        <v>0</v>
      </c>
      <c r="BC575" s="654">
        <f t="shared" si="95"/>
        <v>0</v>
      </c>
      <c r="BD575" s="653">
        <f t="shared" si="96"/>
        <v>0</v>
      </c>
      <c r="BE575" s="641">
        <f t="shared" si="97"/>
        <v>0</v>
      </c>
    </row>
    <row r="576" spans="1:69" s="151" customFormat="1" ht="15.75" thickBot="1">
      <c r="A576" s="419"/>
      <c r="B576" s="887" t="s">
        <v>784</v>
      </c>
      <c r="C576" s="888"/>
      <c r="D576" s="779" t="s">
        <v>593</v>
      </c>
      <c r="E576" s="780"/>
      <c r="F576" s="780"/>
      <c r="G576" s="780"/>
      <c r="H576" s="780"/>
      <c r="I576" s="780"/>
      <c r="J576" s="780"/>
      <c r="K576" s="781"/>
      <c r="L576" s="761"/>
      <c r="M576" s="762"/>
      <c r="N576" s="763"/>
      <c r="O576" s="764"/>
      <c r="P576" s="763"/>
      <c r="Q576" s="765"/>
      <c r="R576" s="761"/>
      <c r="S576" s="762"/>
      <c r="T576" s="828"/>
      <c r="U576" s="829"/>
      <c r="V576" s="763"/>
      <c r="W576" s="765"/>
      <c r="X576" s="830"/>
      <c r="Y576" s="762"/>
      <c r="Z576" s="763"/>
      <c r="AA576" s="764"/>
      <c r="AB576" s="831"/>
      <c r="AC576" s="832"/>
      <c r="AD576" s="421"/>
      <c r="AE576" s="420"/>
      <c r="AF576" s="601"/>
      <c r="AG576" s="543">
        <f t="shared" si="73"/>
        <v>0</v>
      </c>
      <c r="AH576" s="654">
        <f t="shared" si="74"/>
        <v>0</v>
      </c>
      <c r="AI576" s="654">
        <f t="shared" si="75"/>
        <v>0</v>
      </c>
      <c r="AJ576" s="653">
        <f t="shared" si="76"/>
        <v>0</v>
      </c>
      <c r="AK576" s="641">
        <f t="shared" si="77"/>
        <v>0</v>
      </c>
      <c r="AL576" s="652">
        <f t="shared" si="78"/>
        <v>0</v>
      </c>
      <c r="AM576" s="652">
        <f t="shared" si="79"/>
        <v>0</v>
      </c>
      <c r="AN576" s="653">
        <f t="shared" si="80"/>
        <v>0</v>
      </c>
      <c r="AO576" s="641">
        <f t="shared" si="81"/>
        <v>0</v>
      </c>
      <c r="AP576" s="652">
        <f t="shared" si="82"/>
        <v>0</v>
      </c>
      <c r="AQ576" s="652">
        <f t="shared" si="83"/>
        <v>0</v>
      </c>
      <c r="AR576" s="653">
        <f t="shared" si="84"/>
        <v>0</v>
      </c>
      <c r="AS576" s="641">
        <f t="shared" si="85"/>
        <v>0</v>
      </c>
      <c r="AT576" s="652">
        <f t="shared" si="86"/>
        <v>0</v>
      </c>
      <c r="AU576" s="652">
        <f t="shared" si="87"/>
        <v>0</v>
      </c>
      <c r="AV576" s="653">
        <f t="shared" si="88"/>
        <v>0</v>
      </c>
      <c r="AW576" s="641">
        <f t="shared" si="89"/>
        <v>0</v>
      </c>
      <c r="AX576" s="654">
        <f t="shared" si="90"/>
        <v>0</v>
      </c>
      <c r="AY576" s="654">
        <f t="shared" si="91"/>
        <v>0</v>
      </c>
      <c r="AZ576" s="653">
        <f t="shared" si="92"/>
        <v>0</v>
      </c>
      <c r="BA576" s="641">
        <f t="shared" si="93"/>
        <v>0</v>
      </c>
      <c r="BB576" s="654">
        <f t="shared" si="94"/>
        <v>0</v>
      </c>
      <c r="BC576" s="654">
        <f t="shared" si="95"/>
        <v>0</v>
      </c>
      <c r="BD576" s="653">
        <f t="shared" si="96"/>
        <v>0</v>
      </c>
      <c r="BE576" s="641">
        <f t="shared" si="97"/>
        <v>0</v>
      </c>
    </row>
    <row r="577" spans="1:69" s="151" customFormat="1" ht="15.75" thickBot="1">
      <c r="A577" s="419"/>
      <c r="B577" s="777" t="s">
        <v>785</v>
      </c>
      <c r="C577" s="778"/>
      <c r="D577" s="779" t="s">
        <v>594</v>
      </c>
      <c r="E577" s="780"/>
      <c r="F577" s="780"/>
      <c r="G577" s="780"/>
      <c r="H577" s="780"/>
      <c r="I577" s="780"/>
      <c r="J577" s="780"/>
      <c r="K577" s="781"/>
      <c r="L577" s="761"/>
      <c r="M577" s="762"/>
      <c r="N577" s="763"/>
      <c r="O577" s="764"/>
      <c r="P577" s="763"/>
      <c r="Q577" s="765"/>
      <c r="R577" s="761"/>
      <c r="S577" s="762"/>
      <c r="T577" s="828"/>
      <c r="U577" s="829"/>
      <c r="V577" s="763"/>
      <c r="W577" s="765"/>
      <c r="X577" s="830"/>
      <c r="Y577" s="762"/>
      <c r="Z577" s="763"/>
      <c r="AA577" s="764"/>
      <c r="AB577" s="831"/>
      <c r="AC577" s="832"/>
      <c r="AD577" s="421"/>
      <c r="AE577" s="420"/>
      <c r="AF577" s="601"/>
      <c r="AG577" s="543">
        <f t="shared" si="73"/>
        <v>0</v>
      </c>
      <c r="AH577" s="654">
        <f t="shared" si="74"/>
        <v>0</v>
      </c>
      <c r="AI577" s="654">
        <f t="shared" si="75"/>
        <v>0</v>
      </c>
      <c r="AJ577" s="653">
        <f t="shared" si="76"/>
        <v>0</v>
      </c>
      <c r="AK577" s="641">
        <f t="shared" si="77"/>
        <v>0</v>
      </c>
      <c r="AL577" s="652">
        <f t="shared" si="78"/>
        <v>0</v>
      </c>
      <c r="AM577" s="652">
        <f t="shared" si="79"/>
        <v>0</v>
      </c>
      <c r="AN577" s="653">
        <f t="shared" si="80"/>
        <v>0</v>
      </c>
      <c r="AO577" s="641">
        <f t="shared" si="81"/>
        <v>0</v>
      </c>
      <c r="AP577" s="652">
        <f t="shared" si="82"/>
        <v>0</v>
      </c>
      <c r="AQ577" s="652">
        <f t="shared" si="83"/>
        <v>0</v>
      </c>
      <c r="AR577" s="653">
        <f t="shared" si="84"/>
        <v>0</v>
      </c>
      <c r="AS577" s="641">
        <f t="shared" si="85"/>
        <v>0</v>
      </c>
      <c r="AT577" s="652">
        <f t="shared" si="86"/>
        <v>0</v>
      </c>
      <c r="AU577" s="652">
        <f t="shared" si="87"/>
        <v>0</v>
      </c>
      <c r="AV577" s="653">
        <f t="shared" si="88"/>
        <v>0</v>
      </c>
      <c r="AW577" s="641">
        <f t="shared" si="89"/>
        <v>0</v>
      </c>
      <c r="AX577" s="654">
        <f t="shared" si="90"/>
        <v>0</v>
      </c>
      <c r="AY577" s="654">
        <f t="shared" si="91"/>
        <v>0</v>
      </c>
      <c r="AZ577" s="653">
        <f t="shared" si="92"/>
        <v>0</v>
      </c>
      <c r="BA577" s="641">
        <f t="shared" si="93"/>
        <v>0</v>
      </c>
      <c r="BB577" s="654">
        <f t="shared" si="94"/>
        <v>0</v>
      </c>
      <c r="BC577" s="654">
        <f t="shared" si="95"/>
        <v>0</v>
      </c>
      <c r="BD577" s="653">
        <f t="shared" si="96"/>
        <v>0</v>
      </c>
      <c r="BE577" s="641">
        <f t="shared" si="97"/>
        <v>0</v>
      </c>
    </row>
    <row r="578" spans="1:69" s="151" customFormat="1" ht="15.75" thickBot="1">
      <c r="A578" s="419"/>
      <c r="B578" s="777" t="s">
        <v>786</v>
      </c>
      <c r="C578" s="778"/>
      <c r="D578" s="779" t="s">
        <v>595</v>
      </c>
      <c r="E578" s="780"/>
      <c r="F578" s="780"/>
      <c r="G578" s="780"/>
      <c r="H578" s="780"/>
      <c r="I578" s="780"/>
      <c r="J578" s="780"/>
      <c r="K578" s="781"/>
      <c r="L578" s="761"/>
      <c r="M578" s="762"/>
      <c r="N578" s="763"/>
      <c r="O578" s="764"/>
      <c r="P578" s="763"/>
      <c r="Q578" s="765"/>
      <c r="R578" s="761"/>
      <c r="S578" s="762"/>
      <c r="T578" s="828"/>
      <c r="U578" s="829"/>
      <c r="V578" s="763"/>
      <c r="W578" s="765"/>
      <c r="X578" s="830"/>
      <c r="Y578" s="762"/>
      <c r="Z578" s="763"/>
      <c r="AA578" s="764"/>
      <c r="AB578" s="831"/>
      <c r="AC578" s="832"/>
      <c r="AD578" s="421"/>
      <c r="AE578" s="420"/>
      <c r="AF578" s="601"/>
      <c r="AG578" s="543">
        <f t="shared" si="73"/>
        <v>0</v>
      </c>
      <c r="AH578" s="654">
        <f t="shared" si="74"/>
        <v>0</v>
      </c>
      <c r="AI578" s="654">
        <f t="shared" si="75"/>
        <v>0</v>
      </c>
      <c r="AJ578" s="653">
        <f t="shared" si="76"/>
        <v>0</v>
      </c>
      <c r="AK578" s="641">
        <f t="shared" si="77"/>
        <v>0</v>
      </c>
      <c r="AL578" s="652">
        <f t="shared" si="78"/>
        <v>0</v>
      </c>
      <c r="AM578" s="652">
        <f t="shared" si="79"/>
        <v>0</v>
      </c>
      <c r="AN578" s="653">
        <f t="shared" si="80"/>
        <v>0</v>
      </c>
      <c r="AO578" s="641">
        <f t="shared" si="81"/>
        <v>0</v>
      </c>
      <c r="AP578" s="652">
        <f t="shared" si="82"/>
        <v>0</v>
      </c>
      <c r="AQ578" s="652">
        <f t="shared" si="83"/>
        <v>0</v>
      </c>
      <c r="AR578" s="653">
        <f t="shared" si="84"/>
        <v>0</v>
      </c>
      <c r="AS578" s="641">
        <f t="shared" si="85"/>
        <v>0</v>
      </c>
      <c r="AT578" s="652">
        <f t="shared" si="86"/>
        <v>0</v>
      </c>
      <c r="AU578" s="652">
        <f t="shared" si="87"/>
        <v>0</v>
      </c>
      <c r="AV578" s="653">
        <f t="shared" si="88"/>
        <v>0</v>
      </c>
      <c r="AW578" s="641">
        <f t="shared" si="89"/>
        <v>0</v>
      </c>
      <c r="AX578" s="654">
        <f t="shared" si="90"/>
        <v>0</v>
      </c>
      <c r="AY578" s="654">
        <f t="shared" si="91"/>
        <v>0</v>
      </c>
      <c r="AZ578" s="653">
        <f t="shared" si="92"/>
        <v>0</v>
      </c>
      <c r="BA578" s="641">
        <f t="shared" si="93"/>
        <v>0</v>
      </c>
      <c r="BB578" s="654">
        <f t="shared" si="94"/>
        <v>0</v>
      </c>
      <c r="BC578" s="654">
        <f t="shared" si="95"/>
        <v>0</v>
      </c>
      <c r="BD578" s="653">
        <f t="shared" si="96"/>
        <v>0</v>
      </c>
      <c r="BE578" s="641">
        <f t="shared" si="97"/>
        <v>0</v>
      </c>
    </row>
    <row r="579" spans="1:69" s="151" customFormat="1" ht="24" customHeight="1" thickBot="1">
      <c r="A579" s="419"/>
      <c r="B579" s="777" t="s">
        <v>787</v>
      </c>
      <c r="C579" s="778"/>
      <c r="D579" s="879" t="s">
        <v>596</v>
      </c>
      <c r="E579" s="880"/>
      <c r="F579" s="880"/>
      <c r="G579" s="880"/>
      <c r="H579" s="880"/>
      <c r="I579" s="880"/>
      <c r="J579" s="880"/>
      <c r="K579" s="881"/>
      <c r="L579" s="789"/>
      <c r="M579" s="790"/>
      <c r="N579" s="835"/>
      <c r="O579" s="839"/>
      <c r="P579" s="835"/>
      <c r="Q579" s="836"/>
      <c r="R579" s="789"/>
      <c r="S579" s="790"/>
      <c r="T579" s="833"/>
      <c r="U579" s="834"/>
      <c r="V579" s="835"/>
      <c r="W579" s="836"/>
      <c r="X579" s="840"/>
      <c r="Y579" s="790"/>
      <c r="Z579" s="835"/>
      <c r="AA579" s="839"/>
      <c r="AB579" s="837"/>
      <c r="AC579" s="838"/>
      <c r="AD579" s="421"/>
      <c r="AE579" s="420"/>
      <c r="AF579" s="601"/>
      <c r="AG579" s="543">
        <f t="shared" si="73"/>
        <v>0</v>
      </c>
      <c r="AH579" s="654">
        <f t="shared" si="74"/>
        <v>0</v>
      </c>
      <c r="AI579" s="654">
        <f t="shared" si="75"/>
        <v>0</v>
      </c>
      <c r="AJ579" s="653">
        <f t="shared" si="76"/>
        <v>0</v>
      </c>
      <c r="AK579" s="641">
        <f t="shared" si="77"/>
        <v>0</v>
      </c>
      <c r="AL579" s="652">
        <f t="shared" si="78"/>
        <v>0</v>
      </c>
      <c r="AM579" s="652">
        <f t="shared" si="79"/>
        <v>0</v>
      </c>
      <c r="AN579" s="653">
        <f t="shared" si="80"/>
        <v>0</v>
      </c>
      <c r="AO579" s="641">
        <f t="shared" si="81"/>
        <v>0</v>
      </c>
      <c r="AP579" s="652">
        <f t="shared" si="82"/>
        <v>0</v>
      </c>
      <c r="AQ579" s="652">
        <f t="shared" si="83"/>
        <v>0</v>
      </c>
      <c r="AR579" s="653">
        <f t="shared" si="84"/>
        <v>0</v>
      </c>
      <c r="AS579" s="641">
        <f t="shared" si="85"/>
        <v>0</v>
      </c>
      <c r="AT579" s="652">
        <f t="shared" si="86"/>
        <v>0</v>
      </c>
      <c r="AU579" s="652">
        <f t="shared" si="87"/>
        <v>0</v>
      </c>
      <c r="AV579" s="653">
        <f t="shared" si="88"/>
        <v>0</v>
      </c>
      <c r="AW579" s="641">
        <f t="shared" si="89"/>
        <v>0</v>
      </c>
      <c r="AX579" s="654">
        <f t="shared" si="90"/>
        <v>0</v>
      </c>
      <c r="AY579" s="654">
        <f t="shared" si="91"/>
        <v>0</v>
      </c>
      <c r="AZ579" s="653">
        <f t="shared" si="92"/>
        <v>0</v>
      </c>
      <c r="BA579" s="641">
        <f t="shared" si="93"/>
        <v>0</v>
      </c>
      <c r="BB579" s="654">
        <f t="shared" si="94"/>
        <v>0</v>
      </c>
      <c r="BC579" s="654">
        <f t="shared" si="95"/>
        <v>0</v>
      </c>
      <c r="BD579" s="653">
        <f t="shared" si="96"/>
        <v>0</v>
      </c>
      <c r="BE579" s="641">
        <f t="shared" si="97"/>
        <v>0</v>
      </c>
    </row>
    <row r="580" spans="1:69" s="151" customFormat="1" ht="15.75" thickBot="1">
      <c r="A580" s="419"/>
      <c r="B580" s="777" t="s">
        <v>788</v>
      </c>
      <c r="C580" s="778"/>
      <c r="D580" s="879" t="s">
        <v>597</v>
      </c>
      <c r="E580" s="880"/>
      <c r="F580" s="880"/>
      <c r="G580" s="880"/>
      <c r="H580" s="880"/>
      <c r="I580" s="880"/>
      <c r="J580" s="880"/>
      <c r="K580" s="881"/>
      <c r="L580" s="784"/>
      <c r="M580" s="785"/>
      <c r="N580" s="786"/>
      <c r="O580" s="787"/>
      <c r="P580" s="786"/>
      <c r="Q580" s="788"/>
      <c r="R580" s="784"/>
      <c r="S580" s="785"/>
      <c r="T580" s="826"/>
      <c r="U580" s="827"/>
      <c r="V580" s="786"/>
      <c r="W580" s="788"/>
      <c r="X580" s="841"/>
      <c r="Y580" s="785"/>
      <c r="Z580" s="786"/>
      <c r="AA580" s="787"/>
      <c r="AB580" s="782"/>
      <c r="AC580" s="783"/>
      <c r="AD580" s="421"/>
      <c r="AE580" s="420"/>
      <c r="AF580" s="601"/>
      <c r="AG580" s="543">
        <f t="shared" si="73"/>
        <v>0</v>
      </c>
      <c r="AH580" s="654">
        <f t="shared" si="74"/>
        <v>0</v>
      </c>
      <c r="AI580" s="654">
        <f t="shared" si="75"/>
        <v>0</v>
      </c>
      <c r="AJ580" s="653">
        <f t="shared" si="76"/>
        <v>0</v>
      </c>
      <c r="AK580" s="641">
        <f t="shared" si="77"/>
        <v>0</v>
      </c>
      <c r="AL580" s="652">
        <f t="shared" si="78"/>
        <v>0</v>
      </c>
      <c r="AM580" s="652">
        <f t="shared" si="79"/>
        <v>0</v>
      </c>
      <c r="AN580" s="653">
        <f t="shared" si="80"/>
        <v>0</v>
      </c>
      <c r="AO580" s="641">
        <f t="shared" si="81"/>
        <v>0</v>
      </c>
      <c r="AP580" s="652">
        <f t="shared" si="82"/>
        <v>0</v>
      </c>
      <c r="AQ580" s="652">
        <f t="shared" si="83"/>
        <v>0</v>
      </c>
      <c r="AR580" s="653">
        <f t="shared" si="84"/>
        <v>0</v>
      </c>
      <c r="AS580" s="641">
        <f t="shared" si="85"/>
        <v>0</v>
      </c>
      <c r="AT580" s="652">
        <f t="shared" si="86"/>
        <v>0</v>
      </c>
      <c r="AU580" s="652">
        <f t="shared" si="87"/>
        <v>0</v>
      </c>
      <c r="AV580" s="653">
        <f t="shared" si="88"/>
        <v>0</v>
      </c>
      <c r="AW580" s="641">
        <f t="shared" si="89"/>
        <v>0</v>
      </c>
      <c r="AX580" s="654">
        <f t="shared" si="90"/>
        <v>0</v>
      </c>
      <c r="AY580" s="654">
        <f t="shared" si="91"/>
        <v>0</v>
      </c>
      <c r="AZ580" s="653">
        <f t="shared" si="92"/>
        <v>0</v>
      </c>
      <c r="BA580" s="641">
        <f t="shared" si="93"/>
        <v>0</v>
      </c>
      <c r="BB580" s="654">
        <f t="shared" si="94"/>
        <v>0</v>
      </c>
      <c r="BC580" s="654">
        <f t="shared" si="95"/>
        <v>0</v>
      </c>
      <c r="BD580" s="653">
        <f t="shared" si="96"/>
        <v>0</v>
      </c>
      <c r="BE580" s="641">
        <f t="shared" si="97"/>
        <v>0</v>
      </c>
      <c r="BG580" s="676" t="s">
        <v>6481</v>
      </c>
      <c r="BH580" s="677" t="s">
        <v>120</v>
      </c>
      <c r="BI580" s="677" t="s">
        <v>6473</v>
      </c>
      <c r="BJ580" s="677" t="s">
        <v>6474</v>
      </c>
      <c r="BK580" s="677" t="s">
        <v>6482</v>
      </c>
      <c r="BL580" s="633" t="s">
        <v>6483</v>
      </c>
      <c r="BM580" s="677" t="s">
        <v>6484</v>
      </c>
      <c r="BN580" s="677" t="s">
        <v>6485</v>
      </c>
      <c r="BO580" s="677" t="s">
        <v>6486</v>
      </c>
      <c r="BP580" s="677" t="s">
        <v>6487</v>
      </c>
    </row>
    <row r="581" spans="1:69" s="151" customFormat="1">
      <c r="A581" s="419"/>
      <c r="B581" s="882" t="s">
        <v>789</v>
      </c>
      <c r="C581" s="883"/>
      <c r="D581" s="550"/>
      <c r="E581" s="884" t="s">
        <v>790</v>
      </c>
      <c r="F581" s="884"/>
      <c r="G581" s="884"/>
      <c r="H581" s="884"/>
      <c r="I581" s="884"/>
      <c r="J581" s="884"/>
      <c r="K581" s="885"/>
      <c r="L581" s="842"/>
      <c r="M581" s="762"/>
      <c r="N581" s="763"/>
      <c r="O581" s="764"/>
      <c r="P581" s="763"/>
      <c r="Q581" s="765"/>
      <c r="R581" s="842"/>
      <c r="S581" s="762"/>
      <c r="T581" s="828"/>
      <c r="U581" s="829"/>
      <c r="V581" s="763"/>
      <c r="W581" s="765"/>
      <c r="X581" s="843"/>
      <c r="Y581" s="762"/>
      <c r="Z581" s="763"/>
      <c r="AA581" s="764"/>
      <c r="AB581" s="831"/>
      <c r="AC581" s="832"/>
      <c r="AD581" s="421"/>
      <c r="AE581" s="420"/>
      <c r="AF581" s="601"/>
      <c r="AG581" s="543">
        <f t="shared" si="73"/>
        <v>0</v>
      </c>
      <c r="AH581" s="654">
        <f t="shared" si="74"/>
        <v>0</v>
      </c>
      <c r="AI581" s="654">
        <f t="shared" si="75"/>
        <v>0</v>
      </c>
      <c r="AJ581" s="653">
        <f t="shared" si="76"/>
        <v>0</v>
      </c>
      <c r="AK581" s="641">
        <f t="shared" si="77"/>
        <v>0</v>
      </c>
      <c r="AL581" s="652">
        <f t="shared" si="78"/>
        <v>0</v>
      </c>
      <c r="AM581" s="652">
        <f t="shared" si="79"/>
        <v>0</v>
      </c>
      <c r="AN581" s="653">
        <f t="shared" si="80"/>
        <v>0</v>
      </c>
      <c r="AO581" s="641">
        <f t="shared" si="81"/>
        <v>0</v>
      </c>
      <c r="AP581" s="652">
        <f t="shared" si="82"/>
        <v>0</v>
      </c>
      <c r="AQ581" s="652">
        <f t="shared" si="83"/>
        <v>0</v>
      </c>
      <c r="AR581" s="653">
        <f t="shared" si="84"/>
        <v>0</v>
      </c>
      <c r="AS581" s="641">
        <f t="shared" si="85"/>
        <v>0</v>
      </c>
      <c r="AT581" s="652">
        <f t="shared" si="86"/>
        <v>0</v>
      </c>
      <c r="AU581" s="652">
        <f t="shared" si="87"/>
        <v>0</v>
      </c>
      <c r="AV581" s="653">
        <f t="shared" si="88"/>
        <v>0</v>
      </c>
      <c r="AW581" s="641">
        <f t="shared" si="89"/>
        <v>0</v>
      </c>
      <c r="AX581" s="654">
        <f t="shared" si="90"/>
        <v>0</v>
      </c>
      <c r="AY581" s="654">
        <f t="shared" si="91"/>
        <v>0</v>
      </c>
      <c r="AZ581" s="653">
        <f t="shared" si="92"/>
        <v>0</v>
      </c>
      <c r="BA581" s="641">
        <f t="shared" si="93"/>
        <v>0</v>
      </c>
      <c r="BB581" s="654">
        <f t="shared" si="94"/>
        <v>0</v>
      </c>
      <c r="BC581" s="654">
        <f t="shared" si="95"/>
        <v>0</v>
      </c>
      <c r="BD581" s="653">
        <f t="shared" si="96"/>
        <v>0</v>
      </c>
      <c r="BE581" s="641">
        <f t="shared" si="97"/>
        <v>0</v>
      </c>
      <c r="BG581" s="678" t="s">
        <v>6480</v>
      </c>
      <c r="BH581" s="679">
        <f>COUNTIF(L581:M597,"NA")</f>
        <v>0</v>
      </c>
      <c r="BI581" s="679">
        <f>COUNTIF(N581:O597,"NA")</f>
        <v>0</v>
      </c>
      <c r="BJ581" s="679">
        <f>COUNTIF(P581:Q597,"NA")</f>
        <v>0</v>
      </c>
      <c r="BK581" s="679">
        <f>COUNTIF(R581:S597,"NA")</f>
        <v>0</v>
      </c>
      <c r="BL581" s="679">
        <f>COUNTIF(T581:U597,"NA")</f>
        <v>0</v>
      </c>
      <c r="BM581" s="679">
        <f>COUNTIF(V581:W597,"NA")</f>
        <v>0</v>
      </c>
      <c r="BN581" s="679">
        <f>COUNTIF(X581:Y597,"NA")</f>
        <v>0</v>
      </c>
      <c r="BO581" s="679">
        <f>COUNTIF(Z581:AA597,"NA")</f>
        <v>0</v>
      </c>
      <c r="BP581" s="679">
        <f>COUNTIF(AB581:AC597,"NA")</f>
        <v>0</v>
      </c>
    </row>
    <row r="582" spans="1:69" s="151" customFormat="1">
      <c r="A582" s="419"/>
      <c r="B582" s="882" t="s">
        <v>791</v>
      </c>
      <c r="C582" s="883"/>
      <c r="D582" s="550"/>
      <c r="E582" s="884" t="s">
        <v>598</v>
      </c>
      <c r="F582" s="884"/>
      <c r="G582" s="884"/>
      <c r="H582" s="884"/>
      <c r="I582" s="884"/>
      <c r="J582" s="884"/>
      <c r="K582" s="885"/>
      <c r="L582" s="842"/>
      <c r="M582" s="762"/>
      <c r="N582" s="763"/>
      <c r="O582" s="764"/>
      <c r="P582" s="763"/>
      <c r="Q582" s="765"/>
      <c r="R582" s="842"/>
      <c r="S582" s="762"/>
      <c r="T582" s="828"/>
      <c r="U582" s="829"/>
      <c r="V582" s="763"/>
      <c r="W582" s="765"/>
      <c r="X582" s="843"/>
      <c r="Y582" s="762"/>
      <c r="Z582" s="763"/>
      <c r="AA582" s="764"/>
      <c r="AB582" s="831"/>
      <c r="AC582" s="832"/>
      <c r="AD582" s="421"/>
      <c r="AE582" s="420"/>
      <c r="AF582" s="601"/>
      <c r="AG582" s="543">
        <f t="shared" si="73"/>
        <v>0</v>
      </c>
      <c r="AH582" s="654">
        <f t="shared" si="74"/>
        <v>0</v>
      </c>
      <c r="AI582" s="654">
        <f t="shared" si="75"/>
        <v>0</v>
      </c>
      <c r="AJ582" s="653">
        <f t="shared" si="76"/>
        <v>0</v>
      </c>
      <c r="AK582" s="641">
        <f t="shared" si="77"/>
        <v>0</v>
      </c>
      <c r="AL582" s="652">
        <f t="shared" si="78"/>
        <v>0</v>
      </c>
      <c r="AM582" s="652">
        <f t="shared" si="79"/>
        <v>0</v>
      </c>
      <c r="AN582" s="653">
        <f t="shared" si="80"/>
        <v>0</v>
      </c>
      <c r="AO582" s="641">
        <f t="shared" si="81"/>
        <v>0</v>
      </c>
      <c r="AP582" s="652">
        <f t="shared" si="82"/>
        <v>0</v>
      </c>
      <c r="AQ582" s="652">
        <f t="shared" si="83"/>
        <v>0</v>
      </c>
      <c r="AR582" s="653">
        <f t="shared" si="84"/>
        <v>0</v>
      </c>
      <c r="AS582" s="641">
        <f t="shared" si="85"/>
        <v>0</v>
      </c>
      <c r="AT582" s="652">
        <f t="shared" si="86"/>
        <v>0</v>
      </c>
      <c r="AU582" s="652">
        <f t="shared" si="87"/>
        <v>0</v>
      </c>
      <c r="AV582" s="653">
        <f t="shared" si="88"/>
        <v>0</v>
      </c>
      <c r="AW582" s="641">
        <f t="shared" si="89"/>
        <v>0</v>
      </c>
      <c r="AX582" s="654">
        <f t="shared" si="90"/>
        <v>0</v>
      </c>
      <c r="AY582" s="654">
        <f t="shared" si="91"/>
        <v>0</v>
      </c>
      <c r="AZ582" s="653">
        <f t="shared" si="92"/>
        <v>0</v>
      </c>
      <c r="BA582" s="641">
        <f t="shared" si="93"/>
        <v>0</v>
      </c>
      <c r="BB582" s="654">
        <f t="shared" si="94"/>
        <v>0</v>
      </c>
      <c r="BC582" s="654">
        <f t="shared" si="95"/>
        <v>0</v>
      </c>
      <c r="BD582" s="653">
        <f t="shared" si="96"/>
        <v>0</v>
      </c>
      <c r="BE582" s="641">
        <f t="shared" si="97"/>
        <v>0</v>
      </c>
      <c r="BG582" s="678" t="s">
        <v>467</v>
      </c>
      <c r="BH582" s="679">
        <f>COUNTIF(L581:M597,"NS")</f>
        <v>0</v>
      </c>
      <c r="BI582" s="679">
        <f>COUNTIF(N581:O597,"NS")</f>
        <v>0</v>
      </c>
      <c r="BJ582" s="679">
        <f>COUNTIF(P581:Q597,"NS")</f>
        <v>0</v>
      </c>
      <c r="BK582" s="679">
        <f>COUNTIF(R581:S597,"NS")</f>
        <v>0</v>
      </c>
      <c r="BL582" s="679">
        <f>COUNTIF(T581:U597,"NS")</f>
        <v>0</v>
      </c>
      <c r="BM582" s="679">
        <f>COUNTIF(V581:W597,"NS")</f>
        <v>0</v>
      </c>
      <c r="BN582" s="679">
        <f>COUNTIF(X581:Y597,"NS")</f>
        <v>0</v>
      </c>
      <c r="BO582" s="679">
        <f>COUNTIF(Z581:AA597,"NS")</f>
        <v>0</v>
      </c>
      <c r="BP582" s="679">
        <f>COUNTIF(AB581:AC597,"NS")</f>
        <v>0</v>
      </c>
    </row>
    <row r="583" spans="1:69" s="151" customFormat="1">
      <c r="A583" s="419"/>
      <c r="B583" s="882" t="s">
        <v>792</v>
      </c>
      <c r="C583" s="883"/>
      <c r="D583" s="550"/>
      <c r="E583" s="884" t="s">
        <v>599</v>
      </c>
      <c r="F583" s="884"/>
      <c r="G583" s="884"/>
      <c r="H583" s="884"/>
      <c r="I583" s="884"/>
      <c r="J583" s="884"/>
      <c r="K583" s="885"/>
      <c r="L583" s="842"/>
      <c r="M583" s="762"/>
      <c r="N583" s="763"/>
      <c r="O583" s="764"/>
      <c r="P583" s="763"/>
      <c r="Q583" s="765"/>
      <c r="R583" s="842"/>
      <c r="S583" s="762"/>
      <c r="T583" s="828"/>
      <c r="U583" s="829"/>
      <c r="V583" s="763"/>
      <c r="W583" s="765"/>
      <c r="X583" s="843"/>
      <c r="Y583" s="762"/>
      <c r="Z583" s="763"/>
      <c r="AA583" s="764"/>
      <c r="AB583" s="831"/>
      <c r="AC583" s="832"/>
      <c r="AD583" s="421"/>
      <c r="AE583" s="420"/>
      <c r="AF583" s="601"/>
      <c r="AG583" s="543">
        <f t="shared" si="73"/>
        <v>0</v>
      </c>
      <c r="AH583" s="654">
        <f t="shared" si="74"/>
        <v>0</v>
      </c>
      <c r="AI583" s="654">
        <f t="shared" si="75"/>
        <v>0</v>
      </c>
      <c r="AJ583" s="653">
        <f t="shared" si="76"/>
        <v>0</v>
      </c>
      <c r="AK583" s="641">
        <f t="shared" si="77"/>
        <v>0</v>
      </c>
      <c r="AL583" s="652">
        <f t="shared" si="78"/>
        <v>0</v>
      </c>
      <c r="AM583" s="652">
        <f t="shared" si="79"/>
        <v>0</v>
      </c>
      <c r="AN583" s="653">
        <f t="shared" si="80"/>
        <v>0</v>
      </c>
      <c r="AO583" s="641">
        <f t="shared" si="81"/>
        <v>0</v>
      </c>
      <c r="AP583" s="652">
        <f t="shared" si="82"/>
        <v>0</v>
      </c>
      <c r="AQ583" s="652">
        <f t="shared" si="83"/>
        <v>0</v>
      </c>
      <c r="AR583" s="653">
        <f t="shared" si="84"/>
        <v>0</v>
      </c>
      <c r="AS583" s="641">
        <f t="shared" si="85"/>
        <v>0</v>
      </c>
      <c r="AT583" s="652">
        <f t="shared" si="86"/>
        <v>0</v>
      </c>
      <c r="AU583" s="652">
        <f t="shared" si="87"/>
        <v>0</v>
      </c>
      <c r="AV583" s="653">
        <f t="shared" si="88"/>
        <v>0</v>
      </c>
      <c r="AW583" s="641">
        <f t="shared" si="89"/>
        <v>0</v>
      </c>
      <c r="AX583" s="654">
        <f t="shared" si="90"/>
        <v>0</v>
      </c>
      <c r="AY583" s="654">
        <f t="shared" si="91"/>
        <v>0</v>
      </c>
      <c r="AZ583" s="653">
        <f t="shared" si="92"/>
        <v>0</v>
      </c>
      <c r="BA583" s="641">
        <f t="shared" si="93"/>
        <v>0</v>
      </c>
      <c r="BB583" s="654">
        <f t="shared" si="94"/>
        <v>0</v>
      </c>
      <c r="BC583" s="654">
        <f t="shared" si="95"/>
        <v>0</v>
      </c>
      <c r="BD583" s="653">
        <f t="shared" si="96"/>
        <v>0</v>
      </c>
      <c r="BE583" s="641">
        <f t="shared" si="97"/>
        <v>0</v>
      </c>
      <c r="BG583" s="678" t="s">
        <v>6458</v>
      </c>
      <c r="BH583" s="679">
        <f>SUM(L581:M597)</f>
        <v>0</v>
      </c>
      <c r="BI583" s="679">
        <f>SUM(N581:O597)</f>
        <v>0</v>
      </c>
      <c r="BJ583" s="679">
        <f>SUM(P581:Q597)</f>
        <v>0</v>
      </c>
      <c r="BK583" s="679">
        <f>SUM(R581:S597)</f>
        <v>0</v>
      </c>
      <c r="BL583" s="679">
        <f>SUM(T581:U597)</f>
        <v>0</v>
      </c>
      <c r="BM583" s="679">
        <f>SUM(V581:W597)</f>
        <v>0</v>
      </c>
      <c r="BN583" s="679">
        <f>SUM(X581:Y597)</f>
        <v>0</v>
      </c>
      <c r="BO583" s="679">
        <f>SUM(Z581:AA597)</f>
        <v>0</v>
      </c>
      <c r="BP583" s="679">
        <f>SUM(AB581:AC597)</f>
        <v>0</v>
      </c>
    </row>
    <row r="584" spans="1:69" s="151" customFormat="1" ht="15.75" thickBot="1">
      <c r="A584" s="419"/>
      <c r="B584" s="882" t="s">
        <v>793</v>
      </c>
      <c r="C584" s="883"/>
      <c r="D584" s="550"/>
      <c r="E584" s="884" t="s">
        <v>600</v>
      </c>
      <c r="F584" s="884"/>
      <c r="G584" s="884"/>
      <c r="H584" s="884"/>
      <c r="I584" s="884"/>
      <c r="J584" s="884"/>
      <c r="K584" s="885"/>
      <c r="L584" s="842"/>
      <c r="M584" s="762"/>
      <c r="N584" s="763"/>
      <c r="O584" s="764"/>
      <c r="P584" s="763"/>
      <c r="Q584" s="765"/>
      <c r="R584" s="842"/>
      <c r="S584" s="762"/>
      <c r="T584" s="828"/>
      <c r="U584" s="829"/>
      <c r="V584" s="763"/>
      <c r="W584" s="765"/>
      <c r="X584" s="843"/>
      <c r="Y584" s="762"/>
      <c r="Z584" s="763"/>
      <c r="AA584" s="764"/>
      <c r="AB584" s="831"/>
      <c r="AC584" s="832"/>
      <c r="AD584" s="421"/>
      <c r="AE584" s="420"/>
      <c r="AF584" s="601"/>
      <c r="AG584" s="543">
        <f t="shared" si="73"/>
        <v>0</v>
      </c>
      <c r="AH584" s="654">
        <f t="shared" si="74"/>
        <v>0</v>
      </c>
      <c r="AI584" s="654">
        <f t="shared" si="75"/>
        <v>0</v>
      </c>
      <c r="AJ584" s="653">
        <f t="shared" si="76"/>
        <v>0</v>
      </c>
      <c r="AK584" s="641">
        <f t="shared" si="77"/>
        <v>0</v>
      </c>
      <c r="AL584" s="652">
        <f t="shared" si="78"/>
        <v>0</v>
      </c>
      <c r="AM584" s="652">
        <f t="shared" si="79"/>
        <v>0</v>
      </c>
      <c r="AN584" s="653">
        <f t="shared" si="80"/>
        <v>0</v>
      </c>
      <c r="AO584" s="641">
        <f t="shared" si="81"/>
        <v>0</v>
      </c>
      <c r="AP584" s="652">
        <f t="shared" si="82"/>
        <v>0</v>
      </c>
      <c r="AQ584" s="652">
        <f t="shared" si="83"/>
        <v>0</v>
      </c>
      <c r="AR584" s="653">
        <f t="shared" si="84"/>
        <v>0</v>
      </c>
      <c r="AS584" s="641">
        <f t="shared" si="85"/>
        <v>0</v>
      </c>
      <c r="AT584" s="652">
        <f t="shared" si="86"/>
        <v>0</v>
      </c>
      <c r="AU584" s="652">
        <f t="shared" si="87"/>
        <v>0</v>
      </c>
      <c r="AV584" s="653">
        <f t="shared" si="88"/>
        <v>0</v>
      </c>
      <c r="AW584" s="641">
        <f t="shared" si="89"/>
        <v>0</v>
      </c>
      <c r="AX584" s="654">
        <f t="shared" si="90"/>
        <v>0</v>
      </c>
      <c r="AY584" s="654">
        <f t="shared" si="91"/>
        <v>0</v>
      </c>
      <c r="AZ584" s="653">
        <f t="shared" si="92"/>
        <v>0</v>
      </c>
      <c r="BA584" s="641">
        <f t="shared" si="93"/>
        <v>0</v>
      </c>
      <c r="BB584" s="654">
        <f t="shared" si="94"/>
        <v>0</v>
      </c>
      <c r="BC584" s="654">
        <f t="shared" si="95"/>
        <v>0</v>
      </c>
      <c r="BD584" s="653">
        <f t="shared" si="96"/>
        <v>0</v>
      </c>
      <c r="BE584" s="641">
        <f t="shared" si="97"/>
        <v>0</v>
      </c>
      <c r="BG584" s="680" t="s">
        <v>6456</v>
      </c>
      <c r="BH584" s="681">
        <f t="shared" ref="BH584:BP584" si="98">IF($AG$553=2304,0,IF(OR(AND(L580=0,BH582&gt;0),AND(L580="NS",BH583&gt;0),AND(L580="NS",BH583=0,BH582=0),AND(L580="NA",BH581&lt;17)),1,IF(OR(AND(BH582&gt;=2,BH583&lt;L580),AND(L580="NS",BH583=0,BH582&gt;0),L580=BH583,AND(L580="NA",BH581=17)),0,1)))</f>
        <v>0</v>
      </c>
      <c r="BI584" s="681">
        <f t="shared" si="98"/>
        <v>0</v>
      </c>
      <c r="BJ584" s="681">
        <f t="shared" si="98"/>
        <v>0</v>
      </c>
      <c r="BK584" s="681">
        <f t="shared" si="98"/>
        <v>0</v>
      </c>
      <c r="BL584" s="681">
        <f t="shared" si="98"/>
        <v>0</v>
      </c>
      <c r="BM584" s="681">
        <f t="shared" si="98"/>
        <v>0</v>
      </c>
      <c r="BN584" s="681">
        <f t="shared" si="98"/>
        <v>0</v>
      </c>
      <c r="BO584" s="681">
        <f t="shared" si="98"/>
        <v>0</v>
      </c>
      <c r="BP584" s="681">
        <f t="shared" si="98"/>
        <v>0</v>
      </c>
      <c r="BQ584" s="151">
        <f>SUM(BH584:BP584)</f>
        <v>0</v>
      </c>
    </row>
    <row r="585" spans="1:69" s="151" customFormat="1" ht="26.25" customHeight="1">
      <c r="A585" s="419"/>
      <c r="B585" s="882" t="s">
        <v>794</v>
      </c>
      <c r="C585" s="883"/>
      <c r="D585" s="550"/>
      <c r="E585" s="884" t="s">
        <v>795</v>
      </c>
      <c r="F585" s="884"/>
      <c r="G585" s="884"/>
      <c r="H585" s="884"/>
      <c r="I585" s="884"/>
      <c r="J585" s="884"/>
      <c r="K585" s="885"/>
      <c r="L585" s="842"/>
      <c r="M585" s="762"/>
      <c r="N585" s="763"/>
      <c r="O585" s="764"/>
      <c r="P585" s="763"/>
      <c r="Q585" s="765"/>
      <c r="R585" s="842"/>
      <c r="S585" s="762"/>
      <c r="T585" s="828"/>
      <c r="U585" s="829"/>
      <c r="V585" s="763"/>
      <c r="W585" s="765"/>
      <c r="X585" s="843"/>
      <c r="Y585" s="762"/>
      <c r="Z585" s="763"/>
      <c r="AA585" s="764"/>
      <c r="AB585" s="831"/>
      <c r="AC585" s="832"/>
      <c r="AD585" s="421"/>
      <c r="AE585" s="420"/>
      <c r="AF585" s="601"/>
      <c r="AG585" s="543">
        <f t="shared" si="73"/>
        <v>0</v>
      </c>
      <c r="AH585" s="654">
        <f t="shared" si="74"/>
        <v>0</v>
      </c>
      <c r="AI585" s="654">
        <f t="shared" si="75"/>
        <v>0</v>
      </c>
      <c r="AJ585" s="653">
        <f t="shared" si="76"/>
        <v>0</v>
      </c>
      <c r="AK585" s="641">
        <f t="shared" si="77"/>
        <v>0</v>
      </c>
      <c r="AL585" s="652">
        <f t="shared" si="78"/>
        <v>0</v>
      </c>
      <c r="AM585" s="652">
        <f t="shared" si="79"/>
        <v>0</v>
      </c>
      <c r="AN585" s="653">
        <f t="shared" si="80"/>
        <v>0</v>
      </c>
      <c r="AO585" s="641">
        <f t="shared" si="81"/>
        <v>0</v>
      </c>
      <c r="AP585" s="652">
        <f t="shared" si="82"/>
        <v>0</v>
      </c>
      <c r="AQ585" s="652">
        <f t="shared" si="83"/>
        <v>0</v>
      </c>
      <c r="AR585" s="653">
        <f t="shared" si="84"/>
        <v>0</v>
      </c>
      <c r="AS585" s="641">
        <f t="shared" si="85"/>
        <v>0</v>
      </c>
      <c r="AT585" s="652">
        <f t="shared" si="86"/>
        <v>0</v>
      </c>
      <c r="AU585" s="652">
        <f t="shared" si="87"/>
        <v>0</v>
      </c>
      <c r="AV585" s="653">
        <f t="shared" si="88"/>
        <v>0</v>
      </c>
      <c r="AW585" s="641">
        <f t="shared" si="89"/>
        <v>0</v>
      </c>
      <c r="AX585" s="654">
        <f t="shared" si="90"/>
        <v>0</v>
      </c>
      <c r="AY585" s="654">
        <f t="shared" si="91"/>
        <v>0</v>
      </c>
      <c r="AZ585" s="653">
        <f t="shared" si="92"/>
        <v>0</v>
      </c>
      <c r="BA585" s="641">
        <f t="shared" si="93"/>
        <v>0</v>
      </c>
      <c r="BB585" s="654">
        <f t="shared" si="94"/>
        <v>0</v>
      </c>
      <c r="BC585" s="654">
        <f t="shared" si="95"/>
        <v>0</v>
      </c>
      <c r="BD585" s="653">
        <f t="shared" si="96"/>
        <v>0</v>
      </c>
      <c r="BE585" s="641">
        <f t="shared" si="97"/>
        <v>0</v>
      </c>
    </row>
    <row r="586" spans="1:69" s="151" customFormat="1" ht="21.75" customHeight="1">
      <c r="A586" s="419"/>
      <c r="B586" s="882" t="s">
        <v>796</v>
      </c>
      <c r="C586" s="883"/>
      <c r="D586" s="550"/>
      <c r="E586" s="884" t="s">
        <v>797</v>
      </c>
      <c r="F586" s="884"/>
      <c r="G586" s="884"/>
      <c r="H586" s="884"/>
      <c r="I586" s="884"/>
      <c r="J586" s="884"/>
      <c r="K586" s="885"/>
      <c r="L586" s="842"/>
      <c r="M586" s="762"/>
      <c r="N586" s="763"/>
      <c r="O586" s="764"/>
      <c r="P586" s="763"/>
      <c r="Q586" s="765"/>
      <c r="R586" s="842"/>
      <c r="S586" s="762"/>
      <c r="T586" s="828"/>
      <c r="U586" s="829"/>
      <c r="V586" s="763"/>
      <c r="W586" s="765"/>
      <c r="X586" s="843"/>
      <c r="Y586" s="762"/>
      <c r="Z586" s="763"/>
      <c r="AA586" s="764"/>
      <c r="AB586" s="831"/>
      <c r="AC586" s="832"/>
      <c r="AD586" s="421"/>
      <c r="AE586" s="420"/>
      <c r="AF586" s="601"/>
      <c r="AG586" s="543">
        <f t="shared" si="73"/>
        <v>0</v>
      </c>
      <c r="AH586" s="654">
        <f t="shared" si="74"/>
        <v>0</v>
      </c>
      <c r="AI586" s="654">
        <f t="shared" si="75"/>
        <v>0</v>
      </c>
      <c r="AJ586" s="653">
        <f t="shared" si="76"/>
        <v>0</v>
      </c>
      <c r="AK586" s="641">
        <f t="shared" si="77"/>
        <v>0</v>
      </c>
      <c r="AL586" s="652">
        <f t="shared" si="78"/>
        <v>0</v>
      </c>
      <c r="AM586" s="652">
        <f t="shared" si="79"/>
        <v>0</v>
      </c>
      <c r="AN586" s="653">
        <f t="shared" si="80"/>
        <v>0</v>
      </c>
      <c r="AO586" s="641">
        <f t="shared" si="81"/>
        <v>0</v>
      </c>
      <c r="AP586" s="652">
        <f t="shared" si="82"/>
        <v>0</v>
      </c>
      <c r="AQ586" s="652">
        <f t="shared" si="83"/>
        <v>0</v>
      </c>
      <c r="AR586" s="653">
        <f t="shared" si="84"/>
        <v>0</v>
      </c>
      <c r="AS586" s="641">
        <f t="shared" si="85"/>
        <v>0</v>
      </c>
      <c r="AT586" s="652">
        <f t="shared" si="86"/>
        <v>0</v>
      </c>
      <c r="AU586" s="652">
        <f t="shared" si="87"/>
        <v>0</v>
      </c>
      <c r="AV586" s="653">
        <f t="shared" si="88"/>
        <v>0</v>
      </c>
      <c r="AW586" s="641">
        <f t="shared" si="89"/>
        <v>0</v>
      </c>
      <c r="AX586" s="654">
        <f t="shared" si="90"/>
        <v>0</v>
      </c>
      <c r="AY586" s="654">
        <f t="shared" si="91"/>
        <v>0</v>
      </c>
      <c r="AZ586" s="653">
        <f t="shared" si="92"/>
        <v>0</v>
      </c>
      <c r="BA586" s="641">
        <f t="shared" si="93"/>
        <v>0</v>
      </c>
      <c r="BB586" s="654">
        <f t="shared" si="94"/>
        <v>0</v>
      </c>
      <c r="BC586" s="654">
        <f t="shared" si="95"/>
        <v>0</v>
      </c>
      <c r="BD586" s="653">
        <f t="shared" si="96"/>
        <v>0</v>
      </c>
      <c r="BE586" s="641">
        <f t="shared" si="97"/>
        <v>0</v>
      </c>
    </row>
    <row r="587" spans="1:69" s="151" customFormat="1">
      <c r="A587" s="419"/>
      <c r="B587" s="882" t="s">
        <v>798</v>
      </c>
      <c r="C587" s="883"/>
      <c r="D587" s="550"/>
      <c r="E587" s="884" t="s">
        <v>601</v>
      </c>
      <c r="F587" s="884"/>
      <c r="G587" s="884"/>
      <c r="H587" s="884"/>
      <c r="I587" s="884"/>
      <c r="J587" s="884"/>
      <c r="K587" s="885"/>
      <c r="L587" s="842"/>
      <c r="M587" s="762"/>
      <c r="N587" s="763"/>
      <c r="O587" s="764"/>
      <c r="P587" s="763"/>
      <c r="Q587" s="765"/>
      <c r="R587" s="842"/>
      <c r="S587" s="762"/>
      <c r="T587" s="828"/>
      <c r="U587" s="829"/>
      <c r="V587" s="763"/>
      <c r="W587" s="765"/>
      <c r="X587" s="843"/>
      <c r="Y587" s="762"/>
      <c r="Z587" s="763"/>
      <c r="AA587" s="764"/>
      <c r="AB587" s="831"/>
      <c r="AC587" s="832"/>
      <c r="AD587" s="421"/>
      <c r="AE587" s="420"/>
      <c r="AF587" s="601"/>
      <c r="AG587" s="543">
        <f t="shared" si="73"/>
        <v>0</v>
      </c>
      <c r="AH587" s="654">
        <f t="shared" si="74"/>
        <v>0</v>
      </c>
      <c r="AI587" s="654">
        <f t="shared" si="75"/>
        <v>0</v>
      </c>
      <c r="AJ587" s="653">
        <f t="shared" si="76"/>
        <v>0</v>
      </c>
      <c r="AK587" s="641">
        <f t="shared" si="77"/>
        <v>0</v>
      </c>
      <c r="AL587" s="652">
        <f t="shared" si="78"/>
        <v>0</v>
      </c>
      <c r="AM587" s="652">
        <f t="shared" si="79"/>
        <v>0</v>
      </c>
      <c r="AN587" s="653">
        <f t="shared" si="80"/>
        <v>0</v>
      </c>
      <c r="AO587" s="641">
        <f t="shared" si="81"/>
        <v>0</v>
      </c>
      <c r="AP587" s="652">
        <f t="shared" si="82"/>
        <v>0</v>
      </c>
      <c r="AQ587" s="652">
        <f t="shared" si="83"/>
        <v>0</v>
      </c>
      <c r="AR587" s="653">
        <f t="shared" si="84"/>
        <v>0</v>
      </c>
      <c r="AS587" s="641">
        <f t="shared" si="85"/>
        <v>0</v>
      </c>
      <c r="AT587" s="652">
        <f t="shared" si="86"/>
        <v>0</v>
      </c>
      <c r="AU587" s="652">
        <f t="shared" si="87"/>
        <v>0</v>
      </c>
      <c r="AV587" s="653">
        <f t="shared" si="88"/>
        <v>0</v>
      </c>
      <c r="AW587" s="641">
        <f t="shared" si="89"/>
        <v>0</v>
      </c>
      <c r="AX587" s="654">
        <f t="shared" si="90"/>
        <v>0</v>
      </c>
      <c r="AY587" s="654">
        <f t="shared" si="91"/>
        <v>0</v>
      </c>
      <c r="AZ587" s="653">
        <f t="shared" si="92"/>
        <v>0</v>
      </c>
      <c r="BA587" s="641">
        <f t="shared" si="93"/>
        <v>0</v>
      </c>
      <c r="BB587" s="654">
        <f t="shared" si="94"/>
        <v>0</v>
      </c>
      <c r="BC587" s="654">
        <f t="shared" si="95"/>
        <v>0</v>
      </c>
      <c r="BD587" s="653">
        <f t="shared" si="96"/>
        <v>0</v>
      </c>
      <c r="BE587" s="641">
        <f t="shared" si="97"/>
        <v>0</v>
      </c>
    </row>
    <row r="588" spans="1:69" s="151" customFormat="1">
      <c r="A588" s="419"/>
      <c r="B588" s="882" t="s">
        <v>799</v>
      </c>
      <c r="C588" s="883"/>
      <c r="D588" s="550"/>
      <c r="E588" s="884" t="s">
        <v>602</v>
      </c>
      <c r="F588" s="884"/>
      <c r="G588" s="884"/>
      <c r="H588" s="884"/>
      <c r="I588" s="884"/>
      <c r="J588" s="884"/>
      <c r="K588" s="885"/>
      <c r="L588" s="842"/>
      <c r="M588" s="762"/>
      <c r="N588" s="763"/>
      <c r="O588" s="764"/>
      <c r="P588" s="763"/>
      <c r="Q588" s="765"/>
      <c r="R588" s="842"/>
      <c r="S588" s="762"/>
      <c r="T588" s="828"/>
      <c r="U588" s="829"/>
      <c r="V588" s="763"/>
      <c r="W588" s="765"/>
      <c r="X588" s="843"/>
      <c r="Y588" s="762"/>
      <c r="Z588" s="763"/>
      <c r="AA588" s="764"/>
      <c r="AB588" s="831"/>
      <c r="AC588" s="832"/>
      <c r="AD588" s="421"/>
      <c r="AE588" s="420"/>
      <c r="AF588" s="601"/>
      <c r="AG588" s="543">
        <f t="shared" si="73"/>
        <v>0</v>
      </c>
      <c r="AH588" s="654">
        <f t="shared" si="74"/>
        <v>0</v>
      </c>
      <c r="AI588" s="654">
        <f t="shared" si="75"/>
        <v>0</v>
      </c>
      <c r="AJ588" s="653">
        <f t="shared" si="76"/>
        <v>0</v>
      </c>
      <c r="AK588" s="641">
        <f t="shared" si="77"/>
        <v>0</v>
      </c>
      <c r="AL588" s="652">
        <f t="shared" si="78"/>
        <v>0</v>
      </c>
      <c r="AM588" s="652">
        <f t="shared" si="79"/>
        <v>0</v>
      </c>
      <c r="AN588" s="653">
        <f t="shared" si="80"/>
        <v>0</v>
      </c>
      <c r="AO588" s="641">
        <f t="shared" si="81"/>
        <v>0</v>
      </c>
      <c r="AP588" s="652">
        <f t="shared" si="82"/>
        <v>0</v>
      </c>
      <c r="AQ588" s="652">
        <f t="shared" si="83"/>
        <v>0</v>
      </c>
      <c r="AR588" s="653">
        <f t="shared" si="84"/>
        <v>0</v>
      </c>
      <c r="AS588" s="641">
        <f t="shared" si="85"/>
        <v>0</v>
      </c>
      <c r="AT588" s="652">
        <f t="shared" si="86"/>
        <v>0</v>
      </c>
      <c r="AU588" s="652">
        <f t="shared" si="87"/>
        <v>0</v>
      </c>
      <c r="AV588" s="653">
        <f t="shared" si="88"/>
        <v>0</v>
      </c>
      <c r="AW588" s="641">
        <f t="shared" si="89"/>
        <v>0</v>
      </c>
      <c r="AX588" s="654">
        <f t="shared" si="90"/>
        <v>0</v>
      </c>
      <c r="AY588" s="654">
        <f t="shared" si="91"/>
        <v>0</v>
      </c>
      <c r="AZ588" s="653">
        <f t="shared" si="92"/>
        <v>0</v>
      </c>
      <c r="BA588" s="641">
        <f t="shared" si="93"/>
        <v>0</v>
      </c>
      <c r="BB588" s="654">
        <f t="shared" si="94"/>
        <v>0</v>
      </c>
      <c r="BC588" s="654">
        <f t="shared" si="95"/>
        <v>0</v>
      </c>
      <c r="BD588" s="653">
        <f t="shared" si="96"/>
        <v>0</v>
      </c>
      <c r="BE588" s="641">
        <f t="shared" si="97"/>
        <v>0</v>
      </c>
    </row>
    <row r="589" spans="1:69" s="151" customFormat="1">
      <c r="A589" s="419"/>
      <c r="B589" s="882" t="s">
        <v>800</v>
      </c>
      <c r="C589" s="883"/>
      <c r="D589" s="550"/>
      <c r="E589" s="884" t="s">
        <v>801</v>
      </c>
      <c r="F589" s="884"/>
      <c r="G589" s="884"/>
      <c r="H589" s="884"/>
      <c r="I589" s="884"/>
      <c r="J589" s="884"/>
      <c r="K589" s="885"/>
      <c r="L589" s="842"/>
      <c r="M589" s="762"/>
      <c r="N589" s="763"/>
      <c r="O589" s="764"/>
      <c r="P589" s="763"/>
      <c r="Q589" s="765"/>
      <c r="R589" s="842"/>
      <c r="S589" s="762"/>
      <c r="T589" s="828"/>
      <c r="U589" s="829"/>
      <c r="V589" s="763"/>
      <c r="W589" s="765"/>
      <c r="X589" s="843"/>
      <c r="Y589" s="762"/>
      <c r="Z589" s="763"/>
      <c r="AA589" s="764"/>
      <c r="AB589" s="831"/>
      <c r="AC589" s="832"/>
      <c r="AD589" s="421"/>
      <c r="AE589" s="420"/>
      <c r="AF589" s="601"/>
      <c r="AG589" s="543">
        <f t="shared" si="73"/>
        <v>0</v>
      </c>
      <c r="AH589" s="654">
        <f t="shared" si="74"/>
        <v>0</v>
      </c>
      <c r="AI589" s="654">
        <f t="shared" si="75"/>
        <v>0</v>
      </c>
      <c r="AJ589" s="653">
        <f t="shared" si="76"/>
        <v>0</v>
      </c>
      <c r="AK589" s="641">
        <f t="shared" si="77"/>
        <v>0</v>
      </c>
      <c r="AL589" s="652">
        <f t="shared" si="78"/>
        <v>0</v>
      </c>
      <c r="AM589" s="652">
        <f t="shared" si="79"/>
        <v>0</v>
      </c>
      <c r="AN589" s="653">
        <f t="shared" si="80"/>
        <v>0</v>
      </c>
      <c r="AO589" s="641">
        <f t="shared" si="81"/>
        <v>0</v>
      </c>
      <c r="AP589" s="652">
        <f t="shared" si="82"/>
        <v>0</v>
      </c>
      <c r="AQ589" s="652">
        <f t="shared" si="83"/>
        <v>0</v>
      </c>
      <c r="AR589" s="653">
        <f t="shared" si="84"/>
        <v>0</v>
      </c>
      <c r="AS589" s="641">
        <f t="shared" si="85"/>
        <v>0</v>
      </c>
      <c r="AT589" s="652">
        <f t="shared" si="86"/>
        <v>0</v>
      </c>
      <c r="AU589" s="652">
        <f t="shared" si="87"/>
        <v>0</v>
      </c>
      <c r="AV589" s="653">
        <f t="shared" si="88"/>
        <v>0</v>
      </c>
      <c r="AW589" s="641">
        <f t="shared" si="89"/>
        <v>0</v>
      </c>
      <c r="AX589" s="654">
        <f t="shared" si="90"/>
        <v>0</v>
      </c>
      <c r="AY589" s="654">
        <f t="shared" si="91"/>
        <v>0</v>
      </c>
      <c r="AZ589" s="653">
        <f t="shared" si="92"/>
        <v>0</v>
      </c>
      <c r="BA589" s="641">
        <f t="shared" si="93"/>
        <v>0</v>
      </c>
      <c r="BB589" s="654">
        <f t="shared" si="94"/>
        <v>0</v>
      </c>
      <c r="BC589" s="654">
        <f t="shared" si="95"/>
        <v>0</v>
      </c>
      <c r="BD589" s="653">
        <f t="shared" si="96"/>
        <v>0</v>
      </c>
      <c r="BE589" s="641">
        <f t="shared" si="97"/>
        <v>0</v>
      </c>
    </row>
    <row r="590" spans="1:69" s="151" customFormat="1">
      <c r="A590" s="419"/>
      <c r="B590" s="882" t="s">
        <v>802</v>
      </c>
      <c r="C590" s="883"/>
      <c r="D590" s="550"/>
      <c r="E590" s="884" t="s">
        <v>803</v>
      </c>
      <c r="F590" s="884"/>
      <c r="G590" s="884"/>
      <c r="H590" s="884"/>
      <c r="I590" s="884"/>
      <c r="J590" s="884"/>
      <c r="K590" s="885"/>
      <c r="L590" s="842"/>
      <c r="M590" s="762"/>
      <c r="N590" s="763"/>
      <c r="O590" s="764"/>
      <c r="P590" s="763"/>
      <c r="Q590" s="765"/>
      <c r="R590" s="842"/>
      <c r="S590" s="762"/>
      <c r="T590" s="828"/>
      <c r="U590" s="829"/>
      <c r="V590" s="763"/>
      <c r="W590" s="765"/>
      <c r="X590" s="843"/>
      <c r="Y590" s="762"/>
      <c r="Z590" s="763"/>
      <c r="AA590" s="764"/>
      <c r="AB590" s="831"/>
      <c r="AC590" s="832"/>
      <c r="AD590" s="421"/>
      <c r="AE590" s="420"/>
      <c r="AF590" s="601"/>
      <c r="AG590" s="543">
        <f t="shared" si="73"/>
        <v>0</v>
      </c>
      <c r="AH590" s="654">
        <f t="shared" si="74"/>
        <v>0</v>
      </c>
      <c r="AI590" s="654">
        <f t="shared" si="75"/>
        <v>0</v>
      </c>
      <c r="AJ590" s="653">
        <f t="shared" si="76"/>
        <v>0</v>
      </c>
      <c r="AK590" s="641">
        <f t="shared" si="77"/>
        <v>0</v>
      </c>
      <c r="AL590" s="652">
        <f t="shared" si="78"/>
        <v>0</v>
      </c>
      <c r="AM590" s="652">
        <f t="shared" si="79"/>
        <v>0</v>
      </c>
      <c r="AN590" s="653">
        <f t="shared" si="80"/>
        <v>0</v>
      </c>
      <c r="AO590" s="641">
        <f t="shared" si="81"/>
        <v>0</v>
      </c>
      <c r="AP590" s="652">
        <f t="shared" si="82"/>
        <v>0</v>
      </c>
      <c r="AQ590" s="652">
        <f t="shared" si="83"/>
        <v>0</v>
      </c>
      <c r="AR590" s="653">
        <f t="shared" si="84"/>
        <v>0</v>
      </c>
      <c r="AS590" s="641">
        <f t="shared" si="85"/>
        <v>0</v>
      </c>
      <c r="AT590" s="652">
        <f t="shared" si="86"/>
        <v>0</v>
      </c>
      <c r="AU590" s="652">
        <f t="shared" si="87"/>
        <v>0</v>
      </c>
      <c r="AV590" s="653">
        <f t="shared" si="88"/>
        <v>0</v>
      </c>
      <c r="AW590" s="641">
        <f t="shared" si="89"/>
        <v>0</v>
      </c>
      <c r="AX590" s="654">
        <f t="shared" si="90"/>
        <v>0</v>
      </c>
      <c r="AY590" s="654">
        <f t="shared" si="91"/>
        <v>0</v>
      </c>
      <c r="AZ590" s="653">
        <f t="shared" si="92"/>
        <v>0</v>
      </c>
      <c r="BA590" s="641">
        <f t="shared" si="93"/>
        <v>0</v>
      </c>
      <c r="BB590" s="654">
        <f t="shared" si="94"/>
        <v>0</v>
      </c>
      <c r="BC590" s="654">
        <f t="shared" si="95"/>
        <v>0</v>
      </c>
      <c r="BD590" s="653">
        <f t="shared" si="96"/>
        <v>0</v>
      </c>
      <c r="BE590" s="641">
        <f t="shared" si="97"/>
        <v>0</v>
      </c>
    </row>
    <row r="591" spans="1:69" s="151" customFormat="1">
      <c r="A591" s="419"/>
      <c r="B591" s="882" t="s">
        <v>804</v>
      </c>
      <c r="C591" s="883"/>
      <c r="D591" s="550"/>
      <c r="E591" s="884" t="s">
        <v>603</v>
      </c>
      <c r="F591" s="884"/>
      <c r="G591" s="884"/>
      <c r="H591" s="884"/>
      <c r="I591" s="884"/>
      <c r="J591" s="884"/>
      <c r="K591" s="885"/>
      <c r="L591" s="842"/>
      <c r="M591" s="762"/>
      <c r="N591" s="763"/>
      <c r="O591" s="764"/>
      <c r="P591" s="763"/>
      <c r="Q591" s="765"/>
      <c r="R591" s="842"/>
      <c r="S591" s="762"/>
      <c r="T591" s="828"/>
      <c r="U591" s="829"/>
      <c r="V591" s="763"/>
      <c r="W591" s="765"/>
      <c r="X591" s="843"/>
      <c r="Y591" s="762"/>
      <c r="Z591" s="763"/>
      <c r="AA591" s="764"/>
      <c r="AB591" s="831"/>
      <c r="AC591" s="832"/>
      <c r="AD591" s="421"/>
      <c r="AE591" s="420"/>
      <c r="AF591" s="601"/>
      <c r="AG591" s="543">
        <f t="shared" si="73"/>
        <v>0</v>
      </c>
      <c r="AH591" s="654">
        <f t="shared" si="74"/>
        <v>0</v>
      </c>
      <c r="AI591" s="654">
        <f t="shared" si="75"/>
        <v>0</v>
      </c>
      <c r="AJ591" s="653">
        <f t="shared" si="76"/>
        <v>0</v>
      </c>
      <c r="AK591" s="641">
        <f t="shared" si="77"/>
        <v>0</v>
      </c>
      <c r="AL591" s="652">
        <f t="shared" si="78"/>
        <v>0</v>
      </c>
      <c r="AM591" s="652">
        <f t="shared" si="79"/>
        <v>0</v>
      </c>
      <c r="AN591" s="653">
        <f t="shared" si="80"/>
        <v>0</v>
      </c>
      <c r="AO591" s="641">
        <f t="shared" si="81"/>
        <v>0</v>
      </c>
      <c r="AP591" s="652">
        <f t="shared" si="82"/>
        <v>0</v>
      </c>
      <c r="AQ591" s="652">
        <f t="shared" si="83"/>
        <v>0</v>
      </c>
      <c r="AR591" s="653">
        <f t="shared" si="84"/>
        <v>0</v>
      </c>
      <c r="AS591" s="641">
        <f t="shared" si="85"/>
        <v>0</v>
      </c>
      <c r="AT591" s="652">
        <f t="shared" si="86"/>
        <v>0</v>
      </c>
      <c r="AU591" s="652">
        <f t="shared" si="87"/>
        <v>0</v>
      </c>
      <c r="AV591" s="653">
        <f t="shared" si="88"/>
        <v>0</v>
      </c>
      <c r="AW591" s="641">
        <f t="shared" si="89"/>
        <v>0</v>
      </c>
      <c r="AX591" s="654">
        <f t="shared" si="90"/>
        <v>0</v>
      </c>
      <c r="AY591" s="654">
        <f t="shared" si="91"/>
        <v>0</v>
      </c>
      <c r="AZ591" s="653">
        <f t="shared" si="92"/>
        <v>0</v>
      </c>
      <c r="BA591" s="641">
        <f t="shared" si="93"/>
        <v>0</v>
      </c>
      <c r="BB591" s="654">
        <f t="shared" si="94"/>
        <v>0</v>
      </c>
      <c r="BC591" s="654">
        <f t="shared" si="95"/>
        <v>0</v>
      </c>
      <c r="BD591" s="653">
        <f t="shared" si="96"/>
        <v>0</v>
      </c>
      <c r="BE591" s="641">
        <f t="shared" si="97"/>
        <v>0</v>
      </c>
    </row>
    <row r="592" spans="1:69" s="151" customFormat="1">
      <c r="A592" s="419"/>
      <c r="B592" s="882" t="s">
        <v>805</v>
      </c>
      <c r="C592" s="883"/>
      <c r="D592" s="550"/>
      <c r="E592" s="884" t="s">
        <v>604</v>
      </c>
      <c r="F592" s="884"/>
      <c r="G592" s="884"/>
      <c r="H592" s="884"/>
      <c r="I592" s="884"/>
      <c r="J592" s="884"/>
      <c r="K592" s="885"/>
      <c r="L592" s="842"/>
      <c r="M592" s="762"/>
      <c r="N592" s="763"/>
      <c r="O592" s="764"/>
      <c r="P592" s="763"/>
      <c r="Q592" s="765"/>
      <c r="R592" s="842"/>
      <c r="S592" s="762"/>
      <c r="T592" s="828"/>
      <c r="U592" s="829"/>
      <c r="V592" s="763"/>
      <c r="W592" s="765"/>
      <c r="X592" s="843"/>
      <c r="Y592" s="762"/>
      <c r="Z592" s="763"/>
      <c r="AA592" s="764"/>
      <c r="AB592" s="831"/>
      <c r="AC592" s="832"/>
      <c r="AD592" s="421"/>
      <c r="AE592" s="420"/>
      <c r="AF592" s="601"/>
      <c r="AG592" s="543">
        <f t="shared" si="73"/>
        <v>0</v>
      </c>
      <c r="AH592" s="654">
        <f t="shared" si="74"/>
        <v>0</v>
      </c>
      <c r="AI592" s="654">
        <f t="shared" si="75"/>
        <v>0</v>
      </c>
      <c r="AJ592" s="653">
        <f t="shared" si="76"/>
        <v>0</v>
      </c>
      <c r="AK592" s="641">
        <f t="shared" si="77"/>
        <v>0</v>
      </c>
      <c r="AL592" s="652">
        <f t="shared" si="78"/>
        <v>0</v>
      </c>
      <c r="AM592" s="652">
        <f t="shared" si="79"/>
        <v>0</v>
      </c>
      <c r="AN592" s="653">
        <f t="shared" si="80"/>
        <v>0</v>
      </c>
      <c r="AO592" s="641">
        <f t="shared" si="81"/>
        <v>0</v>
      </c>
      <c r="AP592" s="652">
        <f t="shared" si="82"/>
        <v>0</v>
      </c>
      <c r="AQ592" s="652">
        <f t="shared" si="83"/>
        <v>0</v>
      </c>
      <c r="AR592" s="653">
        <f t="shared" si="84"/>
        <v>0</v>
      </c>
      <c r="AS592" s="641">
        <f t="shared" si="85"/>
        <v>0</v>
      </c>
      <c r="AT592" s="652">
        <f t="shared" si="86"/>
        <v>0</v>
      </c>
      <c r="AU592" s="652">
        <f t="shared" si="87"/>
        <v>0</v>
      </c>
      <c r="AV592" s="653">
        <f t="shared" si="88"/>
        <v>0</v>
      </c>
      <c r="AW592" s="641">
        <f t="shared" si="89"/>
        <v>0</v>
      </c>
      <c r="AX592" s="654">
        <f t="shared" si="90"/>
        <v>0</v>
      </c>
      <c r="AY592" s="654">
        <f t="shared" si="91"/>
        <v>0</v>
      </c>
      <c r="AZ592" s="653">
        <f t="shared" si="92"/>
        <v>0</v>
      </c>
      <c r="BA592" s="641">
        <f t="shared" si="93"/>
        <v>0</v>
      </c>
      <c r="BB592" s="654">
        <f t="shared" si="94"/>
        <v>0</v>
      </c>
      <c r="BC592" s="654">
        <f t="shared" si="95"/>
        <v>0</v>
      </c>
      <c r="BD592" s="653">
        <f t="shared" si="96"/>
        <v>0</v>
      </c>
      <c r="BE592" s="641">
        <f t="shared" si="97"/>
        <v>0</v>
      </c>
    </row>
    <row r="593" spans="1:69" s="151" customFormat="1">
      <c r="A593" s="419"/>
      <c r="B593" s="882" t="s">
        <v>806</v>
      </c>
      <c r="C593" s="883"/>
      <c r="D593" s="550"/>
      <c r="E593" s="884" t="s">
        <v>605</v>
      </c>
      <c r="F593" s="884"/>
      <c r="G593" s="884"/>
      <c r="H593" s="884"/>
      <c r="I593" s="884"/>
      <c r="J593" s="884"/>
      <c r="K593" s="885"/>
      <c r="L593" s="842"/>
      <c r="M593" s="762"/>
      <c r="N593" s="763"/>
      <c r="O593" s="764"/>
      <c r="P593" s="763"/>
      <c r="Q593" s="765"/>
      <c r="R593" s="842"/>
      <c r="S593" s="762"/>
      <c r="T593" s="828"/>
      <c r="U593" s="829"/>
      <c r="V593" s="763"/>
      <c r="W593" s="765"/>
      <c r="X593" s="843"/>
      <c r="Y593" s="762"/>
      <c r="Z593" s="763"/>
      <c r="AA593" s="764"/>
      <c r="AB593" s="831"/>
      <c r="AC593" s="832"/>
      <c r="AD593" s="421"/>
      <c r="AE593" s="420"/>
      <c r="AF593" s="601"/>
      <c r="AG593" s="543">
        <f t="shared" si="73"/>
        <v>0</v>
      </c>
      <c r="AH593" s="654">
        <f t="shared" si="74"/>
        <v>0</v>
      </c>
      <c r="AI593" s="654">
        <f t="shared" si="75"/>
        <v>0</v>
      </c>
      <c r="AJ593" s="653">
        <f t="shared" si="76"/>
        <v>0</v>
      </c>
      <c r="AK593" s="641">
        <f t="shared" si="77"/>
        <v>0</v>
      </c>
      <c r="AL593" s="652">
        <f t="shared" si="78"/>
        <v>0</v>
      </c>
      <c r="AM593" s="652">
        <f t="shared" si="79"/>
        <v>0</v>
      </c>
      <c r="AN593" s="653">
        <f t="shared" si="80"/>
        <v>0</v>
      </c>
      <c r="AO593" s="641">
        <f t="shared" si="81"/>
        <v>0</v>
      </c>
      <c r="AP593" s="652">
        <f t="shared" si="82"/>
        <v>0</v>
      </c>
      <c r="AQ593" s="652">
        <f t="shared" si="83"/>
        <v>0</v>
      </c>
      <c r="AR593" s="653">
        <f t="shared" si="84"/>
        <v>0</v>
      </c>
      <c r="AS593" s="641">
        <f t="shared" si="85"/>
        <v>0</v>
      </c>
      <c r="AT593" s="652">
        <f t="shared" si="86"/>
        <v>0</v>
      </c>
      <c r="AU593" s="652">
        <f t="shared" si="87"/>
        <v>0</v>
      </c>
      <c r="AV593" s="653">
        <f t="shared" si="88"/>
        <v>0</v>
      </c>
      <c r="AW593" s="641">
        <f t="shared" si="89"/>
        <v>0</v>
      </c>
      <c r="AX593" s="654">
        <f t="shared" si="90"/>
        <v>0</v>
      </c>
      <c r="AY593" s="654">
        <f t="shared" si="91"/>
        <v>0</v>
      </c>
      <c r="AZ593" s="653">
        <f t="shared" si="92"/>
        <v>0</v>
      </c>
      <c r="BA593" s="641">
        <f t="shared" si="93"/>
        <v>0</v>
      </c>
      <c r="BB593" s="654">
        <f t="shared" si="94"/>
        <v>0</v>
      </c>
      <c r="BC593" s="654">
        <f t="shared" si="95"/>
        <v>0</v>
      </c>
      <c r="BD593" s="653">
        <f t="shared" si="96"/>
        <v>0</v>
      </c>
      <c r="BE593" s="641">
        <f t="shared" si="97"/>
        <v>0</v>
      </c>
    </row>
    <row r="594" spans="1:69" s="151" customFormat="1">
      <c r="A594" s="419"/>
      <c r="B594" s="882" t="s">
        <v>807</v>
      </c>
      <c r="C594" s="883"/>
      <c r="D594" s="550"/>
      <c r="E594" s="884" t="s">
        <v>606</v>
      </c>
      <c r="F594" s="884"/>
      <c r="G594" s="884"/>
      <c r="H594" s="884"/>
      <c r="I594" s="884"/>
      <c r="J594" s="884"/>
      <c r="K594" s="885"/>
      <c r="L594" s="842"/>
      <c r="M594" s="762"/>
      <c r="N594" s="763"/>
      <c r="O594" s="764"/>
      <c r="P594" s="763"/>
      <c r="Q594" s="765"/>
      <c r="R594" s="842"/>
      <c r="S594" s="762"/>
      <c r="T594" s="828"/>
      <c r="U594" s="829"/>
      <c r="V594" s="763"/>
      <c r="W594" s="765"/>
      <c r="X594" s="843"/>
      <c r="Y594" s="762"/>
      <c r="Z594" s="763"/>
      <c r="AA594" s="764"/>
      <c r="AB594" s="831"/>
      <c r="AC594" s="832"/>
      <c r="AD594" s="421"/>
      <c r="AE594" s="420"/>
      <c r="AF594" s="601"/>
      <c r="AG594" s="543">
        <f t="shared" si="73"/>
        <v>0</v>
      </c>
      <c r="AH594" s="654">
        <f t="shared" si="74"/>
        <v>0</v>
      </c>
      <c r="AI594" s="654">
        <f t="shared" si="75"/>
        <v>0</v>
      </c>
      <c r="AJ594" s="653">
        <f t="shared" si="76"/>
        <v>0</v>
      </c>
      <c r="AK594" s="641">
        <f t="shared" si="77"/>
        <v>0</v>
      </c>
      <c r="AL594" s="652">
        <f t="shared" si="78"/>
        <v>0</v>
      </c>
      <c r="AM594" s="652">
        <f t="shared" si="79"/>
        <v>0</v>
      </c>
      <c r="AN594" s="653">
        <f t="shared" si="80"/>
        <v>0</v>
      </c>
      <c r="AO594" s="641">
        <f t="shared" si="81"/>
        <v>0</v>
      </c>
      <c r="AP594" s="652">
        <f t="shared" si="82"/>
        <v>0</v>
      </c>
      <c r="AQ594" s="652">
        <f t="shared" si="83"/>
        <v>0</v>
      </c>
      <c r="AR594" s="653">
        <f t="shared" si="84"/>
        <v>0</v>
      </c>
      <c r="AS594" s="641">
        <f t="shared" si="85"/>
        <v>0</v>
      </c>
      <c r="AT594" s="652">
        <f t="shared" si="86"/>
        <v>0</v>
      </c>
      <c r="AU594" s="652">
        <f t="shared" si="87"/>
        <v>0</v>
      </c>
      <c r="AV594" s="653">
        <f t="shared" si="88"/>
        <v>0</v>
      </c>
      <c r="AW594" s="641">
        <f t="shared" si="89"/>
        <v>0</v>
      </c>
      <c r="AX594" s="654">
        <f t="shared" si="90"/>
        <v>0</v>
      </c>
      <c r="AY594" s="654">
        <f t="shared" si="91"/>
        <v>0</v>
      </c>
      <c r="AZ594" s="653">
        <f t="shared" si="92"/>
        <v>0</v>
      </c>
      <c r="BA594" s="641">
        <f t="shared" si="93"/>
        <v>0</v>
      </c>
      <c r="BB594" s="654">
        <f t="shared" si="94"/>
        <v>0</v>
      </c>
      <c r="BC594" s="654">
        <f t="shared" si="95"/>
        <v>0</v>
      </c>
      <c r="BD594" s="653">
        <f t="shared" si="96"/>
        <v>0</v>
      </c>
      <c r="BE594" s="641">
        <f t="shared" si="97"/>
        <v>0</v>
      </c>
    </row>
    <row r="595" spans="1:69" s="151" customFormat="1">
      <c r="A595" s="419"/>
      <c r="B595" s="882" t="s">
        <v>808</v>
      </c>
      <c r="C595" s="883"/>
      <c r="D595" s="550"/>
      <c r="E595" s="884" t="s">
        <v>607</v>
      </c>
      <c r="F595" s="884"/>
      <c r="G595" s="884"/>
      <c r="H595" s="884"/>
      <c r="I595" s="884"/>
      <c r="J595" s="884"/>
      <c r="K595" s="885"/>
      <c r="L595" s="842"/>
      <c r="M595" s="762"/>
      <c r="N595" s="763"/>
      <c r="O595" s="764"/>
      <c r="P595" s="763"/>
      <c r="Q595" s="765"/>
      <c r="R595" s="842"/>
      <c r="S595" s="762"/>
      <c r="T595" s="828"/>
      <c r="U595" s="829"/>
      <c r="V595" s="763"/>
      <c r="W595" s="765"/>
      <c r="X595" s="843"/>
      <c r="Y595" s="762"/>
      <c r="Z595" s="763"/>
      <c r="AA595" s="764"/>
      <c r="AB595" s="831"/>
      <c r="AC595" s="832"/>
      <c r="AD595" s="421"/>
      <c r="AE595" s="420"/>
      <c r="AF595" s="601"/>
      <c r="AG595" s="543">
        <f t="shared" si="73"/>
        <v>0</v>
      </c>
      <c r="AH595" s="654">
        <f t="shared" si="74"/>
        <v>0</v>
      </c>
      <c r="AI595" s="654">
        <f t="shared" si="75"/>
        <v>0</v>
      </c>
      <c r="AJ595" s="653">
        <f t="shared" si="76"/>
        <v>0</v>
      </c>
      <c r="AK595" s="641">
        <f t="shared" si="77"/>
        <v>0</v>
      </c>
      <c r="AL595" s="652">
        <f t="shared" si="78"/>
        <v>0</v>
      </c>
      <c r="AM595" s="652">
        <f t="shared" si="79"/>
        <v>0</v>
      </c>
      <c r="AN595" s="653">
        <f t="shared" si="80"/>
        <v>0</v>
      </c>
      <c r="AO595" s="641">
        <f t="shared" si="81"/>
        <v>0</v>
      </c>
      <c r="AP595" s="652">
        <f t="shared" si="82"/>
        <v>0</v>
      </c>
      <c r="AQ595" s="652">
        <f t="shared" si="83"/>
        <v>0</v>
      </c>
      <c r="AR595" s="653">
        <f t="shared" si="84"/>
        <v>0</v>
      </c>
      <c r="AS595" s="641">
        <f t="shared" si="85"/>
        <v>0</v>
      </c>
      <c r="AT595" s="652">
        <f t="shared" si="86"/>
        <v>0</v>
      </c>
      <c r="AU595" s="652">
        <f t="shared" si="87"/>
        <v>0</v>
      </c>
      <c r="AV595" s="653">
        <f t="shared" si="88"/>
        <v>0</v>
      </c>
      <c r="AW595" s="641">
        <f t="shared" si="89"/>
        <v>0</v>
      </c>
      <c r="AX595" s="654">
        <f t="shared" si="90"/>
        <v>0</v>
      </c>
      <c r="AY595" s="654">
        <f t="shared" si="91"/>
        <v>0</v>
      </c>
      <c r="AZ595" s="653">
        <f t="shared" si="92"/>
        <v>0</v>
      </c>
      <c r="BA595" s="641">
        <f t="shared" si="93"/>
        <v>0</v>
      </c>
      <c r="BB595" s="654">
        <f t="shared" si="94"/>
        <v>0</v>
      </c>
      <c r="BC595" s="654">
        <f t="shared" si="95"/>
        <v>0</v>
      </c>
      <c r="BD595" s="653">
        <f t="shared" si="96"/>
        <v>0</v>
      </c>
      <c r="BE595" s="641">
        <f t="shared" si="97"/>
        <v>0</v>
      </c>
    </row>
    <row r="596" spans="1:69" s="151" customFormat="1">
      <c r="A596" s="419"/>
      <c r="B596" s="882" t="s">
        <v>809</v>
      </c>
      <c r="C596" s="883"/>
      <c r="D596" s="550"/>
      <c r="E596" s="884" t="s">
        <v>810</v>
      </c>
      <c r="F596" s="884"/>
      <c r="G596" s="884"/>
      <c r="H596" s="884"/>
      <c r="I596" s="884"/>
      <c r="J596" s="884"/>
      <c r="K596" s="885"/>
      <c r="L596" s="842"/>
      <c r="M596" s="762"/>
      <c r="N596" s="763"/>
      <c r="O596" s="764"/>
      <c r="P596" s="763"/>
      <c r="Q596" s="765"/>
      <c r="R596" s="842"/>
      <c r="S596" s="762"/>
      <c r="T596" s="828"/>
      <c r="U596" s="829"/>
      <c r="V596" s="763"/>
      <c r="W596" s="765"/>
      <c r="X596" s="843"/>
      <c r="Y596" s="762"/>
      <c r="Z596" s="763"/>
      <c r="AA596" s="764"/>
      <c r="AB596" s="831"/>
      <c r="AC596" s="832"/>
      <c r="AD596" s="421"/>
      <c r="AE596" s="420"/>
      <c r="AF596" s="601"/>
      <c r="AG596" s="543">
        <f t="shared" si="73"/>
        <v>0</v>
      </c>
      <c r="AH596" s="654">
        <f t="shared" si="74"/>
        <v>0</v>
      </c>
      <c r="AI596" s="654">
        <f t="shared" si="75"/>
        <v>0</v>
      </c>
      <c r="AJ596" s="653">
        <f t="shared" si="76"/>
        <v>0</v>
      </c>
      <c r="AK596" s="641">
        <f t="shared" si="77"/>
        <v>0</v>
      </c>
      <c r="AL596" s="652">
        <f t="shared" si="78"/>
        <v>0</v>
      </c>
      <c r="AM596" s="652">
        <f t="shared" si="79"/>
        <v>0</v>
      </c>
      <c r="AN596" s="653">
        <f t="shared" si="80"/>
        <v>0</v>
      </c>
      <c r="AO596" s="641">
        <f t="shared" si="81"/>
        <v>0</v>
      </c>
      <c r="AP596" s="652">
        <f t="shared" si="82"/>
        <v>0</v>
      </c>
      <c r="AQ596" s="652">
        <f t="shared" si="83"/>
        <v>0</v>
      </c>
      <c r="AR596" s="653">
        <f t="shared" si="84"/>
        <v>0</v>
      </c>
      <c r="AS596" s="641">
        <f t="shared" si="85"/>
        <v>0</v>
      </c>
      <c r="AT596" s="652">
        <f t="shared" si="86"/>
        <v>0</v>
      </c>
      <c r="AU596" s="652">
        <f t="shared" si="87"/>
        <v>0</v>
      </c>
      <c r="AV596" s="653">
        <f t="shared" si="88"/>
        <v>0</v>
      </c>
      <c r="AW596" s="641">
        <f t="shared" si="89"/>
        <v>0</v>
      </c>
      <c r="AX596" s="654">
        <f t="shared" si="90"/>
        <v>0</v>
      </c>
      <c r="AY596" s="654">
        <f t="shared" si="91"/>
        <v>0</v>
      </c>
      <c r="AZ596" s="653">
        <f t="shared" si="92"/>
        <v>0</v>
      </c>
      <c r="BA596" s="641">
        <f t="shared" si="93"/>
        <v>0</v>
      </c>
      <c r="BB596" s="654">
        <f t="shared" si="94"/>
        <v>0</v>
      </c>
      <c r="BC596" s="654">
        <f t="shared" si="95"/>
        <v>0</v>
      </c>
      <c r="BD596" s="653">
        <f t="shared" si="96"/>
        <v>0</v>
      </c>
      <c r="BE596" s="641">
        <f t="shared" si="97"/>
        <v>0</v>
      </c>
    </row>
    <row r="597" spans="1:69" s="151" customFormat="1" ht="15.75" thickBot="1">
      <c r="A597" s="419"/>
      <c r="B597" s="882" t="s">
        <v>811</v>
      </c>
      <c r="C597" s="883"/>
      <c r="D597" s="551"/>
      <c r="E597" s="884" t="s">
        <v>608</v>
      </c>
      <c r="F597" s="884"/>
      <c r="G597" s="884"/>
      <c r="H597" s="884"/>
      <c r="I597" s="884"/>
      <c r="J597" s="884"/>
      <c r="K597" s="885"/>
      <c r="L597" s="842"/>
      <c r="M597" s="762"/>
      <c r="N597" s="763"/>
      <c r="O597" s="764"/>
      <c r="P597" s="763"/>
      <c r="Q597" s="765"/>
      <c r="R597" s="842"/>
      <c r="S597" s="762"/>
      <c r="T597" s="828"/>
      <c r="U597" s="829"/>
      <c r="V597" s="763"/>
      <c r="W597" s="765"/>
      <c r="X597" s="843"/>
      <c r="Y597" s="762"/>
      <c r="Z597" s="763"/>
      <c r="AA597" s="764"/>
      <c r="AB597" s="831"/>
      <c r="AC597" s="832"/>
      <c r="AD597" s="421"/>
      <c r="AE597" s="420"/>
      <c r="AF597" s="601"/>
      <c r="AG597" s="543">
        <f t="shared" si="73"/>
        <v>0</v>
      </c>
      <c r="AH597" s="654">
        <f t="shared" si="74"/>
        <v>0</v>
      </c>
      <c r="AI597" s="654">
        <f t="shared" si="75"/>
        <v>0</v>
      </c>
      <c r="AJ597" s="653">
        <f t="shared" si="76"/>
        <v>0</v>
      </c>
      <c r="AK597" s="641">
        <f t="shared" si="77"/>
        <v>0</v>
      </c>
      <c r="AL597" s="652">
        <f t="shared" si="78"/>
        <v>0</v>
      </c>
      <c r="AM597" s="652">
        <f t="shared" si="79"/>
        <v>0</v>
      </c>
      <c r="AN597" s="653">
        <f t="shared" si="80"/>
        <v>0</v>
      </c>
      <c r="AO597" s="641">
        <f t="shared" si="81"/>
        <v>0</v>
      </c>
      <c r="AP597" s="652">
        <f t="shared" si="82"/>
        <v>0</v>
      </c>
      <c r="AQ597" s="652">
        <f t="shared" si="83"/>
        <v>0</v>
      </c>
      <c r="AR597" s="653">
        <f t="shared" si="84"/>
        <v>0</v>
      </c>
      <c r="AS597" s="641">
        <f t="shared" si="85"/>
        <v>0</v>
      </c>
      <c r="AT597" s="652">
        <f t="shared" si="86"/>
        <v>0</v>
      </c>
      <c r="AU597" s="652">
        <f t="shared" si="87"/>
        <v>0</v>
      </c>
      <c r="AV597" s="653">
        <f t="shared" si="88"/>
        <v>0</v>
      </c>
      <c r="AW597" s="641">
        <f t="shared" si="89"/>
        <v>0</v>
      </c>
      <c r="AX597" s="654">
        <f t="shared" si="90"/>
        <v>0</v>
      </c>
      <c r="AY597" s="654">
        <f t="shared" si="91"/>
        <v>0</v>
      </c>
      <c r="AZ597" s="653">
        <f t="shared" si="92"/>
        <v>0</v>
      </c>
      <c r="BA597" s="641">
        <f t="shared" si="93"/>
        <v>0</v>
      </c>
      <c r="BB597" s="654">
        <f t="shared" si="94"/>
        <v>0</v>
      </c>
      <c r="BC597" s="654">
        <f t="shared" si="95"/>
        <v>0</v>
      </c>
      <c r="BD597" s="653">
        <f t="shared" si="96"/>
        <v>0</v>
      </c>
      <c r="BE597" s="641">
        <f t="shared" si="97"/>
        <v>0</v>
      </c>
    </row>
    <row r="598" spans="1:69" s="151" customFormat="1" ht="15.75" thickBot="1">
      <c r="A598" s="419"/>
      <c r="B598" s="777" t="s">
        <v>812</v>
      </c>
      <c r="C598" s="778"/>
      <c r="D598" s="779" t="s">
        <v>813</v>
      </c>
      <c r="E598" s="780"/>
      <c r="F598" s="780"/>
      <c r="G598" s="780"/>
      <c r="H598" s="780"/>
      <c r="I598" s="780"/>
      <c r="J598" s="780"/>
      <c r="K598" s="781"/>
      <c r="L598" s="853"/>
      <c r="M598" s="849"/>
      <c r="N598" s="846"/>
      <c r="O598" s="850"/>
      <c r="P598" s="846"/>
      <c r="Q598" s="847"/>
      <c r="R598" s="853"/>
      <c r="S598" s="849"/>
      <c r="T598" s="844"/>
      <c r="U598" s="845"/>
      <c r="V598" s="846"/>
      <c r="W598" s="847"/>
      <c r="X598" s="848"/>
      <c r="Y598" s="849"/>
      <c r="Z598" s="846"/>
      <c r="AA598" s="850"/>
      <c r="AB598" s="851"/>
      <c r="AC598" s="852"/>
      <c r="AD598" s="421"/>
      <c r="AE598" s="420"/>
      <c r="AF598" s="601"/>
      <c r="AG598" s="543">
        <f t="shared" si="73"/>
        <v>0</v>
      </c>
      <c r="AH598" s="654">
        <f t="shared" si="74"/>
        <v>0</v>
      </c>
      <c r="AI598" s="654">
        <f t="shared" si="75"/>
        <v>0</v>
      </c>
      <c r="AJ598" s="653">
        <f t="shared" si="76"/>
        <v>0</v>
      </c>
      <c r="AK598" s="641">
        <f t="shared" si="77"/>
        <v>0</v>
      </c>
      <c r="AL598" s="652">
        <f t="shared" si="78"/>
        <v>0</v>
      </c>
      <c r="AM598" s="652">
        <f t="shared" si="79"/>
        <v>0</v>
      </c>
      <c r="AN598" s="653">
        <f t="shared" si="80"/>
        <v>0</v>
      </c>
      <c r="AO598" s="641">
        <f t="shared" si="81"/>
        <v>0</v>
      </c>
      <c r="AP598" s="652">
        <f t="shared" si="82"/>
        <v>0</v>
      </c>
      <c r="AQ598" s="652">
        <f t="shared" si="83"/>
        <v>0</v>
      </c>
      <c r="AR598" s="653">
        <f t="shared" si="84"/>
        <v>0</v>
      </c>
      <c r="AS598" s="641">
        <f t="shared" si="85"/>
        <v>0</v>
      </c>
      <c r="AT598" s="652">
        <f t="shared" si="86"/>
        <v>0</v>
      </c>
      <c r="AU598" s="652">
        <f t="shared" si="87"/>
        <v>0</v>
      </c>
      <c r="AV598" s="653">
        <f t="shared" si="88"/>
        <v>0</v>
      </c>
      <c r="AW598" s="641">
        <f t="shared" si="89"/>
        <v>0</v>
      </c>
      <c r="AX598" s="654">
        <f t="shared" si="90"/>
        <v>0</v>
      </c>
      <c r="AY598" s="654">
        <f t="shared" si="91"/>
        <v>0</v>
      </c>
      <c r="AZ598" s="653">
        <f t="shared" si="92"/>
        <v>0</v>
      </c>
      <c r="BA598" s="641">
        <f t="shared" si="93"/>
        <v>0</v>
      </c>
      <c r="BB598" s="654">
        <f t="shared" si="94"/>
        <v>0</v>
      </c>
      <c r="BC598" s="654">
        <f t="shared" si="95"/>
        <v>0</v>
      </c>
      <c r="BD598" s="653">
        <f t="shared" si="96"/>
        <v>0</v>
      </c>
      <c r="BE598" s="641">
        <f t="shared" si="97"/>
        <v>0</v>
      </c>
    </row>
    <row r="599" spans="1:69" s="151" customFormat="1" ht="15.75" thickBot="1">
      <c r="A599" s="419"/>
      <c r="B599" s="887" t="s">
        <v>814</v>
      </c>
      <c r="C599" s="888"/>
      <c r="D599" s="779" t="s">
        <v>609</v>
      </c>
      <c r="E599" s="780"/>
      <c r="F599" s="780"/>
      <c r="G599" s="780"/>
      <c r="H599" s="780"/>
      <c r="I599" s="780"/>
      <c r="J599" s="780"/>
      <c r="K599" s="781"/>
      <c r="L599" s="761"/>
      <c r="M599" s="762"/>
      <c r="N599" s="763"/>
      <c r="O599" s="764"/>
      <c r="P599" s="763"/>
      <c r="Q599" s="765"/>
      <c r="R599" s="761"/>
      <c r="S599" s="762"/>
      <c r="T599" s="828"/>
      <c r="U599" s="829"/>
      <c r="V599" s="763"/>
      <c r="W599" s="765"/>
      <c r="X599" s="830"/>
      <c r="Y599" s="762"/>
      <c r="Z599" s="763"/>
      <c r="AA599" s="764"/>
      <c r="AB599" s="831"/>
      <c r="AC599" s="832"/>
      <c r="AD599" s="421"/>
      <c r="AE599" s="420"/>
      <c r="AF599" s="601"/>
      <c r="AG599" s="543">
        <f t="shared" si="73"/>
        <v>0</v>
      </c>
      <c r="AH599" s="654">
        <f t="shared" si="74"/>
        <v>0</v>
      </c>
      <c r="AI599" s="654">
        <f t="shared" si="75"/>
        <v>0</v>
      </c>
      <c r="AJ599" s="653">
        <f t="shared" si="76"/>
        <v>0</v>
      </c>
      <c r="AK599" s="641">
        <f t="shared" si="77"/>
        <v>0</v>
      </c>
      <c r="AL599" s="652">
        <f t="shared" si="78"/>
        <v>0</v>
      </c>
      <c r="AM599" s="652">
        <f t="shared" si="79"/>
        <v>0</v>
      </c>
      <c r="AN599" s="653">
        <f t="shared" si="80"/>
        <v>0</v>
      </c>
      <c r="AO599" s="641">
        <f t="shared" si="81"/>
        <v>0</v>
      </c>
      <c r="AP599" s="652">
        <f t="shared" si="82"/>
        <v>0</v>
      </c>
      <c r="AQ599" s="652">
        <f t="shared" si="83"/>
        <v>0</v>
      </c>
      <c r="AR599" s="653">
        <f t="shared" si="84"/>
        <v>0</v>
      </c>
      <c r="AS599" s="641">
        <f t="shared" si="85"/>
        <v>0</v>
      </c>
      <c r="AT599" s="652">
        <f t="shared" si="86"/>
        <v>0</v>
      </c>
      <c r="AU599" s="652">
        <f t="shared" si="87"/>
        <v>0</v>
      </c>
      <c r="AV599" s="653">
        <f t="shared" si="88"/>
        <v>0</v>
      </c>
      <c r="AW599" s="641">
        <f t="shared" si="89"/>
        <v>0</v>
      </c>
      <c r="AX599" s="654">
        <f t="shared" si="90"/>
        <v>0</v>
      </c>
      <c r="AY599" s="654">
        <f t="shared" si="91"/>
        <v>0</v>
      </c>
      <c r="AZ599" s="653">
        <f t="shared" si="92"/>
        <v>0</v>
      </c>
      <c r="BA599" s="641">
        <f t="shared" si="93"/>
        <v>0</v>
      </c>
      <c r="BB599" s="654">
        <f t="shared" si="94"/>
        <v>0</v>
      </c>
      <c r="BC599" s="654">
        <f t="shared" si="95"/>
        <v>0</v>
      </c>
      <c r="BD599" s="653">
        <f t="shared" si="96"/>
        <v>0</v>
      </c>
      <c r="BE599" s="641">
        <f t="shared" si="97"/>
        <v>0</v>
      </c>
    </row>
    <row r="600" spans="1:69" s="151" customFormat="1" ht="15.75" thickBot="1">
      <c r="A600" s="419"/>
      <c r="B600" s="777" t="s">
        <v>815</v>
      </c>
      <c r="C600" s="778"/>
      <c r="D600" s="779" t="s">
        <v>610</v>
      </c>
      <c r="E600" s="780"/>
      <c r="F600" s="780"/>
      <c r="G600" s="780"/>
      <c r="H600" s="780"/>
      <c r="I600" s="780"/>
      <c r="J600" s="780"/>
      <c r="K600" s="781"/>
      <c r="L600" s="761"/>
      <c r="M600" s="762"/>
      <c r="N600" s="763"/>
      <c r="O600" s="764"/>
      <c r="P600" s="763"/>
      <c r="Q600" s="765"/>
      <c r="R600" s="761"/>
      <c r="S600" s="762"/>
      <c r="T600" s="828"/>
      <c r="U600" s="829"/>
      <c r="V600" s="763"/>
      <c r="W600" s="765"/>
      <c r="X600" s="830"/>
      <c r="Y600" s="762"/>
      <c r="Z600" s="763"/>
      <c r="AA600" s="764"/>
      <c r="AB600" s="831"/>
      <c r="AC600" s="832"/>
      <c r="AD600" s="421"/>
      <c r="AE600" s="420"/>
      <c r="AF600" s="601"/>
      <c r="AG600" s="543">
        <f t="shared" si="73"/>
        <v>0</v>
      </c>
      <c r="AH600" s="654">
        <f t="shared" si="74"/>
        <v>0</v>
      </c>
      <c r="AI600" s="654">
        <f t="shared" si="75"/>
        <v>0</v>
      </c>
      <c r="AJ600" s="653">
        <f t="shared" si="76"/>
        <v>0</v>
      </c>
      <c r="AK600" s="641">
        <f t="shared" si="77"/>
        <v>0</v>
      </c>
      <c r="AL600" s="652">
        <f t="shared" si="78"/>
        <v>0</v>
      </c>
      <c r="AM600" s="652">
        <f t="shared" si="79"/>
        <v>0</v>
      </c>
      <c r="AN600" s="653">
        <f t="shared" si="80"/>
        <v>0</v>
      </c>
      <c r="AO600" s="641">
        <f t="shared" si="81"/>
        <v>0</v>
      </c>
      <c r="AP600" s="652">
        <f t="shared" si="82"/>
        <v>0</v>
      </c>
      <c r="AQ600" s="652">
        <f t="shared" si="83"/>
        <v>0</v>
      </c>
      <c r="AR600" s="653">
        <f t="shared" si="84"/>
        <v>0</v>
      </c>
      <c r="AS600" s="641">
        <f t="shared" si="85"/>
        <v>0</v>
      </c>
      <c r="AT600" s="652">
        <f t="shared" si="86"/>
        <v>0</v>
      </c>
      <c r="AU600" s="652">
        <f t="shared" si="87"/>
        <v>0</v>
      </c>
      <c r="AV600" s="653">
        <f t="shared" si="88"/>
        <v>0</v>
      </c>
      <c r="AW600" s="641">
        <f t="shared" si="89"/>
        <v>0</v>
      </c>
      <c r="AX600" s="654">
        <f t="shared" si="90"/>
        <v>0</v>
      </c>
      <c r="AY600" s="654">
        <f t="shared" si="91"/>
        <v>0</v>
      </c>
      <c r="AZ600" s="653">
        <f t="shared" si="92"/>
        <v>0</v>
      </c>
      <c r="BA600" s="641">
        <f t="shared" si="93"/>
        <v>0</v>
      </c>
      <c r="BB600" s="654">
        <f t="shared" si="94"/>
        <v>0</v>
      </c>
      <c r="BC600" s="654">
        <f t="shared" si="95"/>
        <v>0</v>
      </c>
      <c r="BD600" s="653">
        <f t="shared" si="96"/>
        <v>0</v>
      </c>
      <c r="BE600" s="641">
        <f t="shared" si="97"/>
        <v>0</v>
      </c>
    </row>
    <row r="601" spans="1:69" s="151" customFormat="1" ht="15.75" thickBot="1">
      <c r="A601" s="419"/>
      <c r="B601" s="777" t="s">
        <v>816</v>
      </c>
      <c r="C601" s="778"/>
      <c r="D601" s="879" t="s">
        <v>611</v>
      </c>
      <c r="E601" s="880"/>
      <c r="F601" s="880"/>
      <c r="G601" s="880"/>
      <c r="H601" s="880"/>
      <c r="I601" s="880"/>
      <c r="J601" s="880"/>
      <c r="K601" s="881"/>
      <c r="L601" s="761"/>
      <c r="M601" s="762"/>
      <c r="N601" s="763"/>
      <c r="O601" s="764"/>
      <c r="P601" s="763"/>
      <c r="Q601" s="765"/>
      <c r="R601" s="761"/>
      <c r="S601" s="762"/>
      <c r="T601" s="828"/>
      <c r="U601" s="829"/>
      <c r="V601" s="763"/>
      <c r="W601" s="765"/>
      <c r="X601" s="830"/>
      <c r="Y601" s="762"/>
      <c r="Z601" s="763"/>
      <c r="AA601" s="764"/>
      <c r="AB601" s="831"/>
      <c r="AC601" s="832"/>
      <c r="AD601" s="421"/>
      <c r="AE601" s="420"/>
      <c r="AF601" s="601"/>
      <c r="AG601" s="543">
        <f t="shared" si="73"/>
        <v>0</v>
      </c>
      <c r="AH601" s="654">
        <f t="shared" si="74"/>
        <v>0</v>
      </c>
      <c r="AI601" s="654">
        <f t="shared" si="75"/>
        <v>0</v>
      </c>
      <c r="AJ601" s="653">
        <f t="shared" si="76"/>
        <v>0</v>
      </c>
      <c r="AK601" s="641">
        <f t="shared" si="77"/>
        <v>0</v>
      </c>
      <c r="AL601" s="652">
        <f t="shared" si="78"/>
        <v>0</v>
      </c>
      <c r="AM601" s="652">
        <f t="shared" si="79"/>
        <v>0</v>
      </c>
      <c r="AN601" s="653">
        <f t="shared" si="80"/>
        <v>0</v>
      </c>
      <c r="AO601" s="641">
        <f t="shared" si="81"/>
        <v>0</v>
      </c>
      <c r="AP601" s="652">
        <f t="shared" si="82"/>
        <v>0</v>
      </c>
      <c r="AQ601" s="652">
        <f t="shared" si="83"/>
        <v>0</v>
      </c>
      <c r="AR601" s="653">
        <f t="shared" si="84"/>
        <v>0</v>
      </c>
      <c r="AS601" s="641">
        <f t="shared" si="85"/>
        <v>0</v>
      </c>
      <c r="AT601" s="652">
        <f t="shared" si="86"/>
        <v>0</v>
      </c>
      <c r="AU601" s="652">
        <f t="shared" si="87"/>
        <v>0</v>
      </c>
      <c r="AV601" s="653">
        <f t="shared" si="88"/>
        <v>0</v>
      </c>
      <c r="AW601" s="641">
        <f t="shared" si="89"/>
        <v>0</v>
      </c>
      <c r="AX601" s="654">
        <f t="shared" si="90"/>
        <v>0</v>
      </c>
      <c r="AY601" s="654">
        <f t="shared" si="91"/>
        <v>0</v>
      </c>
      <c r="AZ601" s="653">
        <f t="shared" si="92"/>
        <v>0</v>
      </c>
      <c r="BA601" s="641">
        <f t="shared" si="93"/>
        <v>0</v>
      </c>
      <c r="BB601" s="654">
        <f t="shared" si="94"/>
        <v>0</v>
      </c>
      <c r="BC601" s="654">
        <f t="shared" si="95"/>
        <v>0</v>
      </c>
      <c r="BD601" s="653">
        <f t="shared" si="96"/>
        <v>0</v>
      </c>
      <c r="BE601" s="641">
        <f t="shared" si="97"/>
        <v>0</v>
      </c>
      <c r="BG601" s="676" t="s">
        <v>6481</v>
      </c>
      <c r="BH601" s="677" t="s">
        <v>120</v>
      </c>
      <c r="BI601" s="677" t="s">
        <v>6473</v>
      </c>
      <c r="BJ601" s="677" t="s">
        <v>6474</v>
      </c>
      <c r="BK601" s="677" t="s">
        <v>6482</v>
      </c>
      <c r="BL601" s="633" t="s">
        <v>6483</v>
      </c>
      <c r="BM601" s="677" t="s">
        <v>6484</v>
      </c>
      <c r="BN601" s="677" t="s">
        <v>6485</v>
      </c>
      <c r="BO601" s="677" t="s">
        <v>6486</v>
      </c>
      <c r="BP601" s="677" t="s">
        <v>6487</v>
      </c>
    </row>
    <row r="602" spans="1:69" s="151" customFormat="1" ht="33.75" customHeight="1">
      <c r="A602" s="419"/>
      <c r="B602" s="882" t="s">
        <v>817</v>
      </c>
      <c r="C602" s="883"/>
      <c r="D602" s="552"/>
      <c r="E602" s="884" t="s">
        <v>818</v>
      </c>
      <c r="F602" s="884"/>
      <c r="G602" s="884"/>
      <c r="H602" s="884"/>
      <c r="I602" s="884"/>
      <c r="J602" s="884"/>
      <c r="K602" s="885"/>
      <c r="L602" s="761"/>
      <c r="M602" s="762"/>
      <c r="N602" s="763"/>
      <c r="O602" s="764"/>
      <c r="P602" s="763"/>
      <c r="Q602" s="765"/>
      <c r="R602" s="761"/>
      <c r="S602" s="762"/>
      <c r="T602" s="828"/>
      <c r="U602" s="829"/>
      <c r="V602" s="763"/>
      <c r="W602" s="765"/>
      <c r="X602" s="830"/>
      <c r="Y602" s="762"/>
      <c r="Z602" s="763"/>
      <c r="AA602" s="764"/>
      <c r="AB602" s="831"/>
      <c r="AC602" s="832"/>
      <c r="AD602" s="421"/>
      <c r="AE602" s="420"/>
      <c r="AF602" s="601"/>
      <c r="AG602" s="543">
        <f t="shared" si="73"/>
        <v>0</v>
      </c>
      <c r="AH602" s="654">
        <f t="shared" si="74"/>
        <v>0</v>
      </c>
      <c r="AI602" s="654">
        <f t="shared" si="75"/>
        <v>0</v>
      </c>
      <c r="AJ602" s="653">
        <f t="shared" si="76"/>
        <v>0</v>
      </c>
      <c r="AK602" s="641">
        <f t="shared" si="77"/>
        <v>0</v>
      </c>
      <c r="AL602" s="652">
        <f t="shared" si="78"/>
        <v>0</v>
      </c>
      <c r="AM602" s="652">
        <f t="shared" si="79"/>
        <v>0</v>
      </c>
      <c r="AN602" s="653">
        <f t="shared" si="80"/>
        <v>0</v>
      </c>
      <c r="AO602" s="641">
        <f t="shared" si="81"/>
        <v>0</v>
      </c>
      <c r="AP602" s="652">
        <f t="shared" si="82"/>
        <v>0</v>
      </c>
      <c r="AQ602" s="652">
        <f t="shared" si="83"/>
        <v>0</v>
      </c>
      <c r="AR602" s="653">
        <f t="shared" si="84"/>
        <v>0</v>
      </c>
      <c r="AS602" s="641">
        <f t="shared" si="85"/>
        <v>0</v>
      </c>
      <c r="AT602" s="652">
        <f t="shared" si="86"/>
        <v>0</v>
      </c>
      <c r="AU602" s="652">
        <f t="shared" si="87"/>
        <v>0</v>
      </c>
      <c r="AV602" s="653">
        <f t="shared" si="88"/>
        <v>0</v>
      </c>
      <c r="AW602" s="641">
        <f t="shared" si="89"/>
        <v>0</v>
      </c>
      <c r="AX602" s="654">
        <f t="shared" si="90"/>
        <v>0</v>
      </c>
      <c r="AY602" s="654">
        <f t="shared" si="91"/>
        <v>0</v>
      </c>
      <c r="AZ602" s="653">
        <f t="shared" si="92"/>
        <v>0</v>
      </c>
      <c r="BA602" s="641">
        <f t="shared" si="93"/>
        <v>0</v>
      </c>
      <c r="BB602" s="654">
        <f t="shared" si="94"/>
        <v>0</v>
      </c>
      <c r="BC602" s="654">
        <f t="shared" si="95"/>
        <v>0</v>
      </c>
      <c r="BD602" s="653">
        <f t="shared" si="96"/>
        <v>0</v>
      </c>
      <c r="BE602" s="641">
        <f t="shared" si="97"/>
        <v>0</v>
      </c>
      <c r="BG602" s="678" t="s">
        <v>6480</v>
      </c>
      <c r="BH602" s="679">
        <f>COUNTIF(L602:M603,"NA")</f>
        <v>0</v>
      </c>
      <c r="BI602" s="679">
        <f>COUNTIF(N602:O603,"NA")</f>
        <v>0</v>
      </c>
      <c r="BJ602" s="679">
        <f>COUNTIF(P602:Q603,"NA")</f>
        <v>0</v>
      </c>
      <c r="BK602" s="679">
        <f>COUNTIF(R602:S603,"NA")</f>
        <v>0</v>
      </c>
      <c r="BL602" s="679">
        <f>COUNTIF(T602:U603,"NA")</f>
        <v>0</v>
      </c>
      <c r="BM602" s="679">
        <f>COUNTIF(V602:W603,"NA")</f>
        <v>0</v>
      </c>
      <c r="BN602" s="679">
        <f>COUNTIF(X602:Y603,"NA")</f>
        <v>0</v>
      </c>
      <c r="BO602" s="679">
        <f>COUNTIF(Z602:AA603,"NA")</f>
        <v>0</v>
      </c>
      <c r="BP602" s="679">
        <f>COUNTIF(AB602:AC603,"NA")</f>
        <v>0</v>
      </c>
    </row>
    <row r="603" spans="1:69" s="151" customFormat="1" ht="15.75" thickBot="1">
      <c r="A603" s="419"/>
      <c r="B603" s="1190" t="s">
        <v>819</v>
      </c>
      <c r="C603" s="1191"/>
      <c r="D603" s="553"/>
      <c r="E603" s="884" t="s">
        <v>820</v>
      </c>
      <c r="F603" s="884"/>
      <c r="G603" s="884"/>
      <c r="H603" s="884"/>
      <c r="I603" s="884"/>
      <c r="J603" s="884"/>
      <c r="K603" s="885"/>
      <c r="L603" s="761"/>
      <c r="M603" s="762"/>
      <c r="N603" s="763"/>
      <c r="O603" s="764"/>
      <c r="P603" s="763"/>
      <c r="Q603" s="765"/>
      <c r="R603" s="761"/>
      <c r="S603" s="762"/>
      <c r="T603" s="828"/>
      <c r="U603" s="829"/>
      <c r="V603" s="763"/>
      <c r="W603" s="765"/>
      <c r="X603" s="830"/>
      <c r="Y603" s="762"/>
      <c r="Z603" s="763"/>
      <c r="AA603" s="764"/>
      <c r="AB603" s="831"/>
      <c r="AC603" s="832"/>
      <c r="AD603" s="421"/>
      <c r="AE603" s="420"/>
      <c r="AF603" s="601"/>
      <c r="AG603" s="543">
        <f t="shared" si="73"/>
        <v>0</v>
      </c>
      <c r="AH603" s="654">
        <f t="shared" si="74"/>
        <v>0</v>
      </c>
      <c r="AI603" s="654">
        <f t="shared" si="75"/>
        <v>0</v>
      </c>
      <c r="AJ603" s="653">
        <f t="shared" si="76"/>
        <v>0</v>
      </c>
      <c r="AK603" s="641">
        <f t="shared" si="77"/>
        <v>0</v>
      </c>
      <c r="AL603" s="652">
        <f t="shared" si="78"/>
        <v>0</v>
      </c>
      <c r="AM603" s="652">
        <f t="shared" si="79"/>
        <v>0</v>
      </c>
      <c r="AN603" s="653">
        <f t="shared" si="80"/>
        <v>0</v>
      </c>
      <c r="AO603" s="641">
        <f t="shared" si="81"/>
        <v>0</v>
      </c>
      <c r="AP603" s="652">
        <f t="shared" si="82"/>
        <v>0</v>
      </c>
      <c r="AQ603" s="652">
        <f t="shared" si="83"/>
        <v>0</v>
      </c>
      <c r="AR603" s="653">
        <f t="shared" si="84"/>
        <v>0</v>
      </c>
      <c r="AS603" s="641">
        <f t="shared" si="85"/>
        <v>0</v>
      </c>
      <c r="AT603" s="652">
        <f t="shared" si="86"/>
        <v>0</v>
      </c>
      <c r="AU603" s="652">
        <f t="shared" si="87"/>
        <v>0</v>
      </c>
      <c r="AV603" s="653">
        <f t="shared" si="88"/>
        <v>0</v>
      </c>
      <c r="AW603" s="641">
        <f t="shared" si="89"/>
        <v>0</v>
      </c>
      <c r="AX603" s="654">
        <f t="shared" si="90"/>
        <v>0</v>
      </c>
      <c r="AY603" s="654">
        <f t="shared" si="91"/>
        <v>0</v>
      </c>
      <c r="AZ603" s="653">
        <f t="shared" si="92"/>
        <v>0</v>
      </c>
      <c r="BA603" s="641">
        <f t="shared" si="93"/>
        <v>0</v>
      </c>
      <c r="BB603" s="654">
        <f t="shared" si="94"/>
        <v>0</v>
      </c>
      <c r="BC603" s="654">
        <f t="shared" si="95"/>
        <v>0</v>
      </c>
      <c r="BD603" s="653">
        <f t="shared" si="96"/>
        <v>0</v>
      </c>
      <c r="BE603" s="641">
        <f t="shared" si="97"/>
        <v>0</v>
      </c>
      <c r="BG603" s="678" t="s">
        <v>467</v>
      </c>
      <c r="BH603" s="679">
        <f>COUNTIF(L602:M603,"NS")</f>
        <v>0</v>
      </c>
      <c r="BI603" s="679">
        <f>COUNTIF(N602:O603,"NS")</f>
        <v>0</v>
      </c>
      <c r="BJ603" s="679">
        <f>COUNTIF(P602:Q603,"NS")</f>
        <v>0</v>
      </c>
      <c r="BK603" s="679">
        <f>COUNTIF(R602:S603,"NS")</f>
        <v>0</v>
      </c>
      <c r="BL603" s="679">
        <f>COUNTIF(T602:U603,"NS")</f>
        <v>0</v>
      </c>
      <c r="BM603" s="679">
        <f>COUNTIF(V602:W603,"NS")</f>
        <v>0</v>
      </c>
      <c r="BN603" s="679">
        <f>COUNTIF(X602:Y603,"NS")</f>
        <v>0</v>
      </c>
      <c r="BO603" s="679">
        <f>COUNTIF(Z602:AA603,"NS")</f>
        <v>0</v>
      </c>
      <c r="BP603" s="679">
        <f>COUNTIF(AB602:AC603,"NS")</f>
        <v>0</v>
      </c>
    </row>
    <row r="604" spans="1:69" s="151" customFormat="1" ht="24" customHeight="1" thickBot="1">
      <c r="A604" s="419"/>
      <c r="B604" s="1192" t="s">
        <v>821</v>
      </c>
      <c r="C604" s="1193"/>
      <c r="D604" s="779" t="s">
        <v>612</v>
      </c>
      <c r="E604" s="780"/>
      <c r="F604" s="780"/>
      <c r="G604" s="780"/>
      <c r="H604" s="780"/>
      <c r="I604" s="780"/>
      <c r="J604" s="780"/>
      <c r="K604" s="781"/>
      <c r="L604" s="858"/>
      <c r="M604" s="762"/>
      <c r="N604" s="854"/>
      <c r="O604" s="764"/>
      <c r="P604" s="854"/>
      <c r="Q604" s="765"/>
      <c r="R604" s="858"/>
      <c r="S604" s="762"/>
      <c r="T604" s="856"/>
      <c r="U604" s="829"/>
      <c r="V604" s="854"/>
      <c r="W604" s="765"/>
      <c r="X604" s="857"/>
      <c r="Y604" s="762"/>
      <c r="Z604" s="854"/>
      <c r="AA604" s="764"/>
      <c r="AB604" s="855"/>
      <c r="AC604" s="832"/>
      <c r="AD604" s="421"/>
      <c r="AE604" s="420"/>
      <c r="AF604" s="601"/>
      <c r="AG604" s="543">
        <f t="shared" si="73"/>
        <v>0</v>
      </c>
      <c r="AH604" s="654">
        <f>COUNTIF(N604:Q604,"NA")</f>
        <v>0</v>
      </c>
      <c r="AI604" s="654">
        <f>COUNTIF(N604:Q604,"ns")</f>
        <v>0</v>
      </c>
      <c r="AJ604" s="653">
        <f t="shared" si="76"/>
        <v>0</v>
      </c>
      <c r="AK604" s="641">
        <f>IF($AG$553=2304,0,IF(OR(AND(L604=0,AI604&gt;0),AND(L604="ns",AJ604&gt;0),AND(L604="ns",AI604=0,AJ604=0),AND(L604="NA",AH604&lt;2)),1,IF(OR(AND(L604&gt;0,AI604=2),AND(L604="ns",AI604=2),AND(L604="ns",AJ604=0,AI604&gt;0),L604=AJ604,AND(L604="NA",AH604=2)),0,1)))</f>
        <v>0</v>
      </c>
      <c r="AL604" s="652">
        <f t="shared" si="78"/>
        <v>0</v>
      </c>
      <c r="AM604" s="652">
        <f t="shared" si="79"/>
        <v>0</v>
      </c>
      <c r="AN604" s="653">
        <f t="shared" si="80"/>
        <v>0</v>
      </c>
      <c r="AO604" s="641">
        <f t="shared" si="81"/>
        <v>0</v>
      </c>
      <c r="AP604" s="652">
        <f t="shared" si="82"/>
        <v>0</v>
      </c>
      <c r="AQ604" s="652">
        <f t="shared" si="83"/>
        <v>0</v>
      </c>
      <c r="AR604" s="653">
        <f t="shared" si="84"/>
        <v>0</v>
      </c>
      <c r="AS604" s="641">
        <f t="shared" si="85"/>
        <v>0</v>
      </c>
      <c r="AT604" s="652">
        <f t="shared" si="86"/>
        <v>0</v>
      </c>
      <c r="AU604" s="652">
        <f t="shared" si="87"/>
        <v>0</v>
      </c>
      <c r="AV604" s="653">
        <f t="shared" si="88"/>
        <v>0</v>
      </c>
      <c r="AW604" s="641">
        <f t="shared" si="89"/>
        <v>0</v>
      </c>
      <c r="AX604" s="654">
        <f t="shared" si="90"/>
        <v>0</v>
      </c>
      <c r="AY604" s="654">
        <f t="shared" si="91"/>
        <v>0</v>
      </c>
      <c r="AZ604" s="653">
        <f t="shared" si="92"/>
        <v>0</v>
      </c>
      <c r="BA604" s="641">
        <f t="shared" si="93"/>
        <v>0</v>
      </c>
      <c r="BB604" s="654">
        <f t="shared" si="94"/>
        <v>0</v>
      </c>
      <c r="BC604" s="654">
        <f t="shared" si="95"/>
        <v>0</v>
      </c>
      <c r="BD604" s="653">
        <f t="shared" si="96"/>
        <v>0</v>
      </c>
      <c r="BE604" s="641">
        <f t="shared" si="97"/>
        <v>0</v>
      </c>
      <c r="BG604" s="678" t="s">
        <v>6458</v>
      </c>
      <c r="BH604" s="679">
        <f>SUM(L602:M603)</f>
        <v>0</v>
      </c>
      <c r="BI604" s="679">
        <f>SUM(N602:O603)</f>
        <v>0</v>
      </c>
      <c r="BJ604" s="679">
        <f>SUM(P602:Q603)</f>
        <v>0</v>
      </c>
      <c r="BK604" s="679">
        <f>SUM(R602:S603)</f>
        <v>0</v>
      </c>
      <c r="BL604" s="679">
        <f>SUM(T602:U603)</f>
        <v>0</v>
      </c>
      <c r="BM604" s="679">
        <f>SUM(V602:W603)</f>
        <v>0</v>
      </c>
      <c r="BN604" s="679">
        <f>SUM(X602:Y603)</f>
        <v>0</v>
      </c>
      <c r="BO604" s="679">
        <f>SUM(Z602:AA603)</f>
        <v>0</v>
      </c>
      <c r="BP604" s="679">
        <f>SUM(AB602:AC603)</f>
        <v>0</v>
      </c>
    </row>
    <row r="605" spans="1:69" s="151" customFormat="1" ht="15.75" thickBot="1">
      <c r="A605" s="419"/>
      <c r="B605" s="887" t="s">
        <v>822</v>
      </c>
      <c r="C605" s="888"/>
      <c r="D605" s="779" t="s">
        <v>613</v>
      </c>
      <c r="E605" s="780"/>
      <c r="F605" s="780"/>
      <c r="G605" s="780"/>
      <c r="H605" s="780"/>
      <c r="I605" s="780"/>
      <c r="J605" s="780"/>
      <c r="K605" s="781"/>
      <c r="L605" s="858"/>
      <c r="M605" s="762"/>
      <c r="N605" s="854"/>
      <c r="O605" s="764"/>
      <c r="P605" s="854"/>
      <c r="Q605" s="765"/>
      <c r="R605" s="858"/>
      <c r="S605" s="762"/>
      <c r="T605" s="856"/>
      <c r="U605" s="829"/>
      <c r="V605" s="854"/>
      <c r="W605" s="765"/>
      <c r="X605" s="857"/>
      <c r="Y605" s="762"/>
      <c r="Z605" s="854"/>
      <c r="AA605" s="764"/>
      <c r="AB605" s="855"/>
      <c r="AC605" s="832"/>
      <c r="AD605" s="421"/>
      <c r="AE605" s="420"/>
      <c r="AF605" s="601"/>
      <c r="AG605" s="543">
        <f t="shared" si="73"/>
        <v>0</v>
      </c>
      <c r="AH605" s="654">
        <f t="shared" si="74"/>
        <v>0</v>
      </c>
      <c r="AI605" s="654">
        <f t="shared" si="75"/>
        <v>0</v>
      </c>
      <c r="AJ605" s="653">
        <f t="shared" si="76"/>
        <v>0</v>
      </c>
      <c r="AK605" s="641">
        <f t="shared" si="77"/>
        <v>0</v>
      </c>
      <c r="AL605" s="652">
        <f t="shared" si="78"/>
        <v>0</v>
      </c>
      <c r="AM605" s="652">
        <f t="shared" si="79"/>
        <v>0</v>
      </c>
      <c r="AN605" s="653">
        <f t="shared" si="80"/>
        <v>0</v>
      </c>
      <c r="AO605" s="641">
        <f t="shared" si="81"/>
        <v>0</v>
      </c>
      <c r="AP605" s="652">
        <f t="shared" si="82"/>
        <v>0</v>
      </c>
      <c r="AQ605" s="652">
        <f t="shared" si="83"/>
        <v>0</v>
      </c>
      <c r="AR605" s="653">
        <f t="shared" si="84"/>
        <v>0</v>
      </c>
      <c r="AS605" s="641">
        <f t="shared" si="85"/>
        <v>0</v>
      </c>
      <c r="AT605" s="652">
        <f t="shared" si="86"/>
        <v>0</v>
      </c>
      <c r="AU605" s="652">
        <f t="shared" si="87"/>
        <v>0</v>
      </c>
      <c r="AV605" s="653">
        <f t="shared" si="88"/>
        <v>0</v>
      </c>
      <c r="AW605" s="641">
        <f t="shared" si="89"/>
        <v>0</v>
      </c>
      <c r="AX605" s="654">
        <f t="shared" si="90"/>
        <v>0</v>
      </c>
      <c r="AY605" s="654">
        <f t="shared" si="91"/>
        <v>0</v>
      </c>
      <c r="AZ605" s="653">
        <f t="shared" si="92"/>
        <v>0</v>
      </c>
      <c r="BA605" s="641">
        <f t="shared" si="93"/>
        <v>0</v>
      </c>
      <c r="BB605" s="654">
        <f t="shared" si="94"/>
        <v>0</v>
      </c>
      <c r="BC605" s="654">
        <f t="shared" si="95"/>
        <v>0</v>
      </c>
      <c r="BD605" s="653">
        <f t="shared" si="96"/>
        <v>0</v>
      </c>
      <c r="BE605" s="641">
        <f t="shared" si="97"/>
        <v>0</v>
      </c>
      <c r="BG605" s="680" t="s">
        <v>6456</v>
      </c>
      <c r="BH605" s="682">
        <f>IF($AG$553=2304,0,IF(OR(AND(L601=0,BH603&gt;0),AND(L601="ns",BH604&gt;0),AND(L601="ns",BH603=0,BH604=0),AND(L601="NA",BH602&lt;2)),1,IF(OR(AND(L601&gt;0,BH603=2),AND(L601="ns",BH603=2),AND(L601="ns",BH604=0,BH603&gt;0),L601=BH604,AND(L601="NA",BH602=2)),0,1)))</f>
        <v>0</v>
      </c>
      <c r="BI605" s="682">
        <f>IF($AG$553=2304,0,IF(OR(AND(N601=0,BI603&gt;0),AND(N601="ns",BI604&gt;0),AND(N601="ns",BI603=0,BI604=0),AND(N601="NA",BI602&lt;2)),1,IF(OR(AND(N601&gt;0,BI603=2),AND(N601="ns",BI603=2),AND(N601="ns",BI604=0,BI603&gt;0),N601=BI604,AND(N601="NA",BI602=2)),0,1)))</f>
        <v>0</v>
      </c>
      <c r="BJ605" s="682">
        <f>IF($AG$553=2304,0,IF(OR(AND(P601=0,BJ603&gt;0),AND(P601="ns",BJ604&gt;0),AND(P601="ns",BJ603=0,BJ604=0),AND(P601="NA",BJ602&lt;2)),1,IF(OR(AND(P601&gt;0,BJ603=2),AND(P601="ns",BJ603=2),AND(P601="ns",BJ604=0,BJ603&gt;0),P601=BJ604,AND(P601="NA",BJ602=2)),0,1)))</f>
        <v>0</v>
      </c>
      <c r="BK605" s="682">
        <f>IF($AG$553=2304,0,IF(OR(AND(R601=0,BK603&gt;0),AND(R601="ns",BK604&gt;0),AND(R601="ns",BK603=0,BK604=0),AND(R601="NA",BK602&lt;2)),1,IF(OR(AND(R601&gt;0,BK603=2),AND(R601="ns",BK603=2),AND(R601="ns",BK604=0,BK603&gt;0),R601=BK604,AND(R601="NA",BK602=2)),0,1)))</f>
        <v>0</v>
      </c>
      <c r="BL605" s="682">
        <f>IF($AG$553=2304,0,IF(OR(AND(T601=0,BL603&gt;0),AND(T601="ns",BL604&gt;0),AND(T601="ns",BL603=0,BL604=0),AND(T601="NA",BL602&lt;2)),1,IF(OR(AND(T601&gt;0,BL603=2),AND(T601="ns",BL603=2),AND(T601="ns",BL604=0,BL603&gt;0),T601=BL604,AND(T601="NA",BL602=2)),0,1)))</f>
        <v>0</v>
      </c>
      <c r="BM605" s="682">
        <f>IF($AG$553=2304,0,IF(OR(AND(V601=0,BM603&gt;0),AND(V601="ns",BM604&gt;0),AND(V601="ns",BM603=0,BM604=0),AND(V601="NA",BM602&lt;2)),1,IF(OR(AND(V601&gt;0,BM603=2),AND(V601="ns",BM603=2),AND(V601="ns",BM604=0,BM603&gt;0),V601=BM604,AND(V601="NA",BM602=2)),0,1)))</f>
        <v>0</v>
      </c>
      <c r="BN605" s="682">
        <f>IF($AG$553=2304,0,IF(OR(AND(X601=0,BN603&gt;0),AND(X601="ns",BN604&gt;0),AND(X601="ns",BN603=0,BN604=0),AND(X601="NA",BN602&lt;2)),1,IF(OR(AND(X601&gt;0,BN603=2),AND(X601="ns",BN603=2),AND(X601="ns",BN604=0,BN603&gt;0),X601=BN604,AND(X601="NA",BN602=2)),0,1)))</f>
        <v>0</v>
      </c>
      <c r="BO605" s="682">
        <f>IF($AG$553=2304,0,IF(OR(AND(Z601=0,BO603&gt;0),AND(Z601="ns",BO604&gt;0),AND(Z601="ns",BO603=0,BO604=0),AND(Z601="NA",BO602&lt;2)),1,IF(OR(AND(Z601&gt;0,BO603=2),AND(Z601="ns",BO603=2),AND(Z601="ns",BO604=0,BO603&gt;0),Z601=BO604,AND(Z601="NA",BO602=2)),0,1)))</f>
        <v>0</v>
      </c>
      <c r="BP605" s="682">
        <f>IF($AG$553=2304,0,IF(OR(AND(AB601=0,BP603&gt;0),AND(AB601="ns",BP604&gt;0),AND(AB601="ns",BP603=0,BP604=0),AND(AB601="NA",BP602&lt;2)),1,IF(OR(AND(AB601&gt;0,BP603=2),AND(AB601="ns",BP603=2),AND(AB601="ns",BP604=0,BP603&gt;0),AB601=BP604,AND(AB601="NA",BP602=2)),0,1)))</f>
        <v>0</v>
      </c>
      <c r="BQ605" s="151">
        <f>SUM(BH605:BP605)</f>
        <v>0</v>
      </c>
    </row>
    <row r="606" spans="1:69" s="151" customFormat="1" ht="24" customHeight="1" thickBot="1">
      <c r="A606" s="422"/>
      <c r="B606" s="777" t="s">
        <v>823</v>
      </c>
      <c r="C606" s="778"/>
      <c r="D606" s="879" t="s">
        <v>614</v>
      </c>
      <c r="E606" s="880"/>
      <c r="F606" s="880"/>
      <c r="G606" s="880"/>
      <c r="H606" s="880"/>
      <c r="I606" s="880"/>
      <c r="J606" s="880"/>
      <c r="K606" s="881"/>
      <c r="L606" s="859"/>
      <c r="M606" s="790"/>
      <c r="N606" s="860"/>
      <c r="O606" s="839"/>
      <c r="P606" s="860"/>
      <c r="Q606" s="836"/>
      <c r="R606" s="859"/>
      <c r="S606" s="790"/>
      <c r="T606" s="866"/>
      <c r="U606" s="834"/>
      <c r="V606" s="860"/>
      <c r="W606" s="836"/>
      <c r="X606" s="867"/>
      <c r="Y606" s="790"/>
      <c r="Z606" s="860"/>
      <c r="AA606" s="839"/>
      <c r="AB606" s="868"/>
      <c r="AC606" s="838"/>
      <c r="AD606" s="421"/>
      <c r="AE606" s="420"/>
      <c r="AF606" s="601"/>
      <c r="AG606" s="543">
        <f t="shared" si="73"/>
        <v>0</v>
      </c>
      <c r="AH606" s="654">
        <f t="shared" si="74"/>
        <v>0</v>
      </c>
      <c r="AI606" s="654">
        <f t="shared" si="75"/>
        <v>0</v>
      </c>
      <c r="AJ606" s="653">
        <f t="shared" si="76"/>
        <v>0</v>
      </c>
      <c r="AK606" s="641">
        <f t="shared" si="77"/>
        <v>0</v>
      </c>
      <c r="AL606" s="652">
        <f t="shared" si="78"/>
        <v>0</v>
      </c>
      <c r="AM606" s="652">
        <f t="shared" si="79"/>
        <v>0</v>
      </c>
      <c r="AN606" s="653">
        <f t="shared" si="80"/>
        <v>0</v>
      </c>
      <c r="AO606" s="641">
        <f t="shared" si="81"/>
        <v>0</v>
      </c>
      <c r="AP606" s="652">
        <f t="shared" si="82"/>
        <v>0</v>
      </c>
      <c r="AQ606" s="652">
        <f t="shared" si="83"/>
        <v>0</v>
      </c>
      <c r="AR606" s="653">
        <f t="shared" si="84"/>
        <v>0</v>
      </c>
      <c r="AS606" s="641">
        <f t="shared" si="85"/>
        <v>0</v>
      </c>
      <c r="AT606" s="652">
        <f t="shared" si="86"/>
        <v>0</v>
      </c>
      <c r="AU606" s="652">
        <f t="shared" si="87"/>
        <v>0</v>
      </c>
      <c r="AV606" s="653">
        <f t="shared" si="88"/>
        <v>0</v>
      </c>
      <c r="AW606" s="641">
        <f t="shared" si="89"/>
        <v>0</v>
      </c>
      <c r="AX606" s="654">
        <f t="shared" si="90"/>
        <v>0</v>
      </c>
      <c r="AY606" s="654">
        <f t="shared" si="91"/>
        <v>0</v>
      </c>
      <c r="AZ606" s="653">
        <f t="shared" si="92"/>
        <v>0</v>
      </c>
      <c r="BA606" s="641">
        <f t="shared" si="93"/>
        <v>0</v>
      </c>
      <c r="BB606" s="654">
        <f t="shared" si="94"/>
        <v>0</v>
      </c>
      <c r="BC606" s="654">
        <f t="shared" si="95"/>
        <v>0</v>
      </c>
      <c r="BD606" s="653">
        <f t="shared" si="96"/>
        <v>0</v>
      </c>
      <c r="BE606" s="641">
        <f t="shared" si="97"/>
        <v>0</v>
      </c>
    </row>
    <row r="607" spans="1:69" s="151" customFormat="1" ht="15" customHeight="1" thickBot="1">
      <c r="A607" s="422"/>
      <c r="B607" s="1184" t="s">
        <v>824</v>
      </c>
      <c r="C607" s="1185"/>
      <c r="D607" s="779" t="s">
        <v>289</v>
      </c>
      <c r="E607" s="780"/>
      <c r="F607" s="780"/>
      <c r="G607" s="780"/>
      <c r="H607" s="780"/>
      <c r="I607" s="780"/>
      <c r="J607" s="780"/>
      <c r="K607" s="781"/>
      <c r="L607" s="861"/>
      <c r="M607" s="785"/>
      <c r="N607" s="863"/>
      <c r="O607" s="787"/>
      <c r="P607" s="863"/>
      <c r="Q607" s="788"/>
      <c r="R607" s="861"/>
      <c r="S607" s="785"/>
      <c r="T607" s="862"/>
      <c r="U607" s="827"/>
      <c r="V607" s="863"/>
      <c r="W607" s="788"/>
      <c r="X607" s="864"/>
      <c r="Y607" s="785"/>
      <c r="Z607" s="863"/>
      <c r="AA607" s="787"/>
      <c r="AB607" s="865"/>
      <c r="AC607" s="783"/>
      <c r="AD607" s="421"/>
      <c r="AE607" s="420"/>
      <c r="AF607" s="601"/>
      <c r="AG607" s="543">
        <f t="shared" si="73"/>
        <v>0</v>
      </c>
      <c r="AH607" s="654">
        <f t="shared" si="74"/>
        <v>0</v>
      </c>
      <c r="AI607" s="654">
        <f t="shared" si="75"/>
        <v>0</v>
      </c>
      <c r="AJ607" s="653">
        <f t="shared" si="76"/>
        <v>0</v>
      </c>
      <c r="AK607" s="641">
        <f t="shared" si="77"/>
        <v>0</v>
      </c>
      <c r="AL607" s="652">
        <f t="shared" si="78"/>
        <v>0</v>
      </c>
      <c r="AM607" s="652">
        <f t="shared" si="79"/>
        <v>0</v>
      </c>
      <c r="AN607" s="653">
        <f t="shared" si="80"/>
        <v>0</v>
      </c>
      <c r="AO607" s="641">
        <f t="shared" si="81"/>
        <v>0</v>
      </c>
      <c r="AP607" s="652">
        <f t="shared" si="82"/>
        <v>0</v>
      </c>
      <c r="AQ607" s="652">
        <f t="shared" si="83"/>
        <v>0</v>
      </c>
      <c r="AR607" s="653">
        <f t="shared" si="84"/>
        <v>0</v>
      </c>
      <c r="AS607" s="641">
        <f t="shared" si="85"/>
        <v>0</v>
      </c>
      <c r="AT607" s="652">
        <f t="shared" si="86"/>
        <v>0</v>
      </c>
      <c r="AU607" s="652">
        <f t="shared" si="87"/>
        <v>0</v>
      </c>
      <c r="AV607" s="653">
        <f t="shared" si="88"/>
        <v>0</v>
      </c>
      <c r="AW607" s="641">
        <f t="shared" si="89"/>
        <v>0</v>
      </c>
      <c r="AX607" s="654">
        <f t="shared" si="90"/>
        <v>0</v>
      </c>
      <c r="AY607" s="654">
        <f t="shared" si="91"/>
        <v>0</v>
      </c>
      <c r="AZ607" s="653">
        <f t="shared" si="92"/>
        <v>0</v>
      </c>
      <c r="BA607" s="641">
        <f t="shared" si="93"/>
        <v>0</v>
      </c>
      <c r="BB607" s="654">
        <f t="shared" si="94"/>
        <v>0</v>
      </c>
      <c r="BC607" s="654">
        <f t="shared" si="95"/>
        <v>0</v>
      </c>
      <c r="BD607" s="653">
        <f t="shared" si="96"/>
        <v>0</v>
      </c>
      <c r="BE607" s="641">
        <f t="shared" si="97"/>
        <v>0</v>
      </c>
    </row>
    <row r="608" spans="1:69" s="151" customFormat="1" ht="15" customHeight="1" thickBot="1">
      <c r="A608" s="422"/>
      <c r="B608" s="777" t="s">
        <v>825</v>
      </c>
      <c r="C608" s="778"/>
      <c r="D608" s="779" t="s">
        <v>826</v>
      </c>
      <c r="E608" s="780"/>
      <c r="F608" s="780"/>
      <c r="G608" s="780"/>
      <c r="H608" s="780"/>
      <c r="I608" s="780"/>
      <c r="J608" s="780"/>
      <c r="K608" s="781"/>
      <c r="L608" s="858"/>
      <c r="M608" s="762"/>
      <c r="N608" s="854"/>
      <c r="O608" s="764"/>
      <c r="P608" s="854"/>
      <c r="Q608" s="765"/>
      <c r="R608" s="858"/>
      <c r="S608" s="762"/>
      <c r="T608" s="856"/>
      <c r="U608" s="829"/>
      <c r="V608" s="854"/>
      <c r="W608" s="765"/>
      <c r="X608" s="857"/>
      <c r="Y608" s="762"/>
      <c r="Z608" s="854"/>
      <c r="AA608" s="764"/>
      <c r="AB608" s="855"/>
      <c r="AC608" s="832"/>
      <c r="AD608" s="421"/>
      <c r="AE608" s="420"/>
      <c r="AF608" s="601"/>
      <c r="AG608" s="543">
        <f t="shared" si="73"/>
        <v>0</v>
      </c>
      <c r="AH608" s="654">
        <f t="shared" si="74"/>
        <v>0</v>
      </c>
      <c r="AI608" s="654">
        <f t="shared" si="75"/>
        <v>0</v>
      </c>
      <c r="AJ608" s="653">
        <f t="shared" si="76"/>
        <v>0</v>
      </c>
      <c r="AK608" s="641">
        <f t="shared" si="77"/>
        <v>0</v>
      </c>
      <c r="AL608" s="652">
        <f t="shared" si="78"/>
        <v>0</v>
      </c>
      <c r="AM608" s="652">
        <f t="shared" si="79"/>
        <v>0</v>
      </c>
      <c r="AN608" s="653">
        <f t="shared" si="80"/>
        <v>0</v>
      </c>
      <c r="AO608" s="641">
        <f t="shared" si="81"/>
        <v>0</v>
      </c>
      <c r="AP608" s="652">
        <f t="shared" si="82"/>
        <v>0</v>
      </c>
      <c r="AQ608" s="652">
        <f t="shared" si="83"/>
        <v>0</v>
      </c>
      <c r="AR608" s="653">
        <f t="shared" si="84"/>
        <v>0</v>
      </c>
      <c r="AS608" s="641">
        <f t="shared" si="85"/>
        <v>0</v>
      </c>
      <c r="AT608" s="652">
        <f t="shared" si="86"/>
        <v>0</v>
      </c>
      <c r="AU608" s="652">
        <f t="shared" si="87"/>
        <v>0</v>
      </c>
      <c r="AV608" s="653">
        <f t="shared" si="88"/>
        <v>0</v>
      </c>
      <c r="AW608" s="641">
        <f t="shared" si="89"/>
        <v>0</v>
      </c>
      <c r="AX608" s="654">
        <f t="shared" si="90"/>
        <v>0</v>
      </c>
      <c r="AY608" s="654">
        <f t="shared" si="91"/>
        <v>0</v>
      </c>
      <c r="AZ608" s="653">
        <f t="shared" si="92"/>
        <v>0</v>
      </c>
      <c r="BA608" s="641">
        <f t="shared" si="93"/>
        <v>0</v>
      </c>
      <c r="BB608" s="654">
        <f t="shared" si="94"/>
        <v>0</v>
      </c>
      <c r="BC608" s="654">
        <f t="shared" si="95"/>
        <v>0</v>
      </c>
      <c r="BD608" s="653">
        <f t="shared" si="96"/>
        <v>0</v>
      </c>
      <c r="BE608" s="641">
        <f t="shared" si="97"/>
        <v>0</v>
      </c>
    </row>
    <row r="609" spans="1:69" s="151" customFormat="1" ht="15" customHeight="1" thickBot="1">
      <c r="A609" s="422"/>
      <c r="B609" s="1192" t="s">
        <v>827</v>
      </c>
      <c r="C609" s="1193"/>
      <c r="D609" s="879" t="s">
        <v>615</v>
      </c>
      <c r="E609" s="880"/>
      <c r="F609" s="880"/>
      <c r="G609" s="880"/>
      <c r="H609" s="880"/>
      <c r="I609" s="880"/>
      <c r="J609" s="880"/>
      <c r="K609" s="881"/>
      <c r="L609" s="859"/>
      <c r="M609" s="790"/>
      <c r="N609" s="860"/>
      <c r="O609" s="839"/>
      <c r="P609" s="860"/>
      <c r="Q609" s="836"/>
      <c r="R609" s="859"/>
      <c r="S609" s="790"/>
      <c r="T609" s="866"/>
      <c r="U609" s="834"/>
      <c r="V609" s="860"/>
      <c r="W609" s="836"/>
      <c r="X609" s="867"/>
      <c r="Y609" s="790"/>
      <c r="Z609" s="860"/>
      <c r="AA609" s="839"/>
      <c r="AB609" s="868"/>
      <c r="AC609" s="838"/>
      <c r="AD609" s="421"/>
      <c r="AE609" s="420"/>
      <c r="AF609" s="601"/>
      <c r="AG609" s="543">
        <f t="shared" si="73"/>
        <v>0</v>
      </c>
      <c r="AH609" s="654">
        <f t="shared" si="74"/>
        <v>0</v>
      </c>
      <c r="AI609" s="654">
        <f t="shared" si="75"/>
        <v>0</v>
      </c>
      <c r="AJ609" s="653">
        <f t="shared" si="76"/>
        <v>0</v>
      </c>
      <c r="AK609" s="641">
        <f t="shared" si="77"/>
        <v>0</v>
      </c>
      <c r="AL609" s="652">
        <f t="shared" si="78"/>
        <v>0</v>
      </c>
      <c r="AM609" s="652">
        <f t="shared" si="79"/>
        <v>0</v>
      </c>
      <c r="AN609" s="653">
        <f t="shared" si="80"/>
        <v>0</v>
      </c>
      <c r="AO609" s="641">
        <f t="shared" si="81"/>
        <v>0</v>
      </c>
      <c r="AP609" s="652">
        <f t="shared" si="82"/>
        <v>0</v>
      </c>
      <c r="AQ609" s="652">
        <f t="shared" si="83"/>
        <v>0</v>
      </c>
      <c r="AR609" s="653">
        <f t="shared" si="84"/>
        <v>0</v>
      </c>
      <c r="AS609" s="641">
        <f t="shared" si="85"/>
        <v>0</v>
      </c>
      <c r="AT609" s="652">
        <f t="shared" si="86"/>
        <v>0</v>
      </c>
      <c r="AU609" s="652">
        <f t="shared" si="87"/>
        <v>0</v>
      </c>
      <c r="AV609" s="653">
        <f t="shared" si="88"/>
        <v>0</v>
      </c>
      <c r="AW609" s="641">
        <f t="shared" si="89"/>
        <v>0</v>
      </c>
      <c r="AX609" s="654">
        <f t="shared" si="90"/>
        <v>0</v>
      </c>
      <c r="AY609" s="654">
        <f t="shared" si="91"/>
        <v>0</v>
      </c>
      <c r="AZ609" s="653">
        <f t="shared" si="92"/>
        <v>0</v>
      </c>
      <c r="BA609" s="641">
        <f t="shared" si="93"/>
        <v>0</v>
      </c>
      <c r="BB609" s="654">
        <f t="shared" si="94"/>
        <v>0</v>
      </c>
      <c r="BC609" s="654">
        <f t="shared" si="95"/>
        <v>0</v>
      </c>
      <c r="BD609" s="653">
        <f t="shared" si="96"/>
        <v>0</v>
      </c>
      <c r="BE609" s="641">
        <f t="shared" si="97"/>
        <v>0</v>
      </c>
    </row>
    <row r="610" spans="1:69" s="151" customFormat="1" ht="26.25" customHeight="1" thickBot="1">
      <c r="A610" s="422"/>
      <c r="B610" s="777" t="s">
        <v>828</v>
      </c>
      <c r="C610" s="778"/>
      <c r="D610" s="879" t="s">
        <v>829</v>
      </c>
      <c r="E610" s="880"/>
      <c r="F610" s="880"/>
      <c r="G610" s="880"/>
      <c r="H610" s="880"/>
      <c r="I610" s="880"/>
      <c r="J610" s="880"/>
      <c r="K610" s="881"/>
      <c r="L610" s="784"/>
      <c r="M610" s="785"/>
      <c r="N610" s="786"/>
      <c r="O610" s="787"/>
      <c r="P610" s="786"/>
      <c r="Q610" s="788"/>
      <c r="R610" s="784"/>
      <c r="S610" s="785"/>
      <c r="T610" s="826"/>
      <c r="U610" s="827"/>
      <c r="V610" s="786"/>
      <c r="W610" s="788"/>
      <c r="X610" s="841"/>
      <c r="Y610" s="785"/>
      <c r="Z610" s="786"/>
      <c r="AA610" s="787"/>
      <c r="AB610" s="782"/>
      <c r="AC610" s="783"/>
      <c r="AD610" s="421"/>
      <c r="AE610" s="420"/>
      <c r="AF610" s="601"/>
      <c r="AG610" s="543">
        <f t="shared" si="73"/>
        <v>0</v>
      </c>
      <c r="AH610" s="654">
        <f t="shared" si="74"/>
        <v>0</v>
      </c>
      <c r="AI610" s="654">
        <f t="shared" si="75"/>
        <v>0</v>
      </c>
      <c r="AJ610" s="653">
        <f t="shared" si="76"/>
        <v>0</v>
      </c>
      <c r="AK610" s="641">
        <f t="shared" si="77"/>
        <v>0</v>
      </c>
      <c r="AL610" s="652">
        <f t="shared" si="78"/>
        <v>0</v>
      </c>
      <c r="AM610" s="652">
        <f t="shared" si="79"/>
        <v>0</v>
      </c>
      <c r="AN610" s="653">
        <f t="shared" si="80"/>
        <v>0</v>
      </c>
      <c r="AO610" s="641">
        <f t="shared" si="81"/>
        <v>0</v>
      </c>
      <c r="AP610" s="652">
        <f t="shared" si="82"/>
        <v>0</v>
      </c>
      <c r="AQ610" s="652">
        <f t="shared" si="83"/>
        <v>0</v>
      </c>
      <c r="AR610" s="653">
        <f t="shared" si="84"/>
        <v>0</v>
      </c>
      <c r="AS610" s="641">
        <f t="shared" si="85"/>
        <v>0</v>
      </c>
      <c r="AT610" s="652">
        <f t="shared" si="86"/>
        <v>0</v>
      </c>
      <c r="AU610" s="652">
        <f t="shared" si="87"/>
        <v>0</v>
      </c>
      <c r="AV610" s="653">
        <f t="shared" si="88"/>
        <v>0</v>
      </c>
      <c r="AW610" s="641">
        <f t="shared" si="89"/>
        <v>0</v>
      </c>
      <c r="AX610" s="654">
        <f t="shared" si="90"/>
        <v>0</v>
      </c>
      <c r="AY610" s="654">
        <f t="shared" si="91"/>
        <v>0</v>
      </c>
      <c r="AZ610" s="653">
        <f t="shared" si="92"/>
        <v>0</v>
      </c>
      <c r="BA610" s="641">
        <f t="shared" si="93"/>
        <v>0</v>
      </c>
      <c r="BB610" s="654">
        <f t="shared" si="94"/>
        <v>0</v>
      </c>
      <c r="BC610" s="654">
        <f t="shared" si="95"/>
        <v>0</v>
      </c>
      <c r="BD610" s="653">
        <f t="shared" si="96"/>
        <v>0</v>
      </c>
      <c r="BE610" s="641">
        <f t="shared" si="97"/>
        <v>0</v>
      </c>
      <c r="BG610" s="676" t="s">
        <v>6481</v>
      </c>
      <c r="BH610" s="677" t="s">
        <v>120</v>
      </c>
      <c r="BI610" s="677" t="s">
        <v>6473</v>
      </c>
      <c r="BJ610" s="677" t="s">
        <v>6474</v>
      </c>
      <c r="BK610" s="677" t="s">
        <v>6482</v>
      </c>
      <c r="BL610" s="633" t="s">
        <v>6483</v>
      </c>
      <c r="BM610" s="677" t="s">
        <v>6484</v>
      </c>
      <c r="BN610" s="677" t="s">
        <v>6485</v>
      </c>
      <c r="BO610" s="677" t="s">
        <v>6486</v>
      </c>
      <c r="BP610" s="677" t="s">
        <v>6487</v>
      </c>
    </row>
    <row r="611" spans="1:69" s="151" customFormat="1" ht="15" customHeight="1">
      <c r="A611" s="422"/>
      <c r="B611" s="882" t="s">
        <v>830</v>
      </c>
      <c r="C611" s="886"/>
      <c r="D611" s="548"/>
      <c r="E611" s="884" t="s">
        <v>616</v>
      </c>
      <c r="F611" s="884"/>
      <c r="G611" s="884"/>
      <c r="H611" s="884"/>
      <c r="I611" s="884"/>
      <c r="J611" s="884"/>
      <c r="K611" s="885"/>
      <c r="L611" s="761"/>
      <c r="M611" s="762"/>
      <c r="N611" s="763"/>
      <c r="O611" s="764"/>
      <c r="P611" s="763"/>
      <c r="Q611" s="765"/>
      <c r="R611" s="761"/>
      <c r="S611" s="762"/>
      <c r="T611" s="828"/>
      <c r="U611" s="829"/>
      <c r="V611" s="763"/>
      <c r="W611" s="765"/>
      <c r="X611" s="830"/>
      <c r="Y611" s="762"/>
      <c r="Z611" s="763"/>
      <c r="AA611" s="764"/>
      <c r="AB611" s="831"/>
      <c r="AC611" s="832"/>
      <c r="AD611" s="421"/>
      <c r="AE611" s="420"/>
      <c r="AF611" s="601"/>
      <c r="AG611" s="543">
        <f t="shared" si="73"/>
        <v>0</v>
      </c>
      <c r="AH611" s="654">
        <f t="shared" si="74"/>
        <v>0</v>
      </c>
      <c r="AI611" s="654">
        <f t="shared" si="75"/>
        <v>0</v>
      </c>
      <c r="AJ611" s="653">
        <f t="shared" si="76"/>
        <v>0</v>
      </c>
      <c r="AK611" s="641">
        <f t="shared" si="77"/>
        <v>0</v>
      </c>
      <c r="AL611" s="652">
        <f t="shared" si="78"/>
        <v>0</v>
      </c>
      <c r="AM611" s="652">
        <f t="shared" si="79"/>
        <v>0</v>
      </c>
      <c r="AN611" s="653">
        <f t="shared" si="80"/>
        <v>0</v>
      </c>
      <c r="AO611" s="641">
        <f t="shared" si="81"/>
        <v>0</v>
      </c>
      <c r="AP611" s="652">
        <f t="shared" si="82"/>
        <v>0</v>
      </c>
      <c r="AQ611" s="652">
        <f t="shared" si="83"/>
        <v>0</v>
      </c>
      <c r="AR611" s="653">
        <f t="shared" si="84"/>
        <v>0</v>
      </c>
      <c r="AS611" s="641">
        <f t="shared" si="85"/>
        <v>0</v>
      </c>
      <c r="AT611" s="652">
        <f t="shared" si="86"/>
        <v>0</v>
      </c>
      <c r="AU611" s="652">
        <f t="shared" si="87"/>
        <v>0</v>
      </c>
      <c r="AV611" s="653">
        <f t="shared" si="88"/>
        <v>0</v>
      </c>
      <c r="AW611" s="641">
        <f t="shared" si="89"/>
        <v>0</v>
      </c>
      <c r="AX611" s="654">
        <f t="shared" si="90"/>
        <v>0</v>
      </c>
      <c r="AY611" s="654">
        <f t="shared" si="91"/>
        <v>0</v>
      </c>
      <c r="AZ611" s="653">
        <f t="shared" si="92"/>
        <v>0</v>
      </c>
      <c r="BA611" s="641">
        <f t="shared" si="93"/>
        <v>0</v>
      </c>
      <c r="BB611" s="654">
        <f t="shared" si="94"/>
        <v>0</v>
      </c>
      <c r="BC611" s="654">
        <f t="shared" si="95"/>
        <v>0</v>
      </c>
      <c r="BD611" s="653">
        <f t="shared" si="96"/>
        <v>0</v>
      </c>
      <c r="BE611" s="641">
        <f t="shared" si="97"/>
        <v>0</v>
      </c>
      <c r="BG611" s="678" t="s">
        <v>6480</v>
      </c>
      <c r="BH611" s="679">
        <f>COUNTIF(L611:M617,"NA")</f>
        <v>0</v>
      </c>
      <c r="BI611" s="679">
        <f>COUNTIF(N611:O617,"NA")</f>
        <v>0</v>
      </c>
      <c r="BJ611" s="679">
        <f>COUNTIF(P611:Q617,"NA")</f>
        <v>0</v>
      </c>
      <c r="BK611" s="679">
        <f>COUNTIF(R611:S617,"NA")</f>
        <v>0</v>
      </c>
      <c r="BL611" s="679">
        <f>COUNTIF(T611:U617,"NA")</f>
        <v>0</v>
      </c>
      <c r="BM611" s="679">
        <f>COUNTIF(V611:W617,"NA")</f>
        <v>0</v>
      </c>
      <c r="BN611" s="679">
        <f>COUNTIF(X611:Y617,"NA")</f>
        <v>0</v>
      </c>
      <c r="BO611" s="679">
        <f>COUNTIF(Z611:AA617,"NA")</f>
        <v>0</v>
      </c>
      <c r="BP611" s="679">
        <f>COUNTIF(AB611:AC617,"NA")</f>
        <v>0</v>
      </c>
    </row>
    <row r="612" spans="1:69" s="151" customFormat="1" ht="27.75" customHeight="1">
      <c r="A612" s="422"/>
      <c r="B612" s="882" t="s">
        <v>831</v>
      </c>
      <c r="C612" s="886"/>
      <c r="D612" s="548"/>
      <c r="E612" s="884" t="s">
        <v>617</v>
      </c>
      <c r="F612" s="884"/>
      <c r="G612" s="884"/>
      <c r="H612" s="884"/>
      <c r="I612" s="884"/>
      <c r="J612" s="884"/>
      <c r="K612" s="885"/>
      <c r="L612" s="761"/>
      <c r="M612" s="762"/>
      <c r="N612" s="763"/>
      <c r="O612" s="764"/>
      <c r="P612" s="763"/>
      <c r="Q612" s="765"/>
      <c r="R612" s="761"/>
      <c r="S612" s="762"/>
      <c r="T612" s="828"/>
      <c r="U612" s="829"/>
      <c r="V612" s="763"/>
      <c r="W612" s="765"/>
      <c r="X612" s="830"/>
      <c r="Y612" s="762"/>
      <c r="Z612" s="763"/>
      <c r="AA612" s="764"/>
      <c r="AB612" s="831"/>
      <c r="AC612" s="832"/>
      <c r="AD612" s="421"/>
      <c r="AE612" s="420"/>
      <c r="AF612" s="601"/>
      <c r="AG612" s="543">
        <f t="shared" si="73"/>
        <v>0</v>
      </c>
      <c r="AH612" s="654">
        <f t="shared" si="74"/>
        <v>0</v>
      </c>
      <c r="AI612" s="654">
        <f t="shared" si="75"/>
        <v>0</v>
      </c>
      <c r="AJ612" s="653">
        <f t="shared" si="76"/>
        <v>0</v>
      </c>
      <c r="AK612" s="641">
        <f t="shared" si="77"/>
        <v>0</v>
      </c>
      <c r="AL612" s="652">
        <f t="shared" si="78"/>
        <v>0</v>
      </c>
      <c r="AM612" s="652">
        <f t="shared" si="79"/>
        <v>0</v>
      </c>
      <c r="AN612" s="653">
        <f t="shared" si="80"/>
        <v>0</v>
      </c>
      <c r="AO612" s="641">
        <f t="shared" si="81"/>
        <v>0</v>
      </c>
      <c r="AP612" s="652">
        <f t="shared" si="82"/>
        <v>0</v>
      </c>
      <c r="AQ612" s="652">
        <f t="shared" si="83"/>
        <v>0</v>
      </c>
      <c r="AR612" s="653">
        <f t="shared" si="84"/>
        <v>0</v>
      </c>
      <c r="AS612" s="641">
        <f t="shared" si="85"/>
        <v>0</v>
      </c>
      <c r="AT612" s="652">
        <f t="shared" si="86"/>
        <v>0</v>
      </c>
      <c r="AU612" s="652">
        <f t="shared" si="87"/>
        <v>0</v>
      </c>
      <c r="AV612" s="653">
        <f t="shared" si="88"/>
        <v>0</v>
      </c>
      <c r="AW612" s="641">
        <f t="shared" si="89"/>
        <v>0</v>
      </c>
      <c r="AX612" s="654">
        <f t="shared" si="90"/>
        <v>0</v>
      </c>
      <c r="AY612" s="654">
        <f t="shared" si="91"/>
        <v>0</v>
      </c>
      <c r="AZ612" s="653">
        <f t="shared" si="92"/>
        <v>0</v>
      </c>
      <c r="BA612" s="641">
        <f t="shared" si="93"/>
        <v>0</v>
      </c>
      <c r="BB612" s="654">
        <f t="shared" si="94"/>
        <v>0</v>
      </c>
      <c r="BC612" s="654">
        <f t="shared" si="95"/>
        <v>0</v>
      </c>
      <c r="BD612" s="653">
        <f t="shared" si="96"/>
        <v>0</v>
      </c>
      <c r="BE612" s="641">
        <f t="shared" si="97"/>
        <v>0</v>
      </c>
      <c r="BG612" s="678" t="s">
        <v>467</v>
      </c>
      <c r="BH612" s="679">
        <f>COUNTIF(L611:M617,"NS")</f>
        <v>0</v>
      </c>
      <c r="BI612" s="679">
        <f>COUNTIF(N611:O617,"NS")</f>
        <v>0</v>
      </c>
      <c r="BJ612" s="679">
        <f>COUNTIF(P611:Q617,"NS")</f>
        <v>0</v>
      </c>
      <c r="BK612" s="679">
        <f>COUNTIF(R611:S617,"NS")</f>
        <v>0</v>
      </c>
      <c r="BL612" s="679">
        <f>COUNTIF(T611:U617,"NS")</f>
        <v>0</v>
      </c>
      <c r="BM612" s="679">
        <f>COUNTIF(V611:W617,"NS")</f>
        <v>0</v>
      </c>
      <c r="BN612" s="679">
        <f>COUNTIF(X611:Y617,"NS")</f>
        <v>0</v>
      </c>
      <c r="BO612" s="679">
        <f>COUNTIF(Z611:AA617,"NS")</f>
        <v>0</v>
      </c>
      <c r="BP612" s="679">
        <f>COUNTIF(AB611:AC617,"NS")</f>
        <v>0</v>
      </c>
    </row>
    <row r="613" spans="1:69" s="151" customFormat="1">
      <c r="A613" s="422"/>
      <c r="B613" s="882" t="s">
        <v>832</v>
      </c>
      <c r="C613" s="886"/>
      <c r="D613" s="548"/>
      <c r="E613" s="884" t="s">
        <v>618</v>
      </c>
      <c r="F613" s="884"/>
      <c r="G613" s="884"/>
      <c r="H613" s="884"/>
      <c r="I613" s="884"/>
      <c r="J613" s="884"/>
      <c r="K613" s="885"/>
      <c r="L613" s="761"/>
      <c r="M613" s="762"/>
      <c r="N613" s="763"/>
      <c r="O613" s="764"/>
      <c r="P613" s="763"/>
      <c r="Q613" s="765"/>
      <c r="R613" s="761"/>
      <c r="S613" s="762"/>
      <c r="T613" s="828"/>
      <c r="U613" s="829"/>
      <c r="V613" s="763"/>
      <c r="W613" s="765"/>
      <c r="X613" s="830"/>
      <c r="Y613" s="762"/>
      <c r="Z613" s="763"/>
      <c r="AA613" s="764"/>
      <c r="AB613" s="831"/>
      <c r="AC613" s="832"/>
      <c r="AD613" s="421"/>
      <c r="AE613" s="420"/>
      <c r="AF613" s="601"/>
      <c r="AG613" s="543">
        <f t="shared" si="73"/>
        <v>0</v>
      </c>
      <c r="AH613" s="654">
        <f t="shared" si="74"/>
        <v>0</v>
      </c>
      <c r="AI613" s="654">
        <f t="shared" si="75"/>
        <v>0</v>
      </c>
      <c r="AJ613" s="653">
        <f t="shared" si="76"/>
        <v>0</v>
      </c>
      <c r="AK613" s="641">
        <f t="shared" si="77"/>
        <v>0</v>
      </c>
      <c r="AL613" s="652">
        <f t="shared" si="78"/>
        <v>0</v>
      </c>
      <c r="AM613" s="652">
        <f t="shared" si="79"/>
        <v>0</v>
      </c>
      <c r="AN613" s="653">
        <f t="shared" si="80"/>
        <v>0</v>
      </c>
      <c r="AO613" s="641">
        <f t="shared" si="81"/>
        <v>0</v>
      </c>
      <c r="AP613" s="652">
        <f t="shared" si="82"/>
        <v>0</v>
      </c>
      <c r="AQ613" s="652">
        <f t="shared" si="83"/>
        <v>0</v>
      </c>
      <c r="AR613" s="653">
        <f t="shared" si="84"/>
        <v>0</v>
      </c>
      <c r="AS613" s="641">
        <f t="shared" si="85"/>
        <v>0</v>
      </c>
      <c r="AT613" s="652">
        <f t="shared" si="86"/>
        <v>0</v>
      </c>
      <c r="AU613" s="652">
        <f t="shared" si="87"/>
        <v>0</v>
      </c>
      <c r="AV613" s="653">
        <f t="shared" si="88"/>
        <v>0</v>
      </c>
      <c r="AW613" s="641">
        <f t="shared" si="89"/>
        <v>0</v>
      </c>
      <c r="AX613" s="654">
        <f t="shared" si="90"/>
        <v>0</v>
      </c>
      <c r="AY613" s="654">
        <f t="shared" si="91"/>
        <v>0</v>
      </c>
      <c r="AZ613" s="653">
        <f t="shared" si="92"/>
        <v>0</v>
      </c>
      <c r="BA613" s="641">
        <f t="shared" si="93"/>
        <v>0</v>
      </c>
      <c r="BB613" s="654">
        <f t="shared" si="94"/>
        <v>0</v>
      </c>
      <c r="BC613" s="654">
        <f t="shared" si="95"/>
        <v>0</v>
      </c>
      <c r="BD613" s="653">
        <f t="shared" si="96"/>
        <v>0</v>
      </c>
      <c r="BE613" s="641">
        <f t="shared" si="97"/>
        <v>0</v>
      </c>
      <c r="BG613" s="678" t="s">
        <v>6458</v>
      </c>
      <c r="BH613" s="679">
        <f>SUM(L611:M617)</f>
        <v>0</v>
      </c>
      <c r="BI613" s="679">
        <f>SUM(N611:O617)</f>
        <v>0</v>
      </c>
      <c r="BJ613" s="679">
        <f>SUM(P611:Q617)</f>
        <v>0</v>
      </c>
      <c r="BK613" s="679">
        <f>SUM(R611:S617)</f>
        <v>0</v>
      </c>
      <c r="BL613" s="679">
        <f>SUM(T611:U617)</f>
        <v>0</v>
      </c>
      <c r="BM613" s="679">
        <f>SUM(V611:W617)</f>
        <v>0</v>
      </c>
      <c r="BN613" s="679">
        <f>SUM(X611:Y617)</f>
        <v>0</v>
      </c>
      <c r="BO613" s="679">
        <f>SUM(Z611:AA617)</f>
        <v>0</v>
      </c>
      <c r="BP613" s="679">
        <f>SUM(AB611:AC617)</f>
        <v>0</v>
      </c>
    </row>
    <row r="614" spans="1:69" s="151" customFormat="1" ht="15.75" thickBot="1">
      <c r="A614" s="422"/>
      <c r="B614" s="882" t="s">
        <v>833</v>
      </c>
      <c r="C614" s="886"/>
      <c r="D614" s="548"/>
      <c r="E614" s="884" t="s">
        <v>619</v>
      </c>
      <c r="F614" s="884"/>
      <c r="G614" s="884"/>
      <c r="H614" s="884"/>
      <c r="I614" s="884"/>
      <c r="J614" s="884"/>
      <c r="K614" s="885"/>
      <c r="L614" s="761"/>
      <c r="M614" s="762"/>
      <c r="N614" s="763"/>
      <c r="O614" s="764"/>
      <c r="P614" s="763"/>
      <c r="Q614" s="765"/>
      <c r="R614" s="761"/>
      <c r="S614" s="762"/>
      <c r="T614" s="828"/>
      <c r="U614" s="829"/>
      <c r="V614" s="763"/>
      <c r="W614" s="765"/>
      <c r="X614" s="830"/>
      <c r="Y614" s="762"/>
      <c r="Z614" s="763"/>
      <c r="AA614" s="764"/>
      <c r="AB614" s="831"/>
      <c r="AC614" s="832"/>
      <c r="AD614" s="421"/>
      <c r="AE614" s="420"/>
      <c r="AF614" s="601"/>
      <c r="AG614" s="543">
        <f t="shared" si="73"/>
        <v>0</v>
      </c>
      <c r="AH614" s="654">
        <f t="shared" si="74"/>
        <v>0</v>
      </c>
      <c r="AI614" s="654">
        <f t="shared" si="75"/>
        <v>0</v>
      </c>
      <c r="AJ614" s="653">
        <f t="shared" si="76"/>
        <v>0</v>
      </c>
      <c r="AK614" s="641">
        <f t="shared" si="77"/>
        <v>0</v>
      </c>
      <c r="AL614" s="652">
        <f t="shared" si="78"/>
        <v>0</v>
      </c>
      <c r="AM614" s="652">
        <f t="shared" si="79"/>
        <v>0</v>
      </c>
      <c r="AN614" s="653">
        <f t="shared" si="80"/>
        <v>0</v>
      </c>
      <c r="AO614" s="641">
        <f t="shared" si="81"/>
        <v>0</v>
      </c>
      <c r="AP614" s="652">
        <f t="shared" si="82"/>
        <v>0</v>
      </c>
      <c r="AQ614" s="652">
        <f t="shared" si="83"/>
        <v>0</v>
      </c>
      <c r="AR614" s="653">
        <f t="shared" si="84"/>
        <v>0</v>
      </c>
      <c r="AS614" s="641">
        <f t="shared" si="85"/>
        <v>0</v>
      </c>
      <c r="AT614" s="652">
        <f t="shared" si="86"/>
        <v>0</v>
      </c>
      <c r="AU614" s="652">
        <f t="shared" si="87"/>
        <v>0</v>
      </c>
      <c r="AV614" s="653">
        <f t="shared" si="88"/>
        <v>0</v>
      </c>
      <c r="AW614" s="641">
        <f t="shared" si="89"/>
        <v>0</v>
      </c>
      <c r="AX614" s="654">
        <f t="shared" si="90"/>
        <v>0</v>
      </c>
      <c r="AY614" s="654">
        <f t="shared" si="91"/>
        <v>0</v>
      </c>
      <c r="AZ614" s="653">
        <f t="shared" si="92"/>
        <v>0</v>
      </c>
      <c r="BA614" s="641">
        <f t="shared" si="93"/>
        <v>0</v>
      </c>
      <c r="BB614" s="654">
        <f t="shared" si="94"/>
        <v>0</v>
      </c>
      <c r="BC614" s="654">
        <f t="shared" si="95"/>
        <v>0</v>
      </c>
      <c r="BD614" s="653">
        <f t="shared" si="96"/>
        <v>0</v>
      </c>
      <c r="BE614" s="641">
        <f t="shared" si="97"/>
        <v>0</v>
      </c>
      <c r="BG614" s="680" t="s">
        <v>6456</v>
      </c>
      <c r="BH614" s="681">
        <f t="shared" ref="BH614:BP614" si="99">IF($AG$553=2304,0,IF(OR(AND(L610=0,BH612&gt;0),AND(L610="NS",BH613&gt;0),AND(L610="NS",BH613=0,BH612=0),AND(L610="NA",BH611&lt;7)),1,IF(OR(AND(BH612&gt;=2,BH613&lt;L610),AND(L610="NS",BH613=0,BH612&gt;0),L610=BH613,AND(L610="NA",BH611=7)),0,1)))</f>
        <v>0</v>
      </c>
      <c r="BI614" s="681">
        <f t="shared" si="99"/>
        <v>0</v>
      </c>
      <c r="BJ614" s="681">
        <f t="shared" si="99"/>
        <v>0</v>
      </c>
      <c r="BK614" s="681">
        <f t="shared" si="99"/>
        <v>0</v>
      </c>
      <c r="BL614" s="681">
        <f t="shared" si="99"/>
        <v>0</v>
      </c>
      <c r="BM614" s="681">
        <f t="shared" si="99"/>
        <v>0</v>
      </c>
      <c r="BN614" s="681">
        <f t="shared" si="99"/>
        <v>0</v>
      </c>
      <c r="BO614" s="681">
        <f t="shared" si="99"/>
        <v>0</v>
      </c>
      <c r="BP614" s="681">
        <f t="shared" si="99"/>
        <v>0</v>
      </c>
      <c r="BQ614" s="151">
        <f>SUM(BH614:BP614)</f>
        <v>0</v>
      </c>
    </row>
    <row r="615" spans="1:69" s="151" customFormat="1">
      <c r="A615" s="422"/>
      <c r="B615" s="882" t="s">
        <v>834</v>
      </c>
      <c r="C615" s="886"/>
      <c r="D615" s="548"/>
      <c r="E615" s="884" t="s">
        <v>620</v>
      </c>
      <c r="F615" s="884"/>
      <c r="G615" s="884"/>
      <c r="H615" s="884"/>
      <c r="I615" s="884"/>
      <c r="J615" s="884"/>
      <c r="K615" s="885"/>
      <c r="L615" s="761"/>
      <c r="M615" s="762"/>
      <c r="N615" s="763"/>
      <c r="O615" s="764"/>
      <c r="P615" s="763"/>
      <c r="Q615" s="765"/>
      <c r="R615" s="761"/>
      <c r="S615" s="762"/>
      <c r="T615" s="828"/>
      <c r="U615" s="829"/>
      <c r="V615" s="763"/>
      <c r="W615" s="765"/>
      <c r="X615" s="830"/>
      <c r="Y615" s="762"/>
      <c r="Z615" s="763"/>
      <c r="AA615" s="764"/>
      <c r="AB615" s="831"/>
      <c r="AC615" s="832"/>
      <c r="AD615" s="421"/>
      <c r="AE615" s="420"/>
      <c r="AF615" s="601"/>
      <c r="AG615" s="543">
        <f t="shared" si="73"/>
        <v>0</v>
      </c>
      <c r="AH615" s="654">
        <f t="shared" si="74"/>
        <v>0</v>
      </c>
      <c r="AI615" s="654">
        <f t="shared" si="75"/>
        <v>0</v>
      </c>
      <c r="AJ615" s="653">
        <f t="shared" si="76"/>
        <v>0</v>
      </c>
      <c r="AK615" s="641">
        <f t="shared" si="77"/>
        <v>0</v>
      </c>
      <c r="AL615" s="652">
        <f t="shared" si="78"/>
        <v>0</v>
      </c>
      <c r="AM615" s="652">
        <f t="shared" si="79"/>
        <v>0</v>
      </c>
      <c r="AN615" s="653">
        <f t="shared" si="80"/>
        <v>0</v>
      </c>
      <c r="AO615" s="641">
        <f t="shared" si="81"/>
        <v>0</v>
      </c>
      <c r="AP615" s="652">
        <f t="shared" si="82"/>
        <v>0</v>
      </c>
      <c r="AQ615" s="652">
        <f t="shared" si="83"/>
        <v>0</v>
      </c>
      <c r="AR615" s="653">
        <f t="shared" si="84"/>
        <v>0</v>
      </c>
      <c r="AS615" s="641">
        <f t="shared" si="85"/>
        <v>0</v>
      </c>
      <c r="AT615" s="652">
        <f t="shared" si="86"/>
        <v>0</v>
      </c>
      <c r="AU615" s="652">
        <f t="shared" si="87"/>
        <v>0</v>
      </c>
      <c r="AV615" s="653">
        <f t="shared" si="88"/>
        <v>0</v>
      </c>
      <c r="AW615" s="641">
        <f t="shared" si="89"/>
        <v>0</v>
      </c>
      <c r="AX615" s="654">
        <f t="shared" si="90"/>
        <v>0</v>
      </c>
      <c r="AY615" s="654">
        <f t="shared" si="91"/>
        <v>0</v>
      </c>
      <c r="AZ615" s="653">
        <f t="shared" si="92"/>
        <v>0</v>
      </c>
      <c r="BA615" s="641">
        <f t="shared" si="93"/>
        <v>0</v>
      </c>
      <c r="BB615" s="654">
        <f t="shared" si="94"/>
        <v>0</v>
      </c>
      <c r="BC615" s="654">
        <f t="shared" si="95"/>
        <v>0</v>
      </c>
      <c r="BD615" s="653">
        <f t="shared" si="96"/>
        <v>0</v>
      </c>
      <c r="BE615" s="641">
        <f t="shared" si="97"/>
        <v>0</v>
      </c>
    </row>
    <row r="616" spans="1:69" s="151" customFormat="1">
      <c r="A616" s="422"/>
      <c r="B616" s="882" t="s">
        <v>835</v>
      </c>
      <c r="C616" s="886"/>
      <c r="D616" s="548"/>
      <c r="E616" s="884" t="s">
        <v>836</v>
      </c>
      <c r="F616" s="884"/>
      <c r="G616" s="884"/>
      <c r="H616" s="884"/>
      <c r="I616" s="884"/>
      <c r="J616" s="884"/>
      <c r="K616" s="885"/>
      <c r="L616" s="761"/>
      <c r="M616" s="762"/>
      <c r="N616" s="763"/>
      <c r="O616" s="764"/>
      <c r="P616" s="763"/>
      <c r="Q616" s="765"/>
      <c r="R616" s="761"/>
      <c r="S616" s="762"/>
      <c r="T616" s="828"/>
      <c r="U616" s="829"/>
      <c r="V616" s="763"/>
      <c r="W616" s="765"/>
      <c r="X616" s="830"/>
      <c r="Y616" s="762"/>
      <c r="Z616" s="763"/>
      <c r="AA616" s="764"/>
      <c r="AB616" s="831"/>
      <c r="AC616" s="832"/>
      <c r="AD616" s="421"/>
      <c r="AE616" s="420"/>
      <c r="AF616" s="601"/>
      <c r="AG616" s="543">
        <f t="shared" si="73"/>
        <v>0</v>
      </c>
      <c r="AH616" s="654">
        <f t="shared" si="74"/>
        <v>0</v>
      </c>
      <c r="AI616" s="654">
        <f t="shared" si="75"/>
        <v>0</v>
      </c>
      <c r="AJ616" s="653">
        <f t="shared" si="76"/>
        <v>0</v>
      </c>
      <c r="AK616" s="641">
        <f t="shared" si="77"/>
        <v>0</v>
      </c>
      <c r="AL616" s="652">
        <f t="shared" si="78"/>
        <v>0</v>
      </c>
      <c r="AM616" s="652">
        <f t="shared" si="79"/>
        <v>0</v>
      </c>
      <c r="AN616" s="653">
        <f t="shared" si="80"/>
        <v>0</v>
      </c>
      <c r="AO616" s="641">
        <f t="shared" si="81"/>
        <v>0</v>
      </c>
      <c r="AP616" s="652">
        <f t="shared" si="82"/>
        <v>0</v>
      </c>
      <c r="AQ616" s="652">
        <f t="shared" si="83"/>
        <v>0</v>
      </c>
      <c r="AR616" s="653">
        <f t="shared" si="84"/>
        <v>0</v>
      </c>
      <c r="AS616" s="641">
        <f t="shared" si="85"/>
        <v>0</v>
      </c>
      <c r="AT616" s="652">
        <f t="shared" si="86"/>
        <v>0</v>
      </c>
      <c r="AU616" s="652">
        <f t="shared" si="87"/>
        <v>0</v>
      </c>
      <c r="AV616" s="653">
        <f t="shared" si="88"/>
        <v>0</v>
      </c>
      <c r="AW616" s="641">
        <f t="shared" si="89"/>
        <v>0</v>
      </c>
      <c r="AX616" s="654">
        <f t="shared" si="90"/>
        <v>0</v>
      </c>
      <c r="AY616" s="654">
        <f t="shared" si="91"/>
        <v>0</v>
      </c>
      <c r="AZ616" s="653">
        <f t="shared" si="92"/>
        <v>0</v>
      </c>
      <c r="BA616" s="641">
        <f t="shared" si="93"/>
        <v>0</v>
      </c>
      <c r="BB616" s="654">
        <f t="shared" si="94"/>
        <v>0</v>
      </c>
      <c r="BC616" s="654">
        <f t="shared" si="95"/>
        <v>0</v>
      </c>
      <c r="BD616" s="653">
        <f t="shared" si="96"/>
        <v>0</v>
      </c>
      <c r="BE616" s="641">
        <f t="shared" si="97"/>
        <v>0</v>
      </c>
    </row>
    <row r="617" spans="1:69" s="151" customFormat="1" ht="24.75" customHeight="1" thickBot="1">
      <c r="A617" s="422"/>
      <c r="B617" s="882" t="s">
        <v>837</v>
      </c>
      <c r="C617" s="886"/>
      <c r="D617" s="549"/>
      <c r="E617" s="884" t="s">
        <v>621</v>
      </c>
      <c r="F617" s="884"/>
      <c r="G617" s="884"/>
      <c r="H617" s="884"/>
      <c r="I617" s="884"/>
      <c r="J617" s="884"/>
      <c r="K617" s="885"/>
      <c r="L617" s="761"/>
      <c r="M617" s="762"/>
      <c r="N617" s="763"/>
      <c r="O617" s="764"/>
      <c r="P617" s="763"/>
      <c r="Q617" s="765"/>
      <c r="R617" s="761"/>
      <c r="S617" s="762"/>
      <c r="T617" s="828"/>
      <c r="U617" s="829"/>
      <c r="V617" s="763"/>
      <c r="W617" s="765"/>
      <c r="X617" s="830"/>
      <c r="Y617" s="762"/>
      <c r="Z617" s="763"/>
      <c r="AA617" s="764"/>
      <c r="AB617" s="831"/>
      <c r="AC617" s="832"/>
      <c r="AD617" s="421"/>
      <c r="AE617" s="420"/>
      <c r="AF617" s="601"/>
      <c r="AG617" s="543">
        <f t="shared" si="73"/>
        <v>0</v>
      </c>
      <c r="AH617" s="654">
        <f t="shared" si="74"/>
        <v>0</v>
      </c>
      <c r="AI617" s="654">
        <f t="shared" si="75"/>
        <v>0</v>
      </c>
      <c r="AJ617" s="653">
        <f t="shared" si="76"/>
        <v>0</v>
      </c>
      <c r="AK617" s="641">
        <f t="shared" si="77"/>
        <v>0</v>
      </c>
      <c r="AL617" s="652">
        <f t="shared" si="78"/>
        <v>0</v>
      </c>
      <c r="AM617" s="652">
        <f t="shared" si="79"/>
        <v>0</v>
      </c>
      <c r="AN617" s="653">
        <f t="shared" si="80"/>
        <v>0</v>
      </c>
      <c r="AO617" s="641">
        <f t="shared" si="81"/>
        <v>0</v>
      </c>
      <c r="AP617" s="652">
        <f t="shared" si="82"/>
        <v>0</v>
      </c>
      <c r="AQ617" s="652">
        <f t="shared" si="83"/>
        <v>0</v>
      </c>
      <c r="AR617" s="653">
        <f t="shared" si="84"/>
        <v>0</v>
      </c>
      <c r="AS617" s="641">
        <f t="shared" si="85"/>
        <v>0</v>
      </c>
      <c r="AT617" s="652">
        <f t="shared" si="86"/>
        <v>0</v>
      </c>
      <c r="AU617" s="652">
        <f t="shared" si="87"/>
        <v>0</v>
      </c>
      <c r="AV617" s="653">
        <f t="shared" si="88"/>
        <v>0</v>
      </c>
      <c r="AW617" s="641">
        <f t="shared" si="89"/>
        <v>0</v>
      </c>
      <c r="AX617" s="654">
        <f t="shared" si="90"/>
        <v>0</v>
      </c>
      <c r="AY617" s="654">
        <f t="shared" si="91"/>
        <v>0</v>
      </c>
      <c r="AZ617" s="653">
        <f t="shared" si="92"/>
        <v>0</v>
      </c>
      <c r="BA617" s="641">
        <f t="shared" si="93"/>
        <v>0</v>
      </c>
      <c r="BB617" s="654">
        <f t="shared" si="94"/>
        <v>0</v>
      </c>
      <c r="BC617" s="654">
        <f t="shared" si="95"/>
        <v>0</v>
      </c>
      <c r="BD617" s="653">
        <f t="shared" si="96"/>
        <v>0</v>
      </c>
      <c r="BE617" s="641">
        <f t="shared" si="97"/>
        <v>0</v>
      </c>
    </row>
    <row r="618" spans="1:69" s="151" customFormat="1" ht="27" customHeight="1" thickBot="1">
      <c r="A618" s="422"/>
      <c r="B618" s="777" t="s">
        <v>838</v>
      </c>
      <c r="C618" s="778"/>
      <c r="D618" s="879" t="s">
        <v>622</v>
      </c>
      <c r="E618" s="880"/>
      <c r="F618" s="880"/>
      <c r="G618" s="880"/>
      <c r="H618" s="880"/>
      <c r="I618" s="880"/>
      <c r="J618" s="880"/>
      <c r="K618" s="881"/>
      <c r="L618" s="761"/>
      <c r="M618" s="762"/>
      <c r="N618" s="763"/>
      <c r="O618" s="764"/>
      <c r="P618" s="763"/>
      <c r="Q618" s="765"/>
      <c r="R618" s="761"/>
      <c r="S618" s="762"/>
      <c r="T618" s="828"/>
      <c r="U618" s="829"/>
      <c r="V618" s="763"/>
      <c r="W618" s="765"/>
      <c r="X618" s="830"/>
      <c r="Y618" s="762"/>
      <c r="Z618" s="763"/>
      <c r="AA618" s="764"/>
      <c r="AB618" s="831"/>
      <c r="AC618" s="832"/>
      <c r="AD618" s="421"/>
      <c r="AE618" s="420"/>
      <c r="AF618" s="601"/>
      <c r="AG618" s="543">
        <f t="shared" si="73"/>
        <v>0</v>
      </c>
      <c r="AH618" s="654">
        <f t="shared" si="74"/>
        <v>0</v>
      </c>
      <c r="AI618" s="654">
        <f t="shared" si="75"/>
        <v>0</v>
      </c>
      <c r="AJ618" s="653">
        <f t="shared" si="76"/>
        <v>0</v>
      </c>
      <c r="AK618" s="641">
        <f t="shared" si="77"/>
        <v>0</v>
      </c>
      <c r="AL618" s="652">
        <f t="shared" si="78"/>
        <v>0</v>
      </c>
      <c r="AM618" s="652">
        <f t="shared" si="79"/>
        <v>0</v>
      </c>
      <c r="AN618" s="653">
        <f t="shared" si="80"/>
        <v>0</v>
      </c>
      <c r="AO618" s="641">
        <f t="shared" si="81"/>
        <v>0</v>
      </c>
      <c r="AP618" s="652">
        <f t="shared" si="82"/>
        <v>0</v>
      </c>
      <c r="AQ618" s="652">
        <f t="shared" si="83"/>
        <v>0</v>
      </c>
      <c r="AR618" s="653">
        <f t="shared" si="84"/>
        <v>0</v>
      </c>
      <c r="AS618" s="641">
        <f t="shared" si="85"/>
        <v>0</v>
      </c>
      <c r="AT618" s="652">
        <f t="shared" si="86"/>
        <v>0</v>
      </c>
      <c r="AU618" s="652">
        <f t="shared" si="87"/>
        <v>0</v>
      </c>
      <c r="AV618" s="653">
        <f t="shared" si="88"/>
        <v>0</v>
      </c>
      <c r="AW618" s="641">
        <f t="shared" si="89"/>
        <v>0</v>
      </c>
      <c r="AX618" s="654">
        <f t="shared" si="90"/>
        <v>0</v>
      </c>
      <c r="AY618" s="654">
        <f t="shared" si="91"/>
        <v>0</v>
      </c>
      <c r="AZ618" s="653">
        <f t="shared" si="92"/>
        <v>0</v>
      </c>
      <c r="BA618" s="641">
        <f t="shared" si="93"/>
        <v>0</v>
      </c>
      <c r="BB618" s="654">
        <f t="shared" si="94"/>
        <v>0</v>
      </c>
      <c r="BC618" s="654">
        <f t="shared" si="95"/>
        <v>0</v>
      </c>
      <c r="BD618" s="653">
        <f t="shared" si="96"/>
        <v>0</v>
      </c>
      <c r="BE618" s="641">
        <f t="shared" si="97"/>
        <v>0</v>
      </c>
      <c r="BG618" s="676" t="s">
        <v>6481</v>
      </c>
      <c r="BH618" s="677" t="s">
        <v>120</v>
      </c>
      <c r="BI618" s="677" t="s">
        <v>6473</v>
      </c>
      <c r="BJ618" s="677" t="s">
        <v>6474</v>
      </c>
      <c r="BK618" s="677" t="s">
        <v>6482</v>
      </c>
      <c r="BL618" s="633" t="s">
        <v>6483</v>
      </c>
      <c r="BM618" s="677" t="s">
        <v>6484</v>
      </c>
      <c r="BN618" s="677" t="s">
        <v>6485</v>
      </c>
      <c r="BO618" s="677" t="s">
        <v>6486</v>
      </c>
      <c r="BP618" s="677" t="s">
        <v>6487</v>
      </c>
    </row>
    <row r="619" spans="1:69" s="151" customFormat="1" ht="18.75" customHeight="1">
      <c r="A619" s="422"/>
      <c r="B619" s="882" t="s">
        <v>839</v>
      </c>
      <c r="C619" s="886"/>
      <c r="D619" s="548"/>
      <c r="E619" s="884" t="s">
        <v>623</v>
      </c>
      <c r="F619" s="884"/>
      <c r="G619" s="884"/>
      <c r="H619" s="884"/>
      <c r="I619" s="884"/>
      <c r="J619" s="884"/>
      <c r="K619" s="885"/>
      <c r="L619" s="761"/>
      <c r="M619" s="762"/>
      <c r="N619" s="763"/>
      <c r="O619" s="764"/>
      <c r="P619" s="763"/>
      <c r="Q619" s="765"/>
      <c r="R619" s="761"/>
      <c r="S619" s="762"/>
      <c r="T619" s="828"/>
      <c r="U619" s="829"/>
      <c r="V619" s="763"/>
      <c r="W619" s="765"/>
      <c r="X619" s="830"/>
      <c r="Y619" s="762"/>
      <c r="Z619" s="763"/>
      <c r="AA619" s="764"/>
      <c r="AB619" s="831"/>
      <c r="AC619" s="832"/>
      <c r="AD619" s="421"/>
      <c r="AE619" s="420"/>
      <c r="AF619" s="601"/>
      <c r="AG619" s="543">
        <f t="shared" si="73"/>
        <v>0</v>
      </c>
      <c r="AH619" s="654">
        <f t="shared" si="74"/>
        <v>0</v>
      </c>
      <c r="AI619" s="654">
        <f t="shared" si="75"/>
        <v>0</v>
      </c>
      <c r="AJ619" s="653">
        <f t="shared" si="76"/>
        <v>0</v>
      </c>
      <c r="AK619" s="641">
        <f t="shared" si="77"/>
        <v>0</v>
      </c>
      <c r="AL619" s="652">
        <f t="shared" si="78"/>
        <v>0</v>
      </c>
      <c r="AM619" s="652">
        <f t="shared" si="79"/>
        <v>0</v>
      </c>
      <c r="AN619" s="653">
        <f t="shared" si="80"/>
        <v>0</v>
      </c>
      <c r="AO619" s="641">
        <f t="shared" si="81"/>
        <v>0</v>
      </c>
      <c r="AP619" s="652">
        <f t="shared" si="82"/>
        <v>0</v>
      </c>
      <c r="AQ619" s="652">
        <f t="shared" si="83"/>
        <v>0</v>
      </c>
      <c r="AR619" s="653">
        <f t="shared" si="84"/>
        <v>0</v>
      </c>
      <c r="AS619" s="641">
        <f t="shared" si="85"/>
        <v>0</v>
      </c>
      <c r="AT619" s="652">
        <f t="shared" si="86"/>
        <v>0</v>
      </c>
      <c r="AU619" s="652">
        <f t="shared" si="87"/>
        <v>0</v>
      </c>
      <c r="AV619" s="653">
        <f t="shared" si="88"/>
        <v>0</v>
      </c>
      <c r="AW619" s="641">
        <f t="shared" si="89"/>
        <v>0</v>
      </c>
      <c r="AX619" s="654">
        <f t="shared" si="90"/>
        <v>0</v>
      </c>
      <c r="AY619" s="654">
        <f t="shared" si="91"/>
        <v>0</v>
      </c>
      <c r="AZ619" s="653">
        <f t="shared" si="92"/>
        <v>0</v>
      </c>
      <c r="BA619" s="641">
        <f t="shared" si="93"/>
        <v>0</v>
      </c>
      <c r="BB619" s="654">
        <f t="shared" si="94"/>
        <v>0</v>
      </c>
      <c r="BC619" s="654">
        <f t="shared" si="95"/>
        <v>0</v>
      </c>
      <c r="BD619" s="653">
        <f t="shared" si="96"/>
        <v>0</v>
      </c>
      <c r="BE619" s="641">
        <f t="shared" si="97"/>
        <v>0</v>
      </c>
      <c r="BG619" s="678" t="s">
        <v>6480</v>
      </c>
      <c r="BH619" s="679">
        <f>COUNTIF(L619:M622,"NA")</f>
        <v>0</v>
      </c>
      <c r="BI619" s="679">
        <f>COUNTIF(N619:O622,"NA")</f>
        <v>0</v>
      </c>
      <c r="BJ619" s="679">
        <f>COUNTIF(P619:Q622,"NA")</f>
        <v>0</v>
      </c>
      <c r="BK619" s="679">
        <f>COUNTIF(R619:S622,"NA")</f>
        <v>0</v>
      </c>
      <c r="BL619" s="679">
        <f>COUNTIF(T619:U622,"NA")</f>
        <v>0</v>
      </c>
      <c r="BM619" s="679">
        <f>COUNTIF(V619:W622,"NA")</f>
        <v>0</v>
      </c>
      <c r="BN619" s="679">
        <f>COUNTIF(X619:Y622,"NA")</f>
        <v>0</v>
      </c>
      <c r="BO619" s="679">
        <f>COUNTIF(Z619:AA622,"NA")</f>
        <v>0</v>
      </c>
      <c r="BP619" s="679">
        <f>COUNTIF(AB619:AC622,"NA")</f>
        <v>0</v>
      </c>
    </row>
    <row r="620" spans="1:69" s="151" customFormat="1" ht="20.25" customHeight="1">
      <c r="A620" s="422"/>
      <c r="B620" s="882" t="s">
        <v>840</v>
      </c>
      <c r="C620" s="886"/>
      <c r="D620" s="548"/>
      <c r="E620" s="884" t="s">
        <v>624</v>
      </c>
      <c r="F620" s="884"/>
      <c r="G620" s="884"/>
      <c r="H620" s="884"/>
      <c r="I620" s="884"/>
      <c r="J620" s="884"/>
      <c r="K620" s="885"/>
      <c r="L620" s="761"/>
      <c r="M620" s="762"/>
      <c r="N620" s="763"/>
      <c r="O620" s="764"/>
      <c r="P620" s="763"/>
      <c r="Q620" s="765"/>
      <c r="R620" s="761"/>
      <c r="S620" s="762"/>
      <c r="T620" s="828"/>
      <c r="U620" s="829"/>
      <c r="V620" s="763"/>
      <c r="W620" s="765"/>
      <c r="X620" s="830"/>
      <c r="Y620" s="762"/>
      <c r="Z620" s="763"/>
      <c r="AA620" s="764"/>
      <c r="AB620" s="831"/>
      <c r="AC620" s="832"/>
      <c r="AD620" s="421"/>
      <c r="AE620" s="420"/>
      <c r="AF620" s="601"/>
      <c r="AG620" s="543">
        <f t="shared" ref="AG620:AG682" si="100">IF(OR(COUNTIF(L620:AC620,"NA")=0,COUNTIF(L620:AC620,"NA")=9),0,1)</f>
        <v>0</v>
      </c>
      <c r="AH620" s="654">
        <f t="shared" ref="AH620:AH682" si="101">COUNTIF(N620:Q620,"NA")</f>
        <v>0</v>
      </c>
      <c r="AI620" s="654">
        <f t="shared" ref="AI620:AI682" si="102">COUNTIF(N620:Q620,"ns")</f>
        <v>0</v>
      </c>
      <c r="AJ620" s="653">
        <f t="shared" ref="AJ620:AJ682" si="103">SUM(N620:Q620)</f>
        <v>0</v>
      </c>
      <c r="AK620" s="641">
        <f t="shared" ref="AK620:AK682" si="104">IF($AG$553=2304,0,IF(OR(AND(L620=0,AI620&gt;0),AND(L620="ns",AJ620&gt;0),AND(L620="ns",AI620=0,AJ620=0),AND(L620="NA",AH620&lt;2)),1,IF(OR(AND(L620&gt;0,AI620=2),AND(L620="ns",AI620=2),AND(L620="ns",AJ620=0,AI620&gt;0),L620=AJ620,AND(L620="NA",AH620=2)),0,1)))</f>
        <v>0</v>
      </c>
      <c r="AL620" s="652">
        <f t="shared" ref="AL620:AL682" si="105">COUNTIF(R620,"NA")+COUNTIF(X620,"NA")</f>
        <v>0</v>
      </c>
      <c r="AM620" s="652">
        <f t="shared" ref="AM620:AM682" si="106">COUNTIF(R620,"ns")+COUNTIF(X620,"ns")</f>
        <v>0</v>
      </c>
      <c r="AN620" s="653">
        <f t="shared" ref="AN620:AN682" si="107">SUM(R620,X620)</f>
        <v>0</v>
      </c>
      <c r="AO620" s="641">
        <f t="shared" ref="AO620:AO682" si="108">IF($AG$553=2304,0,IF(OR(AND(L620=0,AM620&gt;0),AND(L620="ns",AN620&gt;0),AND(L620="ns",AM620=0,AN620=0),AND(L620="NA",AL620&lt;2)),1,IF(OR(AND(L620&gt;0,AM620=2),AND(L620="ns",AM620=2),AND(L620="ns",AN620=0,AM620&gt;0),L620=AN620,AND(L620="NA",AL620=2)),0,1)))</f>
        <v>0</v>
      </c>
      <c r="AP620" s="652">
        <f t="shared" ref="AP620:AP682" si="109">COUNTIF(T620,"NA")+COUNTIF(Z620,"NA")</f>
        <v>0</v>
      </c>
      <c r="AQ620" s="652">
        <f t="shared" ref="AQ620:AQ682" si="110">COUNTIF(T620,"ns")+COUNTIF(Z620,"ns")</f>
        <v>0</v>
      </c>
      <c r="AR620" s="653">
        <f t="shared" ref="AR620:AR682" si="111">SUM(T620,Z620)</f>
        <v>0</v>
      </c>
      <c r="AS620" s="641">
        <f t="shared" ref="AS620:AS682" si="112">IF($AG$553=2304,0,IF(OR(AND(N620=0,AQ620&gt;0),AND(N620="ns",AR620&gt;0),AND(N620="ns",AQ620=0,AR620=0),AND(N620="NA",AP620&lt;2)),1,IF(OR(AND(N620&gt;0,AQ620=2),AND(N620="ns",AQ620=2),AND(N620="ns",AR620=0,AQ620&gt;0),N620=AR620,AND(N620="NA",AP620=2)),0,1)))</f>
        <v>0</v>
      </c>
      <c r="AT620" s="652">
        <f t="shared" ref="AT620:AT682" si="113">COUNTIF(V620,"NA")+COUNTIF(AB620,"NA")</f>
        <v>0</v>
      </c>
      <c r="AU620" s="652">
        <f t="shared" ref="AU620:AU682" si="114">COUNTIF(V620,"ns")+COUNTIF(AB620,"ns")</f>
        <v>0</v>
      </c>
      <c r="AV620" s="653">
        <f t="shared" ref="AV620:AV682" si="115">SUM(V620,AB620)</f>
        <v>0</v>
      </c>
      <c r="AW620" s="641">
        <f t="shared" ref="AW620:AW682" si="116">IF($AG$553=2304,0,IF(OR(AND(P620=0,AU620&gt;0),AND(P620="ns",AV620&gt;0),AND(P620="ns",AU620=0,AV620=0),AND(P620="NA",AT620&lt;2)),1,IF(OR(AND(P620&gt;0,AU620=2),AND(P620="ns",AU620=2),AND(P620="ns",AV620=0,AU620&gt;0),P620=AV620,AND(P620="NA",AT620=2)),0,1)))</f>
        <v>0</v>
      </c>
      <c r="AX620" s="654">
        <f t="shared" ref="AX620:AX682" si="117">COUNTIF(T620:W620,"NA")</f>
        <v>0</v>
      </c>
      <c r="AY620" s="654">
        <f t="shared" ref="AY620:AY682" si="118">COUNTIF(T620:W620,"ns")</f>
        <v>0</v>
      </c>
      <c r="AZ620" s="653">
        <f t="shared" ref="AZ620:AZ682" si="119">SUM(T620:W620)</f>
        <v>0</v>
      </c>
      <c r="BA620" s="641">
        <f t="shared" ref="BA620:BA682" si="120">IF($AG$553=2304,0,IF(OR(AND(R620=0,AY620&gt;0),AND(R620="ns",AZ620&gt;0),AND(R620="ns",AY620=0,AZ620=0),AND(R620="NA",AX620&lt;2)),1,IF(OR(AND(R620&gt;0,AY620=2),AND(R620="ns",AY620=2),AND(R620="ns",AZ620=0,AY620&gt;0),R620=AZ620,AND(R620="NA",AX620=2)),0,1)))</f>
        <v>0</v>
      </c>
      <c r="BB620" s="654">
        <f t="shared" ref="BB620:BB682" si="121">COUNTIF(Z620:AC620,"NA")</f>
        <v>0</v>
      </c>
      <c r="BC620" s="654">
        <f t="shared" ref="BC620:BC682" si="122">COUNTIF(Z620:AC620,"ns")</f>
        <v>0</v>
      </c>
      <c r="BD620" s="653">
        <f t="shared" ref="BD620:BD682" si="123">SUM(Z620:AC620)</f>
        <v>0</v>
      </c>
      <c r="BE620" s="641">
        <f t="shared" ref="BE620:BE682" si="124">IF($AG$553=2304,0,IF(OR(AND(X620=0,BC620&gt;0),AND(X620="ns",BD620&gt;0),AND(X620="ns",BC620=0,BD620=0),AND(X620="NA",BB620&lt;2)),1,IF(OR(AND(X620&gt;0,BC620=2),AND(X620="ns",BC620=2),AND(X620="ns",BD620=0,BC620&gt;0),X620=BD620,AND(X620="NA",BB620=2)),0,1)))</f>
        <v>0</v>
      </c>
      <c r="BG620" s="678" t="s">
        <v>467</v>
      </c>
      <c r="BH620" s="679">
        <f>COUNTIF(L619:M622,"NS")</f>
        <v>0</v>
      </c>
      <c r="BI620" s="679">
        <f>COUNTIF(N619:O622,"NS")</f>
        <v>0</v>
      </c>
      <c r="BJ620" s="679">
        <f>COUNTIF(P619:Q622,"NS")</f>
        <v>0</v>
      </c>
      <c r="BK620" s="679">
        <f>COUNTIF(R619:S622,"NS")</f>
        <v>0</v>
      </c>
      <c r="BL620" s="679">
        <f>COUNTIF(T619:U622,"NS")</f>
        <v>0</v>
      </c>
      <c r="BM620" s="679">
        <f>COUNTIF(V619:W622,"NS")</f>
        <v>0</v>
      </c>
      <c r="BN620" s="679">
        <f>COUNTIF(X619:Y622,"NS")</f>
        <v>0</v>
      </c>
      <c r="BO620" s="679">
        <f>COUNTIF(Z619:AA622,"NS")</f>
        <v>0</v>
      </c>
      <c r="BP620" s="679">
        <f>COUNTIF(AB619:AC622,"NS")</f>
        <v>0</v>
      </c>
    </row>
    <row r="621" spans="1:69" s="151" customFormat="1" ht="24" customHeight="1">
      <c r="A621" s="422"/>
      <c r="B621" s="882" t="s">
        <v>841</v>
      </c>
      <c r="C621" s="886"/>
      <c r="D621" s="548"/>
      <c r="E621" s="884" t="s">
        <v>625</v>
      </c>
      <c r="F621" s="884"/>
      <c r="G621" s="884"/>
      <c r="H621" s="884"/>
      <c r="I621" s="884"/>
      <c r="J621" s="884"/>
      <c r="K621" s="885"/>
      <c r="L621" s="761"/>
      <c r="M621" s="762"/>
      <c r="N621" s="763"/>
      <c r="O621" s="764"/>
      <c r="P621" s="763"/>
      <c r="Q621" s="765"/>
      <c r="R621" s="761"/>
      <c r="S621" s="762"/>
      <c r="T621" s="828"/>
      <c r="U621" s="829"/>
      <c r="V621" s="763"/>
      <c r="W621" s="765"/>
      <c r="X621" s="830"/>
      <c r="Y621" s="762"/>
      <c r="Z621" s="763"/>
      <c r="AA621" s="764"/>
      <c r="AB621" s="831"/>
      <c r="AC621" s="832"/>
      <c r="AD621" s="421"/>
      <c r="AE621" s="420"/>
      <c r="AF621" s="601"/>
      <c r="AG621" s="543">
        <f t="shared" si="100"/>
        <v>0</v>
      </c>
      <c r="AH621" s="654">
        <f t="shared" si="101"/>
        <v>0</v>
      </c>
      <c r="AI621" s="654">
        <f t="shared" si="102"/>
        <v>0</v>
      </c>
      <c r="AJ621" s="653">
        <f t="shared" si="103"/>
        <v>0</v>
      </c>
      <c r="AK621" s="641">
        <f t="shared" si="104"/>
        <v>0</v>
      </c>
      <c r="AL621" s="652">
        <f t="shared" si="105"/>
        <v>0</v>
      </c>
      <c r="AM621" s="652">
        <f t="shared" si="106"/>
        <v>0</v>
      </c>
      <c r="AN621" s="653">
        <f t="shared" si="107"/>
        <v>0</v>
      </c>
      <c r="AO621" s="641">
        <f t="shared" si="108"/>
        <v>0</v>
      </c>
      <c r="AP621" s="652">
        <f t="shared" si="109"/>
        <v>0</v>
      </c>
      <c r="AQ621" s="652">
        <f t="shared" si="110"/>
        <v>0</v>
      </c>
      <c r="AR621" s="653">
        <f t="shared" si="111"/>
        <v>0</v>
      </c>
      <c r="AS621" s="641">
        <f t="shared" si="112"/>
        <v>0</v>
      </c>
      <c r="AT621" s="652">
        <f t="shared" si="113"/>
        <v>0</v>
      </c>
      <c r="AU621" s="652">
        <f t="shared" si="114"/>
        <v>0</v>
      </c>
      <c r="AV621" s="653">
        <f t="shared" si="115"/>
        <v>0</v>
      </c>
      <c r="AW621" s="641">
        <f t="shared" si="116"/>
        <v>0</v>
      </c>
      <c r="AX621" s="654">
        <f t="shared" si="117"/>
        <v>0</v>
      </c>
      <c r="AY621" s="654">
        <f t="shared" si="118"/>
        <v>0</v>
      </c>
      <c r="AZ621" s="653">
        <f t="shared" si="119"/>
        <v>0</v>
      </c>
      <c r="BA621" s="641">
        <f t="shared" si="120"/>
        <v>0</v>
      </c>
      <c r="BB621" s="654">
        <f t="shared" si="121"/>
        <v>0</v>
      </c>
      <c r="BC621" s="654">
        <f t="shared" si="122"/>
        <v>0</v>
      </c>
      <c r="BD621" s="653">
        <f t="shared" si="123"/>
        <v>0</v>
      </c>
      <c r="BE621" s="641">
        <f t="shared" si="124"/>
        <v>0</v>
      </c>
      <c r="BG621" s="678" t="s">
        <v>6458</v>
      </c>
      <c r="BH621" s="679">
        <f>SUM(L619:M622)</f>
        <v>0</v>
      </c>
      <c r="BI621" s="679">
        <f>SUM(N619:O622)</f>
        <v>0</v>
      </c>
      <c r="BJ621" s="679">
        <f>SUM(P619:Q622)</f>
        <v>0</v>
      </c>
      <c r="BK621" s="679">
        <f>SUM(R619:S622)</f>
        <v>0</v>
      </c>
      <c r="BL621" s="679">
        <f>SUM(T619:U622)</f>
        <v>0</v>
      </c>
      <c r="BM621" s="679">
        <f>SUM(V619:W622)</f>
        <v>0</v>
      </c>
      <c r="BN621" s="679">
        <f>SUM(X619:Y622)</f>
        <v>0</v>
      </c>
      <c r="BO621" s="679">
        <f>SUM(Z619:AA622)</f>
        <v>0</v>
      </c>
      <c r="BP621" s="679">
        <f>SUM(AB619:AC622)</f>
        <v>0</v>
      </c>
    </row>
    <row r="622" spans="1:69" s="151" customFormat="1" ht="24" customHeight="1" thickBot="1">
      <c r="A622" s="422"/>
      <c r="B622" s="882" t="s">
        <v>842</v>
      </c>
      <c r="C622" s="886"/>
      <c r="D622" s="549"/>
      <c r="E622" s="884" t="s">
        <v>626</v>
      </c>
      <c r="F622" s="884"/>
      <c r="G622" s="884"/>
      <c r="H622" s="884"/>
      <c r="I622" s="884"/>
      <c r="J622" s="884"/>
      <c r="K622" s="885"/>
      <c r="L622" s="761"/>
      <c r="M622" s="762"/>
      <c r="N622" s="763"/>
      <c r="O622" s="764"/>
      <c r="P622" s="763"/>
      <c r="Q622" s="765"/>
      <c r="R622" s="761"/>
      <c r="S622" s="762"/>
      <c r="T622" s="828"/>
      <c r="U622" s="829"/>
      <c r="V622" s="763"/>
      <c r="W622" s="765"/>
      <c r="X622" s="830"/>
      <c r="Y622" s="762"/>
      <c r="Z622" s="763"/>
      <c r="AA622" s="764"/>
      <c r="AB622" s="831"/>
      <c r="AC622" s="832"/>
      <c r="AD622" s="421"/>
      <c r="AE622" s="420"/>
      <c r="AF622" s="601"/>
      <c r="AG622" s="543">
        <f t="shared" si="100"/>
        <v>0</v>
      </c>
      <c r="AH622" s="654">
        <f t="shared" si="101"/>
        <v>0</v>
      </c>
      <c r="AI622" s="654">
        <f t="shared" si="102"/>
        <v>0</v>
      </c>
      <c r="AJ622" s="653">
        <f t="shared" si="103"/>
        <v>0</v>
      </c>
      <c r="AK622" s="641">
        <f t="shared" si="104"/>
        <v>0</v>
      </c>
      <c r="AL622" s="652">
        <f t="shared" si="105"/>
        <v>0</v>
      </c>
      <c r="AM622" s="652">
        <f t="shared" si="106"/>
        <v>0</v>
      </c>
      <c r="AN622" s="653">
        <f t="shared" si="107"/>
        <v>0</v>
      </c>
      <c r="AO622" s="641">
        <f t="shared" si="108"/>
        <v>0</v>
      </c>
      <c r="AP622" s="652">
        <f t="shared" si="109"/>
        <v>0</v>
      </c>
      <c r="AQ622" s="652">
        <f t="shared" si="110"/>
        <v>0</v>
      </c>
      <c r="AR622" s="653">
        <f t="shared" si="111"/>
        <v>0</v>
      </c>
      <c r="AS622" s="641">
        <f t="shared" si="112"/>
        <v>0</v>
      </c>
      <c r="AT622" s="652">
        <f t="shared" si="113"/>
        <v>0</v>
      </c>
      <c r="AU622" s="652">
        <f t="shared" si="114"/>
        <v>0</v>
      </c>
      <c r="AV622" s="653">
        <f t="shared" si="115"/>
        <v>0</v>
      </c>
      <c r="AW622" s="641">
        <f t="shared" si="116"/>
        <v>0</v>
      </c>
      <c r="AX622" s="654">
        <f t="shared" si="117"/>
        <v>0</v>
      </c>
      <c r="AY622" s="654">
        <f t="shared" si="118"/>
        <v>0</v>
      </c>
      <c r="AZ622" s="653">
        <f t="shared" si="119"/>
        <v>0</v>
      </c>
      <c r="BA622" s="641">
        <f t="shared" si="120"/>
        <v>0</v>
      </c>
      <c r="BB622" s="654">
        <f t="shared" si="121"/>
        <v>0</v>
      </c>
      <c r="BC622" s="654">
        <f t="shared" si="122"/>
        <v>0</v>
      </c>
      <c r="BD622" s="653">
        <f t="shared" si="123"/>
        <v>0</v>
      </c>
      <c r="BE622" s="641">
        <f t="shared" si="124"/>
        <v>0</v>
      </c>
      <c r="BG622" s="680" t="s">
        <v>6456</v>
      </c>
      <c r="BH622" s="681">
        <f t="shared" ref="BH622:BP622" si="125">IF($AG$553=2304,0,IF(OR(AND(L618=0,BH620&gt;0),AND(L618="NS",BH621&gt;0),AND(L618="NS",BH621=0,BH620=0),AND(L618="NA",BH619&lt;4)),1,IF(OR(AND(BH620&gt;=2,BH621&lt;L618),AND(L618="NS",BH621=0,BH620&gt;0),L618=BH621,AND(L618="NA",BH619=4)),0,1)))</f>
        <v>0</v>
      </c>
      <c r="BI622" s="681">
        <f t="shared" si="125"/>
        <v>0</v>
      </c>
      <c r="BJ622" s="681">
        <f t="shared" si="125"/>
        <v>0</v>
      </c>
      <c r="BK622" s="681">
        <f t="shared" si="125"/>
        <v>0</v>
      </c>
      <c r="BL622" s="681">
        <f t="shared" si="125"/>
        <v>0</v>
      </c>
      <c r="BM622" s="681">
        <f t="shared" si="125"/>
        <v>0</v>
      </c>
      <c r="BN622" s="681">
        <f t="shared" si="125"/>
        <v>0</v>
      </c>
      <c r="BO622" s="681">
        <f t="shared" si="125"/>
        <v>0</v>
      </c>
      <c r="BP622" s="681">
        <f t="shared" si="125"/>
        <v>0</v>
      </c>
      <c r="BQ622" s="151">
        <f>SUM(BH622:BP622)</f>
        <v>0</v>
      </c>
    </row>
    <row r="623" spans="1:69" s="151" customFormat="1" ht="36" customHeight="1" thickBot="1">
      <c r="A623" s="422"/>
      <c r="B623" s="777" t="s">
        <v>843</v>
      </c>
      <c r="C623" s="778"/>
      <c r="D623" s="779" t="s">
        <v>627</v>
      </c>
      <c r="E623" s="780"/>
      <c r="F623" s="780"/>
      <c r="G623" s="780"/>
      <c r="H623" s="780"/>
      <c r="I623" s="780"/>
      <c r="J623" s="780"/>
      <c r="K623" s="781"/>
      <c r="L623" s="858"/>
      <c r="M623" s="762"/>
      <c r="N623" s="854"/>
      <c r="O623" s="764"/>
      <c r="P623" s="854"/>
      <c r="Q623" s="765"/>
      <c r="R623" s="858"/>
      <c r="S623" s="762"/>
      <c r="T623" s="856"/>
      <c r="U623" s="829"/>
      <c r="V623" s="854"/>
      <c r="W623" s="765"/>
      <c r="X623" s="857"/>
      <c r="Y623" s="762"/>
      <c r="Z623" s="854"/>
      <c r="AA623" s="764"/>
      <c r="AB623" s="855"/>
      <c r="AC623" s="832"/>
      <c r="AD623" s="421"/>
      <c r="AE623" s="420"/>
      <c r="AF623" s="601"/>
      <c r="AG623" s="543">
        <f t="shared" si="100"/>
        <v>0</v>
      </c>
      <c r="AH623" s="654">
        <f t="shared" si="101"/>
        <v>0</v>
      </c>
      <c r="AI623" s="654">
        <f t="shared" si="102"/>
        <v>0</v>
      </c>
      <c r="AJ623" s="653">
        <f t="shared" si="103"/>
        <v>0</v>
      </c>
      <c r="AK623" s="641">
        <f t="shared" si="104"/>
        <v>0</v>
      </c>
      <c r="AL623" s="652">
        <f t="shared" si="105"/>
        <v>0</v>
      </c>
      <c r="AM623" s="652">
        <f t="shared" si="106"/>
        <v>0</v>
      </c>
      <c r="AN623" s="653">
        <f t="shared" si="107"/>
        <v>0</v>
      </c>
      <c r="AO623" s="641">
        <f t="shared" si="108"/>
        <v>0</v>
      </c>
      <c r="AP623" s="652">
        <f t="shared" si="109"/>
        <v>0</v>
      </c>
      <c r="AQ623" s="652">
        <f t="shared" si="110"/>
        <v>0</v>
      </c>
      <c r="AR623" s="653">
        <f t="shared" si="111"/>
        <v>0</v>
      </c>
      <c r="AS623" s="641">
        <f t="shared" si="112"/>
        <v>0</v>
      </c>
      <c r="AT623" s="652">
        <f t="shared" si="113"/>
        <v>0</v>
      </c>
      <c r="AU623" s="652">
        <f t="shared" si="114"/>
        <v>0</v>
      </c>
      <c r="AV623" s="653">
        <f t="shared" si="115"/>
        <v>0</v>
      </c>
      <c r="AW623" s="641">
        <f t="shared" si="116"/>
        <v>0</v>
      </c>
      <c r="AX623" s="654">
        <f t="shared" si="117"/>
        <v>0</v>
      </c>
      <c r="AY623" s="654">
        <f t="shared" si="118"/>
        <v>0</v>
      </c>
      <c r="AZ623" s="653">
        <f t="shared" si="119"/>
        <v>0</v>
      </c>
      <c r="BA623" s="641">
        <f t="shared" si="120"/>
        <v>0</v>
      </c>
      <c r="BB623" s="654">
        <f t="shared" si="121"/>
        <v>0</v>
      </c>
      <c r="BC623" s="654">
        <f t="shared" si="122"/>
        <v>0</v>
      </c>
      <c r="BD623" s="653">
        <f t="shared" si="123"/>
        <v>0</v>
      </c>
      <c r="BE623" s="641">
        <f t="shared" si="124"/>
        <v>0</v>
      </c>
    </row>
    <row r="624" spans="1:69" s="151" customFormat="1" ht="39.75" customHeight="1" thickBot="1">
      <c r="A624" s="422"/>
      <c r="B624" s="887" t="s">
        <v>844</v>
      </c>
      <c r="C624" s="888"/>
      <c r="D624" s="779" t="s">
        <v>628</v>
      </c>
      <c r="E624" s="780"/>
      <c r="F624" s="780"/>
      <c r="G624" s="780"/>
      <c r="H624" s="780"/>
      <c r="I624" s="780"/>
      <c r="J624" s="780"/>
      <c r="K624" s="781"/>
      <c r="L624" s="858"/>
      <c r="M624" s="762"/>
      <c r="N624" s="854"/>
      <c r="O624" s="764"/>
      <c r="P624" s="854"/>
      <c r="Q624" s="765"/>
      <c r="R624" s="858"/>
      <c r="S624" s="762"/>
      <c r="T624" s="856"/>
      <c r="U624" s="829"/>
      <c r="V624" s="854"/>
      <c r="W624" s="765"/>
      <c r="X624" s="857"/>
      <c r="Y624" s="762"/>
      <c r="Z624" s="854"/>
      <c r="AA624" s="764"/>
      <c r="AB624" s="855"/>
      <c r="AC624" s="832"/>
      <c r="AD624" s="421"/>
      <c r="AE624" s="420"/>
      <c r="AF624" s="601"/>
      <c r="AG624" s="543">
        <f t="shared" si="100"/>
        <v>0</v>
      </c>
      <c r="AH624" s="654">
        <f t="shared" si="101"/>
        <v>0</v>
      </c>
      <c r="AI624" s="654">
        <f t="shared" si="102"/>
        <v>0</v>
      </c>
      <c r="AJ624" s="653">
        <f t="shared" si="103"/>
        <v>0</v>
      </c>
      <c r="AK624" s="641">
        <f t="shared" si="104"/>
        <v>0</v>
      </c>
      <c r="AL624" s="652">
        <f t="shared" si="105"/>
        <v>0</v>
      </c>
      <c r="AM624" s="652">
        <f t="shared" si="106"/>
        <v>0</v>
      </c>
      <c r="AN624" s="653">
        <f t="shared" si="107"/>
        <v>0</v>
      </c>
      <c r="AO624" s="641">
        <f t="shared" si="108"/>
        <v>0</v>
      </c>
      <c r="AP624" s="652">
        <f t="shared" si="109"/>
        <v>0</v>
      </c>
      <c r="AQ624" s="652">
        <f t="shared" si="110"/>
        <v>0</v>
      </c>
      <c r="AR624" s="653">
        <f t="shared" si="111"/>
        <v>0</v>
      </c>
      <c r="AS624" s="641">
        <f t="shared" si="112"/>
        <v>0</v>
      </c>
      <c r="AT624" s="652">
        <f t="shared" si="113"/>
        <v>0</v>
      </c>
      <c r="AU624" s="652">
        <f t="shared" si="114"/>
        <v>0</v>
      </c>
      <c r="AV624" s="653">
        <f t="shared" si="115"/>
        <v>0</v>
      </c>
      <c r="AW624" s="641">
        <f t="shared" si="116"/>
        <v>0</v>
      </c>
      <c r="AX624" s="654">
        <f t="shared" si="117"/>
        <v>0</v>
      </c>
      <c r="AY624" s="654">
        <f t="shared" si="118"/>
        <v>0</v>
      </c>
      <c r="AZ624" s="653">
        <f t="shared" si="119"/>
        <v>0</v>
      </c>
      <c r="BA624" s="641">
        <f t="shared" si="120"/>
        <v>0</v>
      </c>
      <c r="BB624" s="654">
        <f t="shared" si="121"/>
        <v>0</v>
      </c>
      <c r="BC624" s="654">
        <f t="shared" si="122"/>
        <v>0</v>
      </c>
      <c r="BD624" s="653">
        <f t="shared" si="123"/>
        <v>0</v>
      </c>
      <c r="BE624" s="641">
        <f t="shared" si="124"/>
        <v>0</v>
      </c>
    </row>
    <row r="625" spans="1:69" s="151" customFormat="1" ht="30" customHeight="1" thickBot="1">
      <c r="A625" s="422"/>
      <c r="B625" s="777" t="s">
        <v>845</v>
      </c>
      <c r="C625" s="778"/>
      <c r="D625" s="879" t="s">
        <v>629</v>
      </c>
      <c r="E625" s="880"/>
      <c r="F625" s="880"/>
      <c r="G625" s="880"/>
      <c r="H625" s="880"/>
      <c r="I625" s="880"/>
      <c r="J625" s="880"/>
      <c r="K625" s="881"/>
      <c r="L625" s="859"/>
      <c r="M625" s="790"/>
      <c r="N625" s="860"/>
      <c r="O625" s="839"/>
      <c r="P625" s="860"/>
      <c r="Q625" s="836"/>
      <c r="R625" s="859"/>
      <c r="S625" s="790"/>
      <c r="T625" s="866"/>
      <c r="U625" s="834"/>
      <c r="V625" s="860"/>
      <c r="W625" s="836"/>
      <c r="X625" s="867"/>
      <c r="Y625" s="790"/>
      <c r="Z625" s="860"/>
      <c r="AA625" s="839"/>
      <c r="AB625" s="868"/>
      <c r="AC625" s="838"/>
      <c r="AD625" s="421"/>
      <c r="AE625" s="420"/>
      <c r="AF625" s="601"/>
      <c r="AG625" s="543">
        <f t="shared" si="100"/>
        <v>0</v>
      </c>
      <c r="AH625" s="654">
        <f t="shared" si="101"/>
        <v>0</v>
      </c>
      <c r="AI625" s="654">
        <f t="shared" si="102"/>
        <v>0</v>
      </c>
      <c r="AJ625" s="653">
        <f t="shared" si="103"/>
        <v>0</v>
      </c>
      <c r="AK625" s="641">
        <f t="shared" si="104"/>
        <v>0</v>
      </c>
      <c r="AL625" s="652">
        <f t="shared" si="105"/>
        <v>0</v>
      </c>
      <c r="AM625" s="652">
        <f t="shared" si="106"/>
        <v>0</v>
      </c>
      <c r="AN625" s="653">
        <f t="shared" si="107"/>
        <v>0</v>
      </c>
      <c r="AO625" s="641">
        <f t="shared" si="108"/>
        <v>0</v>
      </c>
      <c r="AP625" s="652">
        <f t="shared" si="109"/>
        <v>0</v>
      </c>
      <c r="AQ625" s="652">
        <f t="shared" si="110"/>
        <v>0</v>
      </c>
      <c r="AR625" s="653">
        <f t="shared" si="111"/>
        <v>0</v>
      </c>
      <c r="AS625" s="641">
        <f t="shared" si="112"/>
        <v>0</v>
      </c>
      <c r="AT625" s="652">
        <f t="shared" si="113"/>
        <v>0</v>
      </c>
      <c r="AU625" s="652">
        <f t="shared" si="114"/>
        <v>0</v>
      </c>
      <c r="AV625" s="653">
        <f t="shared" si="115"/>
        <v>0</v>
      </c>
      <c r="AW625" s="641">
        <f t="shared" si="116"/>
        <v>0</v>
      </c>
      <c r="AX625" s="654">
        <f t="shared" si="117"/>
        <v>0</v>
      </c>
      <c r="AY625" s="654">
        <f t="shared" si="118"/>
        <v>0</v>
      </c>
      <c r="AZ625" s="653">
        <f t="shared" si="119"/>
        <v>0</v>
      </c>
      <c r="BA625" s="641">
        <f t="shared" si="120"/>
        <v>0</v>
      </c>
      <c r="BB625" s="654">
        <f t="shared" si="121"/>
        <v>0</v>
      </c>
      <c r="BC625" s="654">
        <f t="shared" si="122"/>
        <v>0</v>
      </c>
      <c r="BD625" s="653">
        <f t="shared" si="123"/>
        <v>0</v>
      </c>
      <c r="BE625" s="641">
        <f t="shared" si="124"/>
        <v>0</v>
      </c>
    </row>
    <row r="626" spans="1:69" s="151" customFormat="1" ht="37.5" customHeight="1" thickBot="1">
      <c r="A626" s="422"/>
      <c r="B626" s="777" t="s">
        <v>846</v>
      </c>
      <c r="C626" s="778"/>
      <c r="D626" s="879" t="s">
        <v>847</v>
      </c>
      <c r="E626" s="880"/>
      <c r="F626" s="880"/>
      <c r="G626" s="880"/>
      <c r="H626" s="880"/>
      <c r="I626" s="880"/>
      <c r="J626" s="880"/>
      <c r="K626" s="881"/>
      <c r="L626" s="784"/>
      <c r="M626" s="785"/>
      <c r="N626" s="786"/>
      <c r="O626" s="787"/>
      <c r="P626" s="786"/>
      <c r="Q626" s="788"/>
      <c r="R626" s="784"/>
      <c r="S626" s="785"/>
      <c r="T626" s="826"/>
      <c r="U626" s="827"/>
      <c r="V626" s="786"/>
      <c r="W626" s="788"/>
      <c r="X626" s="841"/>
      <c r="Y626" s="785"/>
      <c r="Z626" s="786"/>
      <c r="AA626" s="787"/>
      <c r="AB626" s="782"/>
      <c r="AC626" s="783"/>
      <c r="AD626" s="421"/>
      <c r="AE626" s="420"/>
      <c r="AF626" s="601"/>
      <c r="AG626" s="543">
        <f t="shared" si="100"/>
        <v>0</v>
      </c>
      <c r="AH626" s="654">
        <f t="shared" si="101"/>
        <v>0</v>
      </c>
      <c r="AI626" s="654">
        <f t="shared" si="102"/>
        <v>0</v>
      </c>
      <c r="AJ626" s="653">
        <f t="shared" si="103"/>
        <v>0</v>
      </c>
      <c r="AK626" s="641">
        <f t="shared" si="104"/>
        <v>0</v>
      </c>
      <c r="AL626" s="652">
        <f t="shared" si="105"/>
        <v>0</v>
      </c>
      <c r="AM626" s="652">
        <f t="shared" si="106"/>
        <v>0</v>
      </c>
      <c r="AN626" s="653">
        <f t="shared" si="107"/>
        <v>0</v>
      </c>
      <c r="AO626" s="641">
        <f t="shared" si="108"/>
        <v>0</v>
      </c>
      <c r="AP626" s="652">
        <f t="shared" si="109"/>
        <v>0</v>
      </c>
      <c r="AQ626" s="652">
        <f t="shared" si="110"/>
        <v>0</v>
      </c>
      <c r="AR626" s="653">
        <f t="shared" si="111"/>
        <v>0</v>
      </c>
      <c r="AS626" s="641">
        <f t="shared" si="112"/>
        <v>0</v>
      </c>
      <c r="AT626" s="652">
        <f t="shared" si="113"/>
        <v>0</v>
      </c>
      <c r="AU626" s="652">
        <f t="shared" si="114"/>
        <v>0</v>
      </c>
      <c r="AV626" s="653">
        <f t="shared" si="115"/>
        <v>0</v>
      </c>
      <c r="AW626" s="641">
        <f t="shared" si="116"/>
        <v>0</v>
      </c>
      <c r="AX626" s="654">
        <f t="shared" si="117"/>
        <v>0</v>
      </c>
      <c r="AY626" s="654">
        <f t="shared" si="118"/>
        <v>0</v>
      </c>
      <c r="AZ626" s="653">
        <f t="shared" si="119"/>
        <v>0</v>
      </c>
      <c r="BA626" s="641">
        <f t="shared" si="120"/>
        <v>0</v>
      </c>
      <c r="BB626" s="654">
        <f t="shared" si="121"/>
        <v>0</v>
      </c>
      <c r="BC626" s="654">
        <f t="shared" si="122"/>
        <v>0</v>
      </c>
      <c r="BD626" s="653">
        <f t="shared" si="123"/>
        <v>0</v>
      </c>
      <c r="BE626" s="641">
        <f t="shared" si="124"/>
        <v>0</v>
      </c>
      <c r="BG626" s="676" t="s">
        <v>6488</v>
      </c>
      <c r="BH626" s="677" t="s">
        <v>120</v>
      </c>
      <c r="BI626" s="677" t="s">
        <v>6473</v>
      </c>
      <c r="BJ626" s="677" t="s">
        <v>6474</v>
      </c>
      <c r="BK626" s="677" t="s">
        <v>6482</v>
      </c>
      <c r="BL626" s="633" t="s">
        <v>6483</v>
      </c>
      <c r="BM626" s="677" t="s">
        <v>6484</v>
      </c>
      <c r="BN626" s="677" t="s">
        <v>6485</v>
      </c>
      <c r="BO626" s="677" t="s">
        <v>6486</v>
      </c>
      <c r="BP626" s="677" t="s">
        <v>6487</v>
      </c>
    </row>
    <row r="627" spans="1:69" s="151" customFormat="1" ht="20.25" customHeight="1">
      <c r="A627" s="422"/>
      <c r="B627" s="882" t="s">
        <v>848</v>
      </c>
      <c r="C627" s="886"/>
      <c r="D627" s="554"/>
      <c r="E627" s="884" t="s">
        <v>849</v>
      </c>
      <c r="F627" s="884"/>
      <c r="G627" s="884"/>
      <c r="H627" s="884"/>
      <c r="I627" s="884"/>
      <c r="J627" s="884"/>
      <c r="K627" s="885"/>
      <c r="L627" s="761"/>
      <c r="M627" s="762"/>
      <c r="N627" s="763"/>
      <c r="O627" s="764"/>
      <c r="P627" s="763"/>
      <c r="Q627" s="765"/>
      <c r="R627" s="761"/>
      <c r="S627" s="762"/>
      <c r="T627" s="828"/>
      <c r="U627" s="829"/>
      <c r="V627" s="763"/>
      <c r="W627" s="765"/>
      <c r="X627" s="830"/>
      <c r="Y627" s="762"/>
      <c r="Z627" s="763"/>
      <c r="AA627" s="764"/>
      <c r="AB627" s="831"/>
      <c r="AC627" s="832"/>
      <c r="AD627" s="421"/>
      <c r="AE627" s="420"/>
      <c r="AF627" s="601"/>
      <c r="AG627" s="543">
        <f t="shared" si="100"/>
        <v>0</v>
      </c>
      <c r="AH627" s="654">
        <f t="shared" si="101"/>
        <v>0</v>
      </c>
      <c r="AI627" s="654">
        <f t="shared" si="102"/>
        <v>0</v>
      </c>
      <c r="AJ627" s="653">
        <f t="shared" si="103"/>
        <v>0</v>
      </c>
      <c r="AK627" s="641">
        <f t="shared" si="104"/>
        <v>0</v>
      </c>
      <c r="AL627" s="652">
        <f t="shared" si="105"/>
        <v>0</v>
      </c>
      <c r="AM627" s="652">
        <f t="shared" si="106"/>
        <v>0</v>
      </c>
      <c r="AN627" s="653">
        <f t="shared" si="107"/>
        <v>0</v>
      </c>
      <c r="AO627" s="641">
        <f t="shared" si="108"/>
        <v>0</v>
      </c>
      <c r="AP627" s="652">
        <f t="shared" si="109"/>
        <v>0</v>
      </c>
      <c r="AQ627" s="652">
        <f t="shared" si="110"/>
        <v>0</v>
      </c>
      <c r="AR627" s="653">
        <f t="shared" si="111"/>
        <v>0</v>
      </c>
      <c r="AS627" s="641">
        <f t="shared" si="112"/>
        <v>0</v>
      </c>
      <c r="AT627" s="652">
        <f t="shared" si="113"/>
        <v>0</v>
      </c>
      <c r="AU627" s="652">
        <f t="shared" si="114"/>
        <v>0</v>
      </c>
      <c r="AV627" s="653">
        <f t="shared" si="115"/>
        <v>0</v>
      </c>
      <c r="AW627" s="641">
        <f t="shared" si="116"/>
        <v>0</v>
      </c>
      <c r="AX627" s="654">
        <f t="shared" si="117"/>
        <v>0</v>
      </c>
      <c r="AY627" s="654">
        <f t="shared" si="118"/>
        <v>0</v>
      </c>
      <c r="AZ627" s="653">
        <f t="shared" si="119"/>
        <v>0</v>
      </c>
      <c r="BA627" s="641">
        <f t="shared" si="120"/>
        <v>0</v>
      </c>
      <c r="BB627" s="654">
        <f t="shared" si="121"/>
        <v>0</v>
      </c>
      <c r="BC627" s="654">
        <f t="shared" si="122"/>
        <v>0</v>
      </c>
      <c r="BD627" s="653">
        <f t="shared" si="123"/>
        <v>0</v>
      </c>
      <c r="BE627" s="641">
        <f t="shared" si="124"/>
        <v>0</v>
      </c>
      <c r="BG627" s="678" t="s">
        <v>6480</v>
      </c>
      <c r="BH627" s="679">
        <f>COUNTIF(L627:M631,"NA")</f>
        <v>0</v>
      </c>
      <c r="BI627" s="679">
        <f>COUNTIF(N627:O631,"NA")</f>
        <v>0</v>
      </c>
      <c r="BJ627" s="679">
        <f>COUNTIF(P627:Q631,"NA")</f>
        <v>0</v>
      </c>
      <c r="BK627" s="679">
        <f>COUNTIF(R627:S631,"NA")</f>
        <v>0</v>
      </c>
      <c r="BL627" s="679">
        <f>COUNTIF(T627:U631,"NA")</f>
        <v>0</v>
      </c>
      <c r="BM627" s="679">
        <f>COUNTIF(V627:W631,"NA")</f>
        <v>0</v>
      </c>
      <c r="BN627" s="679">
        <f>COUNTIF(X627:Y631,"NA")</f>
        <v>0</v>
      </c>
      <c r="BO627" s="679">
        <f>COUNTIF(Z627:AA631,"NA")</f>
        <v>0</v>
      </c>
      <c r="BP627" s="679">
        <f>COUNTIF(AB627:AC631,"NA")</f>
        <v>0</v>
      </c>
    </row>
    <row r="628" spans="1:69" s="151" customFormat="1" ht="21.75" customHeight="1">
      <c r="A628" s="422"/>
      <c r="B628" s="882" t="s">
        <v>850</v>
      </c>
      <c r="C628" s="886"/>
      <c r="D628" s="554"/>
      <c r="E628" s="884" t="s">
        <v>851</v>
      </c>
      <c r="F628" s="884"/>
      <c r="G628" s="884"/>
      <c r="H628" s="884"/>
      <c r="I628" s="884"/>
      <c r="J628" s="884"/>
      <c r="K628" s="885"/>
      <c r="L628" s="761"/>
      <c r="M628" s="762"/>
      <c r="N628" s="763"/>
      <c r="O628" s="764"/>
      <c r="P628" s="763"/>
      <c r="Q628" s="765"/>
      <c r="R628" s="761"/>
      <c r="S628" s="762"/>
      <c r="T628" s="828"/>
      <c r="U628" s="829"/>
      <c r="V628" s="763"/>
      <c r="W628" s="765"/>
      <c r="X628" s="830"/>
      <c r="Y628" s="762"/>
      <c r="Z628" s="763"/>
      <c r="AA628" s="764"/>
      <c r="AB628" s="831"/>
      <c r="AC628" s="832"/>
      <c r="AD628" s="421"/>
      <c r="AE628" s="420"/>
      <c r="AF628" s="601"/>
      <c r="AG628" s="543">
        <f t="shared" si="100"/>
        <v>0</v>
      </c>
      <c r="AH628" s="654">
        <f t="shared" si="101"/>
        <v>0</v>
      </c>
      <c r="AI628" s="654">
        <f t="shared" si="102"/>
        <v>0</v>
      </c>
      <c r="AJ628" s="653">
        <f t="shared" si="103"/>
        <v>0</v>
      </c>
      <c r="AK628" s="641">
        <f t="shared" si="104"/>
        <v>0</v>
      </c>
      <c r="AL628" s="652">
        <f t="shared" si="105"/>
        <v>0</v>
      </c>
      <c r="AM628" s="652">
        <f t="shared" si="106"/>
        <v>0</v>
      </c>
      <c r="AN628" s="653">
        <f t="shared" si="107"/>
        <v>0</v>
      </c>
      <c r="AO628" s="641">
        <f t="shared" si="108"/>
        <v>0</v>
      </c>
      <c r="AP628" s="652">
        <f t="shared" si="109"/>
        <v>0</v>
      </c>
      <c r="AQ628" s="652">
        <f t="shared" si="110"/>
        <v>0</v>
      </c>
      <c r="AR628" s="653">
        <f t="shared" si="111"/>
        <v>0</v>
      </c>
      <c r="AS628" s="641">
        <f t="shared" si="112"/>
        <v>0</v>
      </c>
      <c r="AT628" s="652">
        <f t="shared" si="113"/>
        <v>0</v>
      </c>
      <c r="AU628" s="652">
        <f t="shared" si="114"/>
        <v>0</v>
      </c>
      <c r="AV628" s="653">
        <f t="shared" si="115"/>
        <v>0</v>
      </c>
      <c r="AW628" s="641">
        <f t="shared" si="116"/>
        <v>0</v>
      </c>
      <c r="AX628" s="654">
        <f t="shared" si="117"/>
        <v>0</v>
      </c>
      <c r="AY628" s="654">
        <f t="shared" si="118"/>
        <v>0</v>
      </c>
      <c r="AZ628" s="653">
        <f t="shared" si="119"/>
        <v>0</v>
      </c>
      <c r="BA628" s="641">
        <f t="shared" si="120"/>
        <v>0</v>
      </c>
      <c r="BB628" s="654">
        <f t="shared" si="121"/>
        <v>0</v>
      </c>
      <c r="BC628" s="654">
        <f t="shared" si="122"/>
        <v>0</v>
      </c>
      <c r="BD628" s="653">
        <f t="shared" si="123"/>
        <v>0</v>
      </c>
      <c r="BE628" s="641">
        <f t="shared" si="124"/>
        <v>0</v>
      </c>
      <c r="BG628" s="678" t="s">
        <v>467</v>
      </c>
      <c r="BH628" s="679">
        <f>COUNTIF(L627:M631,"NS")</f>
        <v>0</v>
      </c>
      <c r="BI628" s="679">
        <f>COUNTIF(N627:O631,"NS")</f>
        <v>0</v>
      </c>
      <c r="BJ628" s="679">
        <f>COUNTIF(P627:Q631,"NS")</f>
        <v>0</v>
      </c>
      <c r="BK628" s="679">
        <f>COUNTIF(R627:S631,"NS")</f>
        <v>0</v>
      </c>
      <c r="BL628" s="679">
        <f>COUNTIF(T627:U631,"NS")</f>
        <v>0</v>
      </c>
      <c r="BM628" s="679">
        <f>COUNTIF(V627:W631,"NS")</f>
        <v>0</v>
      </c>
      <c r="BN628" s="679">
        <f>COUNTIF(X627:Y631,"NS")</f>
        <v>0</v>
      </c>
      <c r="BO628" s="679">
        <f>COUNTIF(Z627:AA631,"NS")</f>
        <v>0</v>
      </c>
      <c r="BP628" s="679">
        <f>COUNTIF(AB627:AC631,"NS")</f>
        <v>0</v>
      </c>
    </row>
    <row r="629" spans="1:69" s="151" customFormat="1" ht="21.75" customHeight="1">
      <c r="A629" s="419"/>
      <c r="B629" s="882" t="s">
        <v>852</v>
      </c>
      <c r="C629" s="886"/>
      <c r="D629" s="554"/>
      <c r="E629" s="884" t="s">
        <v>866</v>
      </c>
      <c r="F629" s="884"/>
      <c r="G629" s="884"/>
      <c r="H629" s="884"/>
      <c r="I629" s="884"/>
      <c r="J629" s="884"/>
      <c r="K629" s="885"/>
      <c r="L629" s="761"/>
      <c r="M629" s="762"/>
      <c r="N629" s="763"/>
      <c r="O629" s="764"/>
      <c r="P629" s="763"/>
      <c r="Q629" s="765"/>
      <c r="R629" s="761"/>
      <c r="S629" s="762"/>
      <c r="T629" s="828"/>
      <c r="U629" s="829"/>
      <c r="V629" s="763"/>
      <c r="W629" s="765"/>
      <c r="X629" s="830"/>
      <c r="Y629" s="762"/>
      <c r="Z629" s="763"/>
      <c r="AA629" s="764"/>
      <c r="AB629" s="831"/>
      <c r="AC629" s="832"/>
      <c r="AD629" s="421"/>
      <c r="AE629" s="420"/>
      <c r="AF629" s="601"/>
      <c r="AG629" s="543">
        <f t="shared" si="100"/>
        <v>0</v>
      </c>
      <c r="AH629" s="654">
        <f t="shared" si="101"/>
        <v>0</v>
      </c>
      <c r="AI629" s="654">
        <f t="shared" si="102"/>
        <v>0</v>
      </c>
      <c r="AJ629" s="653">
        <f t="shared" si="103"/>
        <v>0</v>
      </c>
      <c r="AK629" s="641">
        <f t="shared" si="104"/>
        <v>0</v>
      </c>
      <c r="AL629" s="652">
        <f t="shared" si="105"/>
        <v>0</v>
      </c>
      <c r="AM629" s="652">
        <f t="shared" si="106"/>
        <v>0</v>
      </c>
      <c r="AN629" s="653">
        <f t="shared" si="107"/>
        <v>0</v>
      </c>
      <c r="AO629" s="641">
        <f t="shared" si="108"/>
        <v>0</v>
      </c>
      <c r="AP629" s="652">
        <f t="shared" si="109"/>
        <v>0</v>
      </c>
      <c r="AQ629" s="652">
        <f t="shared" si="110"/>
        <v>0</v>
      </c>
      <c r="AR629" s="653">
        <f t="shared" si="111"/>
        <v>0</v>
      </c>
      <c r="AS629" s="641">
        <f t="shared" si="112"/>
        <v>0</v>
      </c>
      <c r="AT629" s="652">
        <f t="shared" si="113"/>
        <v>0</v>
      </c>
      <c r="AU629" s="652">
        <f t="shared" si="114"/>
        <v>0</v>
      </c>
      <c r="AV629" s="653">
        <f t="shared" si="115"/>
        <v>0</v>
      </c>
      <c r="AW629" s="641">
        <f t="shared" si="116"/>
        <v>0</v>
      </c>
      <c r="AX629" s="654">
        <f t="shared" si="117"/>
        <v>0</v>
      </c>
      <c r="AY629" s="654">
        <f t="shared" si="118"/>
        <v>0</v>
      </c>
      <c r="AZ629" s="653">
        <f t="shared" si="119"/>
        <v>0</v>
      </c>
      <c r="BA629" s="641">
        <f t="shared" si="120"/>
        <v>0</v>
      </c>
      <c r="BB629" s="654">
        <f t="shared" si="121"/>
        <v>0</v>
      </c>
      <c r="BC629" s="654">
        <f t="shared" si="122"/>
        <v>0</v>
      </c>
      <c r="BD629" s="653">
        <f t="shared" si="123"/>
        <v>0</v>
      </c>
      <c r="BE629" s="641">
        <f t="shared" si="124"/>
        <v>0</v>
      </c>
      <c r="BG629" s="678" t="s">
        <v>6458</v>
      </c>
      <c r="BH629" s="679">
        <f>SUM(L627:M631)</f>
        <v>0</v>
      </c>
      <c r="BI629" s="679">
        <f>SUM(N627:O631)</f>
        <v>0</v>
      </c>
      <c r="BJ629" s="679">
        <f>SUM(P627:Q631)</f>
        <v>0</v>
      </c>
      <c r="BK629" s="679">
        <f>SUM(R627:S631)</f>
        <v>0</v>
      </c>
      <c r="BL629" s="679">
        <f>SUM(T627:U631)</f>
        <v>0</v>
      </c>
      <c r="BM629" s="679">
        <f>SUM(V627:W631)</f>
        <v>0</v>
      </c>
      <c r="BN629" s="679">
        <f>SUM(X627:Y631)</f>
        <v>0</v>
      </c>
      <c r="BO629" s="679">
        <f>SUM(Z627:AA631)</f>
        <v>0</v>
      </c>
      <c r="BP629" s="679">
        <f>SUM(AB627:AC631)</f>
        <v>0</v>
      </c>
    </row>
    <row r="630" spans="1:69" s="151" customFormat="1" ht="18" customHeight="1" thickBot="1">
      <c r="A630" s="419"/>
      <c r="B630" s="882" t="s">
        <v>853</v>
      </c>
      <c r="C630" s="886"/>
      <c r="D630" s="554"/>
      <c r="E630" s="884" t="s">
        <v>854</v>
      </c>
      <c r="F630" s="884"/>
      <c r="G630" s="884"/>
      <c r="H630" s="884"/>
      <c r="I630" s="884"/>
      <c r="J630" s="884"/>
      <c r="K630" s="885"/>
      <c r="L630" s="761"/>
      <c r="M630" s="762"/>
      <c r="N630" s="763"/>
      <c r="O630" s="764"/>
      <c r="P630" s="763"/>
      <c r="Q630" s="765"/>
      <c r="R630" s="761"/>
      <c r="S630" s="762"/>
      <c r="T630" s="828"/>
      <c r="U630" s="829"/>
      <c r="V630" s="763"/>
      <c r="W630" s="765"/>
      <c r="X630" s="830"/>
      <c r="Y630" s="762"/>
      <c r="Z630" s="763"/>
      <c r="AA630" s="764"/>
      <c r="AB630" s="831"/>
      <c r="AC630" s="832"/>
      <c r="AD630" s="421"/>
      <c r="AE630" s="420"/>
      <c r="AF630" s="601"/>
      <c r="AG630" s="543">
        <f t="shared" si="100"/>
        <v>0</v>
      </c>
      <c r="AH630" s="654">
        <f t="shared" si="101"/>
        <v>0</v>
      </c>
      <c r="AI630" s="654">
        <f t="shared" si="102"/>
        <v>0</v>
      </c>
      <c r="AJ630" s="653">
        <f t="shared" si="103"/>
        <v>0</v>
      </c>
      <c r="AK630" s="641">
        <f t="shared" si="104"/>
        <v>0</v>
      </c>
      <c r="AL630" s="652">
        <f t="shared" si="105"/>
        <v>0</v>
      </c>
      <c r="AM630" s="652">
        <f t="shared" si="106"/>
        <v>0</v>
      </c>
      <c r="AN630" s="653">
        <f t="shared" si="107"/>
        <v>0</v>
      </c>
      <c r="AO630" s="641">
        <f t="shared" si="108"/>
        <v>0</v>
      </c>
      <c r="AP630" s="652">
        <f t="shared" si="109"/>
        <v>0</v>
      </c>
      <c r="AQ630" s="652">
        <f t="shared" si="110"/>
        <v>0</v>
      </c>
      <c r="AR630" s="653">
        <f t="shared" si="111"/>
        <v>0</v>
      </c>
      <c r="AS630" s="641">
        <f t="shared" si="112"/>
        <v>0</v>
      </c>
      <c r="AT630" s="652">
        <f t="shared" si="113"/>
        <v>0</v>
      </c>
      <c r="AU630" s="652">
        <f t="shared" si="114"/>
        <v>0</v>
      </c>
      <c r="AV630" s="653">
        <f t="shared" si="115"/>
        <v>0</v>
      </c>
      <c r="AW630" s="641">
        <f t="shared" si="116"/>
        <v>0</v>
      </c>
      <c r="AX630" s="654">
        <f t="shared" si="117"/>
        <v>0</v>
      </c>
      <c r="AY630" s="654">
        <f t="shared" si="118"/>
        <v>0</v>
      </c>
      <c r="AZ630" s="653">
        <f t="shared" si="119"/>
        <v>0</v>
      </c>
      <c r="BA630" s="641">
        <f t="shared" si="120"/>
        <v>0</v>
      </c>
      <c r="BB630" s="654">
        <f t="shared" si="121"/>
        <v>0</v>
      </c>
      <c r="BC630" s="654">
        <f t="shared" si="122"/>
        <v>0</v>
      </c>
      <c r="BD630" s="653">
        <f t="shared" si="123"/>
        <v>0</v>
      </c>
      <c r="BE630" s="641">
        <f t="shared" si="124"/>
        <v>0</v>
      </c>
      <c r="BG630" s="680" t="s">
        <v>6456</v>
      </c>
      <c r="BH630" s="681">
        <f>IF($AG$553=2304,0,IF(OR(AND(L626=0,BH628&gt;0),AND(L626="NS",BH629&gt;0),AND(L626="NS",BH629=0,BH628=0),AND(L626="NA",BH627&lt;5)),1,IF(OR(AND(BH628&gt;=2,BH629&lt;L626),AND(L626="NS",BH629=0,BH628&gt;0),L626=BH629,AND(L626="NA",BH627=5)),0,1)))</f>
        <v>0</v>
      </c>
      <c r="BI630" s="681">
        <f>IF($AG$553=2304,0,IF(OR(AND(N626=0,BI628&gt;0),AND(N626="NS",BI629&gt;0),AND(N626="NS",BI629=0,BI628=0),AND(N626="NA",BI627&lt;5)),1,IF(OR(AND(BI628&gt;=2,BI629&lt;N626),AND(N626="NS",BI629=0,BI628&gt;0),N626=BI629,AND(N626="NA",BI627=5)),0,1)))</f>
        <v>0</v>
      </c>
      <c r="BJ630" s="681">
        <f>IF($AG$553=2304,0,IF(OR(AND(P626=0,BJ628&gt;0),AND(P626="NS",BJ629&gt;0),AND(P626="NS",BJ629=0,BJ628=0),AND(P626="NA",BJ627&lt;5)),1,IF(OR(AND(BJ628&gt;=2,BJ629&lt;P626),AND(P626="NS",BJ629=0,BJ628&gt;0),P626=BJ629,AND(P626="NA",BJ627=5)),0,1)))</f>
        <v>0</v>
      </c>
      <c r="BK630" s="681">
        <f>IF($AG$553=2304,0,IF(OR(AND(R626=0,BK628&gt;0),AND(R626="NS",BK629&gt;0),AND(R626="NS",BK629=0,BK628=0),AND(R626="NA",BK627&lt;5)),1,IF(OR(AND(BK628&gt;=2,BK629&lt;R626),AND(R626="NS",BK629=0,BK628&gt;0),R626=BK629,AND(R626="NA",BK627=5)),0,1)))</f>
        <v>0</v>
      </c>
      <c r="BL630" s="681">
        <f>IF($AG$553=2304,0,IF(OR(AND(T626=0,BL628&gt;0),AND(T626="NS",BL629&gt;0),AND(T626="NS",BL629=0,BL628=0),AND(T626="NA",BL627&lt;5)),1,IF(OR(AND(BL628&gt;=2,BL629&lt;T626),AND(T626="NS",BL629=0,BL628&gt;0),T626=BL629,AND(T626="NA",BL627=5)),0,1)))</f>
        <v>0</v>
      </c>
      <c r="BM630" s="681">
        <f>IF($AG$553=2304,0,IF(OR(AND(V626=0,BM628&gt;0),AND(V626="NS",BM629&gt;0),AND(V626="NS",BM629=0,BM628=0),AND(V626="NA",BM627&lt;5)),1,IF(OR(AND(BM628&gt;=2,BM629&lt;V626),AND(V626="NS",BM629=0,BM628&gt;0),V626=BM629,AND(V626="NA",BM627=5)),0,1)))</f>
        <v>0</v>
      </c>
      <c r="BN630" s="681">
        <f>IF($AG$553=2304,0,IF(OR(AND(X626=0,BN628&gt;0),AND(X626="NS",BN629&gt;0),AND(X626="NS",BN629=0,BN628=0),AND(X626="NA",BN627&lt;5)),1,IF(OR(AND(BN628&gt;=2,BN629&lt;X626),AND(X626="NS",BN629=0,BN628&gt;0),X626=BN629,AND(X626="NA",BN627=5)),0,1)))</f>
        <v>0</v>
      </c>
      <c r="BO630" s="681">
        <f>IF($AG$553=2304,0,IF(OR(AND(Z626=0,BO628&gt;0),AND(Z626="NS",BO629&gt;0),AND(Z626="NS",BO629=0,BO628=0),AND(Z626="NA",BO627&lt;5)),1,IF(OR(AND(BO628&gt;=2,BO629&lt;Z626),AND(Z626="NS",BO629=0,BO628&gt;0),Z626=BO629,AND(Z626="NA",BO627=5)),0,1)))</f>
        <v>0</v>
      </c>
      <c r="BP630" s="681">
        <f>IF($AG$553=2304,0,IF(OR(AND(AB626=0,BP628&gt;0),AND(AB626="NS",BP629&gt;0),AND(AB626="NS",BP629=0,BP628=0),AND(AB626="NA",BP627&lt;5)),1,IF(OR(AND(BP628&gt;=2,BP629&lt;AB626),AND(AB626="NS",BP629=0,BP628&gt;0),AB626=BP629,AND(AB626="NA",BP627=5)),0,1)))</f>
        <v>0</v>
      </c>
      <c r="BQ630" s="151">
        <f>SUM(BH630:BP630)</f>
        <v>0</v>
      </c>
    </row>
    <row r="631" spans="1:69" s="151" customFormat="1" ht="23.25" customHeight="1" thickBot="1">
      <c r="A631" s="419"/>
      <c r="B631" s="882" t="s">
        <v>855</v>
      </c>
      <c r="C631" s="886"/>
      <c r="D631" s="554"/>
      <c r="E631" s="884" t="s">
        <v>856</v>
      </c>
      <c r="F631" s="884"/>
      <c r="G631" s="884"/>
      <c r="H631" s="884"/>
      <c r="I631" s="884"/>
      <c r="J631" s="884"/>
      <c r="K631" s="885"/>
      <c r="L631" s="761"/>
      <c r="M631" s="762"/>
      <c r="N631" s="763"/>
      <c r="O631" s="764"/>
      <c r="P631" s="763"/>
      <c r="Q631" s="765"/>
      <c r="R631" s="761"/>
      <c r="S631" s="762"/>
      <c r="T631" s="828"/>
      <c r="U631" s="829"/>
      <c r="V631" s="763"/>
      <c r="W631" s="765"/>
      <c r="X631" s="830"/>
      <c r="Y631" s="762"/>
      <c r="Z631" s="763"/>
      <c r="AA631" s="764"/>
      <c r="AB631" s="831"/>
      <c r="AC631" s="832"/>
      <c r="AD631" s="421"/>
      <c r="AE631" s="420"/>
      <c r="AF631" s="601"/>
      <c r="AG631" s="543">
        <f t="shared" si="100"/>
        <v>0</v>
      </c>
      <c r="AH631" s="654">
        <f t="shared" si="101"/>
        <v>0</v>
      </c>
      <c r="AI631" s="654">
        <f t="shared" si="102"/>
        <v>0</v>
      </c>
      <c r="AJ631" s="653">
        <f t="shared" si="103"/>
        <v>0</v>
      </c>
      <c r="AK631" s="641">
        <f t="shared" si="104"/>
        <v>0</v>
      </c>
      <c r="AL631" s="652">
        <f t="shared" si="105"/>
        <v>0</v>
      </c>
      <c r="AM631" s="652">
        <f t="shared" si="106"/>
        <v>0</v>
      </c>
      <c r="AN631" s="653">
        <f t="shared" si="107"/>
        <v>0</v>
      </c>
      <c r="AO631" s="641">
        <f t="shared" si="108"/>
        <v>0</v>
      </c>
      <c r="AP631" s="652">
        <f t="shared" si="109"/>
        <v>0</v>
      </c>
      <c r="AQ631" s="652">
        <f t="shared" si="110"/>
        <v>0</v>
      </c>
      <c r="AR631" s="653">
        <f t="shared" si="111"/>
        <v>0</v>
      </c>
      <c r="AS631" s="641">
        <f t="shared" si="112"/>
        <v>0</v>
      </c>
      <c r="AT631" s="652">
        <f t="shared" si="113"/>
        <v>0</v>
      </c>
      <c r="AU631" s="652">
        <f t="shared" si="114"/>
        <v>0</v>
      </c>
      <c r="AV631" s="653">
        <f t="shared" si="115"/>
        <v>0</v>
      </c>
      <c r="AW631" s="641">
        <f t="shared" si="116"/>
        <v>0</v>
      </c>
      <c r="AX631" s="654">
        <f t="shared" si="117"/>
        <v>0</v>
      </c>
      <c r="AY631" s="654">
        <f t="shared" si="118"/>
        <v>0</v>
      </c>
      <c r="AZ631" s="653">
        <f t="shared" si="119"/>
        <v>0</v>
      </c>
      <c r="BA631" s="641">
        <f t="shared" si="120"/>
        <v>0</v>
      </c>
      <c r="BB631" s="654">
        <f t="shared" si="121"/>
        <v>0</v>
      </c>
      <c r="BC631" s="654">
        <f t="shared" si="122"/>
        <v>0</v>
      </c>
      <c r="BD631" s="653">
        <f t="shared" si="123"/>
        <v>0</v>
      </c>
      <c r="BE631" s="641">
        <f t="shared" si="124"/>
        <v>0</v>
      </c>
    </row>
    <row r="632" spans="1:69" s="151" customFormat="1" ht="23.25" customHeight="1" thickBot="1">
      <c r="A632" s="419"/>
      <c r="B632" s="777" t="s">
        <v>857</v>
      </c>
      <c r="C632" s="778"/>
      <c r="D632" s="879" t="s">
        <v>858</v>
      </c>
      <c r="E632" s="880"/>
      <c r="F632" s="880"/>
      <c r="G632" s="880"/>
      <c r="H632" s="880"/>
      <c r="I632" s="880"/>
      <c r="J632" s="880"/>
      <c r="K632" s="881"/>
      <c r="L632" s="853"/>
      <c r="M632" s="849"/>
      <c r="N632" s="846"/>
      <c r="O632" s="850"/>
      <c r="P632" s="846"/>
      <c r="Q632" s="847"/>
      <c r="R632" s="853"/>
      <c r="S632" s="849"/>
      <c r="T632" s="844"/>
      <c r="U632" s="845"/>
      <c r="V632" s="846"/>
      <c r="W632" s="847"/>
      <c r="X632" s="848"/>
      <c r="Y632" s="849"/>
      <c r="Z632" s="846"/>
      <c r="AA632" s="850"/>
      <c r="AB632" s="851"/>
      <c r="AC632" s="852"/>
      <c r="AD632" s="421"/>
      <c r="AE632" s="420"/>
      <c r="AF632" s="601"/>
      <c r="AG632" s="543">
        <f t="shared" si="100"/>
        <v>0</v>
      </c>
      <c r="AH632" s="654">
        <f t="shared" si="101"/>
        <v>0</v>
      </c>
      <c r="AI632" s="654">
        <f t="shared" si="102"/>
        <v>0</v>
      </c>
      <c r="AJ632" s="653">
        <f t="shared" si="103"/>
        <v>0</v>
      </c>
      <c r="AK632" s="641">
        <f t="shared" si="104"/>
        <v>0</v>
      </c>
      <c r="AL632" s="652">
        <f t="shared" si="105"/>
        <v>0</v>
      </c>
      <c r="AM632" s="652">
        <f t="shared" si="106"/>
        <v>0</v>
      </c>
      <c r="AN632" s="653">
        <f t="shared" si="107"/>
        <v>0</v>
      </c>
      <c r="AO632" s="641">
        <f t="shared" si="108"/>
        <v>0</v>
      </c>
      <c r="AP632" s="652">
        <f t="shared" si="109"/>
        <v>0</v>
      </c>
      <c r="AQ632" s="652">
        <f t="shared" si="110"/>
        <v>0</v>
      </c>
      <c r="AR632" s="653">
        <f t="shared" si="111"/>
        <v>0</v>
      </c>
      <c r="AS632" s="641">
        <f t="shared" si="112"/>
        <v>0</v>
      </c>
      <c r="AT632" s="652">
        <f t="shared" si="113"/>
        <v>0</v>
      </c>
      <c r="AU632" s="652">
        <f t="shared" si="114"/>
        <v>0</v>
      </c>
      <c r="AV632" s="653">
        <f t="shared" si="115"/>
        <v>0</v>
      </c>
      <c r="AW632" s="641">
        <f t="shared" si="116"/>
        <v>0</v>
      </c>
      <c r="AX632" s="654">
        <f t="shared" si="117"/>
        <v>0</v>
      </c>
      <c r="AY632" s="654">
        <f t="shared" si="118"/>
        <v>0</v>
      </c>
      <c r="AZ632" s="653">
        <f t="shared" si="119"/>
        <v>0</v>
      </c>
      <c r="BA632" s="641">
        <f t="shared" si="120"/>
        <v>0</v>
      </c>
      <c r="BB632" s="654">
        <f t="shared" si="121"/>
        <v>0</v>
      </c>
      <c r="BC632" s="654">
        <f t="shared" si="122"/>
        <v>0</v>
      </c>
      <c r="BD632" s="653">
        <f t="shared" si="123"/>
        <v>0</v>
      </c>
      <c r="BE632" s="641">
        <f t="shared" si="124"/>
        <v>0</v>
      </c>
    </row>
    <row r="633" spans="1:69" s="543" customFormat="1">
      <c r="A633" s="547"/>
      <c r="B633" s="882" t="s">
        <v>859</v>
      </c>
      <c r="C633" s="883"/>
      <c r="D633" s="554"/>
      <c r="E633" s="884" t="s">
        <v>860</v>
      </c>
      <c r="F633" s="884"/>
      <c r="G633" s="884"/>
      <c r="H633" s="884"/>
      <c r="I633" s="884"/>
      <c r="J633" s="884"/>
      <c r="K633" s="885"/>
      <c r="L633" s="853"/>
      <c r="M633" s="849"/>
      <c r="N633" s="846"/>
      <c r="O633" s="850"/>
      <c r="P633" s="846"/>
      <c r="Q633" s="847"/>
      <c r="R633" s="853"/>
      <c r="S633" s="849"/>
      <c r="T633" s="844"/>
      <c r="U633" s="845"/>
      <c r="V633" s="846"/>
      <c r="W633" s="847"/>
      <c r="X633" s="848"/>
      <c r="Y633" s="849"/>
      <c r="Z633" s="846"/>
      <c r="AA633" s="850"/>
      <c r="AB633" s="851"/>
      <c r="AC633" s="852"/>
      <c r="AD633" s="421"/>
      <c r="AE633" s="420"/>
      <c r="AF633" s="601"/>
      <c r="AG633" s="543">
        <f t="shared" si="100"/>
        <v>0</v>
      </c>
      <c r="AH633" s="654">
        <f t="shared" si="101"/>
        <v>0</v>
      </c>
      <c r="AI633" s="654">
        <f t="shared" si="102"/>
        <v>0</v>
      </c>
      <c r="AJ633" s="653">
        <f t="shared" si="103"/>
        <v>0</v>
      </c>
      <c r="AK633" s="641">
        <f t="shared" si="104"/>
        <v>0</v>
      </c>
      <c r="AL633" s="652">
        <f t="shared" si="105"/>
        <v>0</v>
      </c>
      <c r="AM633" s="652">
        <f t="shared" si="106"/>
        <v>0</v>
      </c>
      <c r="AN633" s="653">
        <f t="shared" si="107"/>
        <v>0</v>
      </c>
      <c r="AO633" s="641">
        <f t="shared" si="108"/>
        <v>0</v>
      </c>
      <c r="AP633" s="652">
        <f t="shared" si="109"/>
        <v>0</v>
      </c>
      <c r="AQ633" s="652">
        <f t="shared" si="110"/>
        <v>0</v>
      </c>
      <c r="AR633" s="653">
        <f t="shared" si="111"/>
        <v>0</v>
      </c>
      <c r="AS633" s="641">
        <f t="shared" si="112"/>
        <v>0</v>
      </c>
      <c r="AT633" s="652">
        <f t="shared" si="113"/>
        <v>0</v>
      </c>
      <c r="AU633" s="652">
        <f t="shared" si="114"/>
        <v>0</v>
      </c>
      <c r="AV633" s="653">
        <f t="shared" si="115"/>
        <v>0</v>
      </c>
      <c r="AW633" s="641">
        <f t="shared" si="116"/>
        <v>0</v>
      </c>
      <c r="AX633" s="654">
        <f t="shared" si="117"/>
        <v>0</v>
      </c>
      <c r="AY633" s="654">
        <f t="shared" si="118"/>
        <v>0</v>
      </c>
      <c r="AZ633" s="653">
        <f t="shared" si="119"/>
        <v>0</v>
      </c>
      <c r="BA633" s="641">
        <f t="shared" si="120"/>
        <v>0</v>
      </c>
      <c r="BB633" s="654">
        <f t="shared" si="121"/>
        <v>0</v>
      </c>
      <c r="BC633" s="654">
        <f t="shared" si="122"/>
        <v>0</v>
      </c>
      <c r="BD633" s="653">
        <f t="shared" si="123"/>
        <v>0</v>
      </c>
      <c r="BE633" s="641">
        <f t="shared" si="124"/>
        <v>0</v>
      </c>
    </row>
    <row r="634" spans="1:69" s="543" customFormat="1">
      <c r="A634" s="547"/>
      <c r="B634" s="882" t="s">
        <v>861</v>
      </c>
      <c r="C634" s="883"/>
      <c r="D634" s="554"/>
      <c r="E634" s="884" t="s">
        <v>862</v>
      </c>
      <c r="F634" s="884"/>
      <c r="G634" s="884"/>
      <c r="H634" s="884"/>
      <c r="I634" s="884"/>
      <c r="J634" s="884"/>
      <c r="K634" s="885"/>
      <c r="L634" s="853"/>
      <c r="M634" s="849"/>
      <c r="N634" s="846"/>
      <c r="O634" s="850"/>
      <c r="P634" s="846"/>
      <c r="Q634" s="847"/>
      <c r="R634" s="853"/>
      <c r="S634" s="849"/>
      <c r="T634" s="844"/>
      <c r="U634" s="845"/>
      <c r="V634" s="846"/>
      <c r="W634" s="847"/>
      <c r="X634" s="848"/>
      <c r="Y634" s="849"/>
      <c r="Z634" s="846"/>
      <c r="AA634" s="850"/>
      <c r="AB634" s="851"/>
      <c r="AC634" s="852"/>
      <c r="AD634" s="421"/>
      <c r="AE634" s="420"/>
      <c r="AF634" s="601"/>
      <c r="AG634" s="543">
        <f t="shared" si="100"/>
        <v>0</v>
      </c>
      <c r="AH634" s="654">
        <f t="shared" si="101"/>
        <v>0</v>
      </c>
      <c r="AI634" s="654">
        <f t="shared" si="102"/>
        <v>0</v>
      </c>
      <c r="AJ634" s="653">
        <f t="shared" si="103"/>
        <v>0</v>
      </c>
      <c r="AK634" s="641">
        <f t="shared" si="104"/>
        <v>0</v>
      </c>
      <c r="AL634" s="652">
        <f t="shared" si="105"/>
        <v>0</v>
      </c>
      <c r="AM634" s="652">
        <f t="shared" si="106"/>
        <v>0</v>
      </c>
      <c r="AN634" s="653">
        <f t="shared" si="107"/>
        <v>0</v>
      </c>
      <c r="AO634" s="641">
        <f t="shared" si="108"/>
        <v>0</v>
      </c>
      <c r="AP634" s="652">
        <f t="shared" si="109"/>
        <v>0</v>
      </c>
      <c r="AQ634" s="652">
        <f t="shared" si="110"/>
        <v>0</v>
      </c>
      <c r="AR634" s="653">
        <f t="shared" si="111"/>
        <v>0</v>
      </c>
      <c r="AS634" s="641">
        <f t="shared" si="112"/>
        <v>0</v>
      </c>
      <c r="AT634" s="652">
        <f t="shared" si="113"/>
        <v>0</v>
      </c>
      <c r="AU634" s="652">
        <f t="shared" si="114"/>
        <v>0</v>
      </c>
      <c r="AV634" s="653">
        <f t="shared" si="115"/>
        <v>0</v>
      </c>
      <c r="AW634" s="641">
        <f t="shared" si="116"/>
        <v>0</v>
      </c>
      <c r="AX634" s="654">
        <f t="shared" si="117"/>
        <v>0</v>
      </c>
      <c r="AY634" s="654">
        <f t="shared" si="118"/>
        <v>0</v>
      </c>
      <c r="AZ634" s="653">
        <f t="shared" si="119"/>
        <v>0</v>
      </c>
      <c r="BA634" s="641">
        <f t="shared" si="120"/>
        <v>0</v>
      </c>
      <c r="BB634" s="654">
        <f t="shared" si="121"/>
        <v>0</v>
      </c>
      <c r="BC634" s="654">
        <f t="shared" si="122"/>
        <v>0</v>
      </c>
      <c r="BD634" s="653">
        <f t="shared" si="123"/>
        <v>0</v>
      </c>
      <c r="BE634" s="641">
        <f t="shared" si="124"/>
        <v>0</v>
      </c>
    </row>
    <row r="635" spans="1:69" s="543" customFormat="1">
      <c r="A635" s="547"/>
      <c r="B635" s="882" t="s">
        <v>863</v>
      </c>
      <c r="C635" s="883"/>
      <c r="D635" s="554"/>
      <c r="E635" s="884" t="s">
        <v>864</v>
      </c>
      <c r="F635" s="884"/>
      <c r="G635" s="884"/>
      <c r="H635" s="884"/>
      <c r="I635" s="884"/>
      <c r="J635" s="884"/>
      <c r="K635" s="885"/>
      <c r="L635" s="853"/>
      <c r="M635" s="849"/>
      <c r="N635" s="846"/>
      <c r="O635" s="850"/>
      <c r="P635" s="846"/>
      <c r="Q635" s="847"/>
      <c r="R635" s="853"/>
      <c r="S635" s="849"/>
      <c r="T635" s="844"/>
      <c r="U635" s="845"/>
      <c r="V635" s="846"/>
      <c r="W635" s="847"/>
      <c r="X635" s="848"/>
      <c r="Y635" s="849"/>
      <c r="Z635" s="846"/>
      <c r="AA635" s="850"/>
      <c r="AB635" s="851"/>
      <c r="AC635" s="852"/>
      <c r="AD635" s="421"/>
      <c r="AE635" s="420"/>
      <c r="AF635" s="601"/>
      <c r="AG635" s="543">
        <f t="shared" si="100"/>
        <v>0</v>
      </c>
      <c r="AH635" s="654">
        <f t="shared" si="101"/>
        <v>0</v>
      </c>
      <c r="AI635" s="654">
        <f t="shared" si="102"/>
        <v>0</v>
      </c>
      <c r="AJ635" s="653">
        <f t="shared" si="103"/>
        <v>0</v>
      </c>
      <c r="AK635" s="641">
        <f t="shared" si="104"/>
        <v>0</v>
      </c>
      <c r="AL635" s="652">
        <f t="shared" si="105"/>
        <v>0</v>
      </c>
      <c r="AM635" s="652">
        <f t="shared" si="106"/>
        <v>0</v>
      </c>
      <c r="AN635" s="653">
        <f t="shared" si="107"/>
        <v>0</v>
      </c>
      <c r="AO635" s="641">
        <f t="shared" si="108"/>
        <v>0</v>
      </c>
      <c r="AP635" s="652">
        <f t="shared" si="109"/>
        <v>0</v>
      </c>
      <c r="AQ635" s="652">
        <f t="shared" si="110"/>
        <v>0</v>
      </c>
      <c r="AR635" s="653">
        <f t="shared" si="111"/>
        <v>0</v>
      </c>
      <c r="AS635" s="641">
        <f t="shared" si="112"/>
        <v>0</v>
      </c>
      <c r="AT635" s="652">
        <f t="shared" si="113"/>
        <v>0</v>
      </c>
      <c r="AU635" s="652">
        <f t="shared" si="114"/>
        <v>0</v>
      </c>
      <c r="AV635" s="653">
        <f t="shared" si="115"/>
        <v>0</v>
      </c>
      <c r="AW635" s="641">
        <f t="shared" si="116"/>
        <v>0</v>
      </c>
      <c r="AX635" s="654">
        <f t="shared" si="117"/>
        <v>0</v>
      </c>
      <c r="AY635" s="654">
        <f t="shared" si="118"/>
        <v>0</v>
      </c>
      <c r="AZ635" s="653">
        <f t="shared" si="119"/>
        <v>0</v>
      </c>
      <c r="BA635" s="641">
        <f t="shared" si="120"/>
        <v>0</v>
      </c>
      <c r="BB635" s="654">
        <f t="shared" si="121"/>
        <v>0</v>
      </c>
      <c r="BC635" s="654">
        <f t="shared" si="122"/>
        <v>0</v>
      </c>
      <c r="BD635" s="653">
        <f t="shared" si="123"/>
        <v>0</v>
      </c>
      <c r="BE635" s="641">
        <f t="shared" si="124"/>
        <v>0</v>
      </c>
    </row>
    <row r="636" spans="1:69" s="543" customFormat="1">
      <c r="A636" s="547"/>
      <c r="B636" s="882" t="s">
        <v>865</v>
      </c>
      <c r="C636" s="883"/>
      <c r="D636" s="554"/>
      <c r="E636" s="884" t="s">
        <v>866</v>
      </c>
      <c r="F636" s="884"/>
      <c r="G636" s="884"/>
      <c r="H636" s="884"/>
      <c r="I636" s="884"/>
      <c r="J636" s="884"/>
      <c r="K636" s="885"/>
      <c r="L636" s="853"/>
      <c r="M636" s="849"/>
      <c r="N636" s="846"/>
      <c r="O636" s="850"/>
      <c r="P636" s="846"/>
      <c r="Q636" s="847"/>
      <c r="R636" s="853"/>
      <c r="S636" s="849"/>
      <c r="T636" s="844"/>
      <c r="U636" s="845"/>
      <c r="V636" s="846"/>
      <c r="W636" s="847"/>
      <c r="X636" s="848"/>
      <c r="Y636" s="849"/>
      <c r="Z636" s="846"/>
      <c r="AA636" s="850"/>
      <c r="AB636" s="851"/>
      <c r="AC636" s="852"/>
      <c r="AD636" s="421"/>
      <c r="AE636" s="420"/>
      <c r="AF636" s="601"/>
      <c r="AG636" s="543">
        <f t="shared" si="100"/>
        <v>0</v>
      </c>
      <c r="AH636" s="654">
        <f t="shared" si="101"/>
        <v>0</v>
      </c>
      <c r="AI636" s="654">
        <f t="shared" si="102"/>
        <v>0</v>
      </c>
      <c r="AJ636" s="653">
        <f t="shared" si="103"/>
        <v>0</v>
      </c>
      <c r="AK636" s="641">
        <f t="shared" si="104"/>
        <v>0</v>
      </c>
      <c r="AL636" s="652">
        <f t="shared" si="105"/>
        <v>0</v>
      </c>
      <c r="AM636" s="652">
        <f t="shared" si="106"/>
        <v>0</v>
      </c>
      <c r="AN636" s="653">
        <f t="shared" si="107"/>
        <v>0</v>
      </c>
      <c r="AO636" s="641">
        <f t="shared" si="108"/>
        <v>0</v>
      </c>
      <c r="AP636" s="652">
        <f t="shared" si="109"/>
        <v>0</v>
      </c>
      <c r="AQ636" s="652">
        <f t="shared" si="110"/>
        <v>0</v>
      </c>
      <c r="AR636" s="653">
        <f t="shared" si="111"/>
        <v>0</v>
      </c>
      <c r="AS636" s="641">
        <f t="shared" si="112"/>
        <v>0</v>
      </c>
      <c r="AT636" s="652">
        <f t="shared" si="113"/>
        <v>0</v>
      </c>
      <c r="AU636" s="652">
        <f t="shared" si="114"/>
        <v>0</v>
      </c>
      <c r="AV636" s="653">
        <f t="shared" si="115"/>
        <v>0</v>
      </c>
      <c r="AW636" s="641">
        <f t="shared" si="116"/>
        <v>0</v>
      </c>
      <c r="AX636" s="654">
        <f t="shared" si="117"/>
        <v>0</v>
      </c>
      <c r="AY636" s="654">
        <f t="shared" si="118"/>
        <v>0</v>
      </c>
      <c r="AZ636" s="653">
        <f t="shared" si="119"/>
        <v>0</v>
      </c>
      <c r="BA636" s="641">
        <f t="shared" si="120"/>
        <v>0</v>
      </c>
      <c r="BB636" s="654">
        <f t="shared" si="121"/>
        <v>0</v>
      </c>
      <c r="BC636" s="654">
        <f t="shared" si="122"/>
        <v>0</v>
      </c>
      <c r="BD636" s="653">
        <f t="shared" si="123"/>
        <v>0</v>
      </c>
      <c r="BE636" s="641">
        <f t="shared" si="124"/>
        <v>0</v>
      </c>
    </row>
    <row r="637" spans="1:69" s="543" customFormat="1">
      <c r="A637" s="547"/>
      <c r="B637" s="882" t="s">
        <v>867</v>
      </c>
      <c r="C637" s="883"/>
      <c r="D637" s="554"/>
      <c r="E637" s="884" t="s">
        <v>868</v>
      </c>
      <c r="F637" s="884"/>
      <c r="G637" s="884"/>
      <c r="H637" s="884"/>
      <c r="I637" s="884"/>
      <c r="J637" s="884"/>
      <c r="K637" s="885"/>
      <c r="L637" s="853"/>
      <c r="M637" s="849"/>
      <c r="N637" s="846"/>
      <c r="O637" s="850"/>
      <c r="P637" s="846"/>
      <c r="Q637" s="847"/>
      <c r="R637" s="853"/>
      <c r="S637" s="849"/>
      <c r="T637" s="844"/>
      <c r="U637" s="845"/>
      <c r="V637" s="846"/>
      <c r="W637" s="847"/>
      <c r="X637" s="848"/>
      <c r="Y637" s="849"/>
      <c r="Z637" s="846"/>
      <c r="AA637" s="850"/>
      <c r="AB637" s="851"/>
      <c r="AC637" s="852"/>
      <c r="AD637" s="421"/>
      <c r="AE637" s="420"/>
      <c r="AF637" s="601"/>
      <c r="AG637" s="543">
        <f t="shared" si="100"/>
        <v>0</v>
      </c>
      <c r="AH637" s="654">
        <f t="shared" si="101"/>
        <v>0</v>
      </c>
      <c r="AI637" s="654">
        <f t="shared" si="102"/>
        <v>0</v>
      </c>
      <c r="AJ637" s="653">
        <f t="shared" si="103"/>
        <v>0</v>
      </c>
      <c r="AK637" s="641">
        <f t="shared" si="104"/>
        <v>0</v>
      </c>
      <c r="AL637" s="652">
        <f t="shared" si="105"/>
        <v>0</v>
      </c>
      <c r="AM637" s="652">
        <f t="shared" si="106"/>
        <v>0</v>
      </c>
      <c r="AN637" s="653">
        <f t="shared" si="107"/>
        <v>0</v>
      </c>
      <c r="AO637" s="641">
        <f t="shared" si="108"/>
        <v>0</v>
      </c>
      <c r="AP637" s="652">
        <f t="shared" si="109"/>
        <v>0</v>
      </c>
      <c r="AQ637" s="652">
        <f t="shared" si="110"/>
        <v>0</v>
      </c>
      <c r="AR637" s="653">
        <f t="shared" si="111"/>
        <v>0</v>
      </c>
      <c r="AS637" s="641">
        <f t="shared" si="112"/>
        <v>0</v>
      </c>
      <c r="AT637" s="652">
        <f t="shared" si="113"/>
        <v>0</v>
      </c>
      <c r="AU637" s="652">
        <f t="shared" si="114"/>
        <v>0</v>
      </c>
      <c r="AV637" s="653">
        <f t="shared" si="115"/>
        <v>0</v>
      </c>
      <c r="AW637" s="641">
        <f t="shared" si="116"/>
        <v>0</v>
      </c>
      <c r="AX637" s="654">
        <f t="shared" si="117"/>
        <v>0</v>
      </c>
      <c r="AY637" s="654">
        <f t="shared" si="118"/>
        <v>0</v>
      </c>
      <c r="AZ637" s="653">
        <f t="shared" si="119"/>
        <v>0</v>
      </c>
      <c r="BA637" s="641">
        <f t="shared" si="120"/>
        <v>0</v>
      </c>
      <c r="BB637" s="654">
        <f t="shared" si="121"/>
        <v>0</v>
      </c>
      <c r="BC637" s="654">
        <f t="shared" si="122"/>
        <v>0</v>
      </c>
      <c r="BD637" s="653">
        <f t="shared" si="123"/>
        <v>0</v>
      </c>
      <c r="BE637" s="641">
        <f t="shared" si="124"/>
        <v>0</v>
      </c>
    </row>
    <row r="638" spans="1:69" s="543" customFormat="1">
      <c r="A638" s="547"/>
      <c r="B638" s="882" t="s">
        <v>869</v>
      </c>
      <c r="C638" s="883"/>
      <c r="D638" s="554"/>
      <c r="E638" s="884" t="s">
        <v>870</v>
      </c>
      <c r="F638" s="884"/>
      <c r="G638" s="884"/>
      <c r="H638" s="884"/>
      <c r="I638" s="884"/>
      <c r="J638" s="884"/>
      <c r="K638" s="885"/>
      <c r="L638" s="853"/>
      <c r="M638" s="849"/>
      <c r="N638" s="846"/>
      <c r="O638" s="850"/>
      <c r="P638" s="846"/>
      <c r="Q638" s="847"/>
      <c r="R638" s="853"/>
      <c r="S638" s="849"/>
      <c r="T638" s="844"/>
      <c r="U638" s="845"/>
      <c r="V638" s="846"/>
      <c r="W638" s="847"/>
      <c r="X638" s="848"/>
      <c r="Y638" s="849"/>
      <c r="Z638" s="846"/>
      <c r="AA638" s="850"/>
      <c r="AB638" s="851"/>
      <c r="AC638" s="852"/>
      <c r="AD638" s="421"/>
      <c r="AE638" s="420"/>
      <c r="AF638" s="601"/>
      <c r="AG638" s="543">
        <f t="shared" si="100"/>
        <v>0</v>
      </c>
      <c r="AH638" s="654">
        <f t="shared" si="101"/>
        <v>0</v>
      </c>
      <c r="AI638" s="654">
        <f t="shared" si="102"/>
        <v>0</v>
      </c>
      <c r="AJ638" s="653">
        <f t="shared" si="103"/>
        <v>0</v>
      </c>
      <c r="AK638" s="641">
        <f t="shared" si="104"/>
        <v>0</v>
      </c>
      <c r="AL638" s="652">
        <f t="shared" si="105"/>
        <v>0</v>
      </c>
      <c r="AM638" s="652">
        <f t="shared" si="106"/>
        <v>0</v>
      </c>
      <c r="AN638" s="653">
        <f t="shared" si="107"/>
        <v>0</v>
      </c>
      <c r="AO638" s="641">
        <f t="shared" si="108"/>
        <v>0</v>
      </c>
      <c r="AP638" s="652">
        <f t="shared" si="109"/>
        <v>0</v>
      </c>
      <c r="AQ638" s="652">
        <f t="shared" si="110"/>
        <v>0</v>
      </c>
      <c r="AR638" s="653">
        <f t="shared" si="111"/>
        <v>0</v>
      </c>
      <c r="AS638" s="641">
        <f t="shared" si="112"/>
        <v>0</v>
      </c>
      <c r="AT638" s="652">
        <f t="shared" si="113"/>
        <v>0</v>
      </c>
      <c r="AU638" s="652">
        <f t="shared" si="114"/>
        <v>0</v>
      </c>
      <c r="AV638" s="653">
        <f t="shared" si="115"/>
        <v>0</v>
      </c>
      <c r="AW638" s="641">
        <f t="shared" si="116"/>
        <v>0</v>
      </c>
      <c r="AX638" s="654">
        <f t="shared" si="117"/>
        <v>0</v>
      </c>
      <c r="AY638" s="654">
        <f t="shared" si="118"/>
        <v>0</v>
      </c>
      <c r="AZ638" s="653">
        <f t="shared" si="119"/>
        <v>0</v>
      </c>
      <c r="BA638" s="641">
        <f t="shared" si="120"/>
        <v>0</v>
      </c>
      <c r="BB638" s="654">
        <f t="shared" si="121"/>
        <v>0</v>
      </c>
      <c r="BC638" s="654">
        <f t="shared" si="122"/>
        <v>0</v>
      </c>
      <c r="BD638" s="653">
        <f t="shared" si="123"/>
        <v>0</v>
      </c>
      <c r="BE638" s="641">
        <f t="shared" si="124"/>
        <v>0</v>
      </c>
    </row>
    <row r="639" spans="1:69" s="543" customFormat="1" ht="15.75" thickBot="1">
      <c r="A639" s="547"/>
      <c r="B639" s="882" t="s">
        <v>871</v>
      </c>
      <c r="C639" s="883"/>
      <c r="D639" s="555"/>
      <c r="E639" s="884" t="s">
        <v>872</v>
      </c>
      <c r="F639" s="884"/>
      <c r="G639" s="884"/>
      <c r="H639" s="884"/>
      <c r="I639" s="884"/>
      <c r="J639" s="884"/>
      <c r="K639" s="885"/>
      <c r="L639" s="853"/>
      <c r="M639" s="849"/>
      <c r="N639" s="846"/>
      <c r="O639" s="850"/>
      <c r="P639" s="846"/>
      <c r="Q639" s="847"/>
      <c r="R639" s="853"/>
      <c r="S639" s="849"/>
      <c r="T639" s="844"/>
      <c r="U639" s="845"/>
      <c r="V639" s="846"/>
      <c r="W639" s="847"/>
      <c r="X639" s="848"/>
      <c r="Y639" s="849"/>
      <c r="Z639" s="846"/>
      <c r="AA639" s="850"/>
      <c r="AB639" s="851"/>
      <c r="AC639" s="852"/>
      <c r="AD639" s="421"/>
      <c r="AE639" s="420"/>
      <c r="AF639" s="601"/>
      <c r="AG639" s="543">
        <f t="shared" si="100"/>
        <v>0</v>
      </c>
      <c r="AH639" s="654">
        <f t="shared" si="101"/>
        <v>0</v>
      </c>
      <c r="AI639" s="654">
        <f t="shared" si="102"/>
        <v>0</v>
      </c>
      <c r="AJ639" s="653">
        <f t="shared" si="103"/>
        <v>0</v>
      </c>
      <c r="AK639" s="641">
        <f t="shared" si="104"/>
        <v>0</v>
      </c>
      <c r="AL639" s="652">
        <f t="shared" si="105"/>
        <v>0</v>
      </c>
      <c r="AM639" s="652">
        <f t="shared" si="106"/>
        <v>0</v>
      </c>
      <c r="AN639" s="653">
        <f t="shared" si="107"/>
        <v>0</v>
      </c>
      <c r="AO639" s="641">
        <f t="shared" si="108"/>
        <v>0</v>
      </c>
      <c r="AP639" s="652">
        <f t="shared" si="109"/>
        <v>0</v>
      </c>
      <c r="AQ639" s="652">
        <f t="shared" si="110"/>
        <v>0</v>
      </c>
      <c r="AR639" s="653">
        <f t="shared" si="111"/>
        <v>0</v>
      </c>
      <c r="AS639" s="641">
        <f t="shared" si="112"/>
        <v>0</v>
      </c>
      <c r="AT639" s="652">
        <f t="shared" si="113"/>
        <v>0</v>
      </c>
      <c r="AU639" s="652">
        <f t="shared" si="114"/>
        <v>0</v>
      </c>
      <c r="AV639" s="653">
        <f t="shared" si="115"/>
        <v>0</v>
      </c>
      <c r="AW639" s="641">
        <f t="shared" si="116"/>
        <v>0</v>
      </c>
      <c r="AX639" s="654">
        <f t="shared" si="117"/>
        <v>0</v>
      </c>
      <c r="AY639" s="654">
        <f t="shared" si="118"/>
        <v>0</v>
      </c>
      <c r="AZ639" s="653">
        <f t="shared" si="119"/>
        <v>0</v>
      </c>
      <c r="BA639" s="641">
        <f t="shared" si="120"/>
        <v>0</v>
      </c>
      <c r="BB639" s="654">
        <f t="shared" si="121"/>
        <v>0</v>
      </c>
      <c r="BC639" s="654">
        <f t="shared" si="122"/>
        <v>0</v>
      </c>
      <c r="BD639" s="653">
        <f t="shared" si="123"/>
        <v>0</v>
      </c>
      <c r="BE639" s="641">
        <f t="shared" si="124"/>
        <v>0</v>
      </c>
    </row>
    <row r="640" spans="1:69" s="543" customFormat="1" ht="15.75" thickBot="1">
      <c r="A640" s="547"/>
      <c r="B640" s="777" t="s">
        <v>873</v>
      </c>
      <c r="C640" s="778"/>
      <c r="D640" s="779" t="s">
        <v>630</v>
      </c>
      <c r="E640" s="780"/>
      <c r="F640" s="780"/>
      <c r="G640" s="780"/>
      <c r="H640" s="780"/>
      <c r="I640" s="780"/>
      <c r="J640" s="780"/>
      <c r="K640" s="781"/>
      <c r="L640" s="761"/>
      <c r="M640" s="762"/>
      <c r="N640" s="763"/>
      <c r="O640" s="764"/>
      <c r="P640" s="763"/>
      <c r="Q640" s="765"/>
      <c r="R640" s="761"/>
      <c r="S640" s="762"/>
      <c r="T640" s="828"/>
      <c r="U640" s="829"/>
      <c r="V640" s="763"/>
      <c r="W640" s="765"/>
      <c r="X640" s="830"/>
      <c r="Y640" s="762"/>
      <c r="Z640" s="763"/>
      <c r="AA640" s="764"/>
      <c r="AB640" s="831"/>
      <c r="AC640" s="832"/>
      <c r="AD640" s="421"/>
      <c r="AE640" s="420"/>
      <c r="AF640" s="601"/>
      <c r="AG640" s="543">
        <f t="shared" si="100"/>
        <v>0</v>
      </c>
      <c r="AH640" s="654">
        <f t="shared" si="101"/>
        <v>0</v>
      </c>
      <c r="AI640" s="654">
        <f t="shared" si="102"/>
        <v>0</v>
      </c>
      <c r="AJ640" s="653">
        <f t="shared" si="103"/>
        <v>0</v>
      </c>
      <c r="AK640" s="641">
        <f t="shared" si="104"/>
        <v>0</v>
      </c>
      <c r="AL640" s="652">
        <f t="shared" si="105"/>
        <v>0</v>
      </c>
      <c r="AM640" s="652">
        <f t="shared" si="106"/>
        <v>0</v>
      </c>
      <c r="AN640" s="653">
        <f t="shared" si="107"/>
        <v>0</v>
      </c>
      <c r="AO640" s="641">
        <f t="shared" si="108"/>
        <v>0</v>
      </c>
      <c r="AP640" s="652">
        <f t="shared" si="109"/>
        <v>0</v>
      </c>
      <c r="AQ640" s="652">
        <f t="shared" si="110"/>
        <v>0</v>
      </c>
      <c r="AR640" s="653">
        <f t="shared" si="111"/>
        <v>0</v>
      </c>
      <c r="AS640" s="641">
        <f t="shared" si="112"/>
        <v>0</v>
      </c>
      <c r="AT640" s="652">
        <f t="shared" si="113"/>
        <v>0</v>
      </c>
      <c r="AU640" s="652">
        <f t="shared" si="114"/>
        <v>0</v>
      </c>
      <c r="AV640" s="653">
        <f t="shared" si="115"/>
        <v>0</v>
      </c>
      <c r="AW640" s="641">
        <f t="shared" si="116"/>
        <v>0</v>
      </c>
      <c r="AX640" s="654">
        <f t="shared" si="117"/>
        <v>0</v>
      </c>
      <c r="AY640" s="654">
        <f t="shared" si="118"/>
        <v>0</v>
      </c>
      <c r="AZ640" s="653">
        <f t="shared" si="119"/>
        <v>0</v>
      </c>
      <c r="BA640" s="641">
        <f t="shared" si="120"/>
        <v>0</v>
      </c>
      <c r="BB640" s="654">
        <f t="shared" si="121"/>
        <v>0</v>
      </c>
      <c r="BC640" s="654">
        <f t="shared" si="122"/>
        <v>0</v>
      </c>
      <c r="BD640" s="653">
        <f t="shared" si="123"/>
        <v>0</v>
      </c>
      <c r="BE640" s="641">
        <f t="shared" si="124"/>
        <v>0</v>
      </c>
    </row>
    <row r="641" spans="1:69" s="543" customFormat="1" ht="22.5" customHeight="1" thickBot="1">
      <c r="A641" s="547"/>
      <c r="B641" s="887" t="s">
        <v>874</v>
      </c>
      <c r="C641" s="888"/>
      <c r="D641" s="779" t="s">
        <v>875</v>
      </c>
      <c r="E641" s="780"/>
      <c r="F641" s="780"/>
      <c r="G641" s="780"/>
      <c r="H641" s="780"/>
      <c r="I641" s="780"/>
      <c r="J641" s="780"/>
      <c r="K641" s="781"/>
      <c r="L641" s="761"/>
      <c r="M641" s="762"/>
      <c r="N641" s="763"/>
      <c r="O641" s="764"/>
      <c r="P641" s="763"/>
      <c r="Q641" s="765"/>
      <c r="R641" s="761"/>
      <c r="S641" s="762"/>
      <c r="T641" s="828"/>
      <c r="U641" s="829"/>
      <c r="V641" s="763"/>
      <c r="W641" s="765"/>
      <c r="X641" s="830"/>
      <c r="Y641" s="762"/>
      <c r="Z641" s="763"/>
      <c r="AA641" s="764"/>
      <c r="AB641" s="831"/>
      <c r="AC641" s="832"/>
      <c r="AD641" s="421"/>
      <c r="AE641" s="420"/>
      <c r="AF641" s="601"/>
      <c r="AG641" s="543">
        <f t="shared" si="100"/>
        <v>0</v>
      </c>
      <c r="AH641" s="654">
        <f t="shared" si="101"/>
        <v>0</v>
      </c>
      <c r="AI641" s="654">
        <f t="shared" si="102"/>
        <v>0</v>
      </c>
      <c r="AJ641" s="653">
        <f t="shared" si="103"/>
        <v>0</v>
      </c>
      <c r="AK641" s="641">
        <f t="shared" si="104"/>
        <v>0</v>
      </c>
      <c r="AL641" s="652">
        <f t="shared" si="105"/>
        <v>0</v>
      </c>
      <c r="AM641" s="652">
        <f t="shared" si="106"/>
        <v>0</v>
      </c>
      <c r="AN641" s="653">
        <f t="shared" si="107"/>
        <v>0</v>
      </c>
      <c r="AO641" s="641">
        <f t="shared" si="108"/>
        <v>0</v>
      </c>
      <c r="AP641" s="652">
        <f t="shared" si="109"/>
        <v>0</v>
      </c>
      <c r="AQ641" s="652">
        <f t="shared" si="110"/>
        <v>0</v>
      </c>
      <c r="AR641" s="653">
        <f t="shared" si="111"/>
        <v>0</v>
      </c>
      <c r="AS641" s="641">
        <f t="shared" si="112"/>
        <v>0</v>
      </c>
      <c r="AT641" s="652">
        <f t="shared" si="113"/>
        <v>0</v>
      </c>
      <c r="AU641" s="652">
        <f t="shared" si="114"/>
        <v>0</v>
      </c>
      <c r="AV641" s="653">
        <f t="shared" si="115"/>
        <v>0</v>
      </c>
      <c r="AW641" s="641">
        <f t="shared" si="116"/>
        <v>0</v>
      </c>
      <c r="AX641" s="654">
        <f t="shared" si="117"/>
        <v>0</v>
      </c>
      <c r="AY641" s="654">
        <f t="shared" si="118"/>
        <v>0</v>
      </c>
      <c r="AZ641" s="653">
        <f t="shared" si="119"/>
        <v>0</v>
      </c>
      <c r="BA641" s="641">
        <f t="shared" si="120"/>
        <v>0</v>
      </c>
      <c r="BB641" s="654">
        <f t="shared" si="121"/>
        <v>0</v>
      </c>
      <c r="BC641" s="654">
        <f t="shared" si="122"/>
        <v>0</v>
      </c>
      <c r="BD641" s="653">
        <f t="shared" si="123"/>
        <v>0</v>
      </c>
      <c r="BE641" s="641">
        <f t="shared" si="124"/>
        <v>0</v>
      </c>
    </row>
    <row r="642" spans="1:69" s="543" customFormat="1" ht="23.25" customHeight="1" thickBot="1">
      <c r="A642" s="547"/>
      <c r="B642" s="777" t="s">
        <v>876</v>
      </c>
      <c r="C642" s="778"/>
      <c r="D642" s="779" t="s">
        <v>877</v>
      </c>
      <c r="E642" s="780"/>
      <c r="F642" s="780"/>
      <c r="G642" s="780"/>
      <c r="H642" s="780"/>
      <c r="I642" s="780"/>
      <c r="J642" s="780"/>
      <c r="K642" s="781"/>
      <c r="L642" s="853"/>
      <c r="M642" s="849"/>
      <c r="N642" s="846"/>
      <c r="O642" s="850"/>
      <c r="P642" s="846"/>
      <c r="Q642" s="847"/>
      <c r="R642" s="853"/>
      <c r="S642" s="849"/>
      <c r="T642" s="844"/>
      <c r="U642" s="845"/>
      <c r="V642" s="846"/>
      <c r="W642" s="847"/>
      <c r="X642" s="848"/>
      <c r="Y642" s="849"/>
      <c r="Z642" s="846"/>
      <c r="AA642" s="850"/>
      <c r="AB642" s="851"/>
      <c r="AC642" s="852"/>
      <c r="AD642" s="421"/>
      <c r="AE642" s="420"/>
      <c r="AF642" s="601"/>
      <c r="AG642" s="543">
        <f t="shared" si="100"/>
        <v>0</v>
      </c>
      <c r="AH642" s="654">
        <f t="shared" si="101"/>
        <v>0</v>
      </c>
      <c r="AI642" s="654">
        <f t="shared" si="102"/>
        <v>0</v>
      </c>
      <c r="AJ642" s="653">
        <f t="shared" si="103"/>
        <v>0</v>
      </c>
      <c r="AK642" s="641">
        <f t="shared" si="104"/>
        <v>0</v>
      </c>
      <c r="AL642" s="652">
        <f t="shared" si="105"/>
        <v>0</v>
      </c>
      <c r="AM642" s="652">
        <f t="shared" si="106"/>
        <v>0</v>
      </c>
      <c r="AN642" s="653">
        <f t="shared" si="107"/>
        <v>0</v>
      </c>
      <c r="AO642" s="641">
        <f t="shared" si="108"/>
        <v>0</v>
      </c>
      <c r="AP642" s="652">
        <f t="shared" si="109"/>
        <v>0</v>
      </c>
      <c r="AQ642" s="652">
        <f t="shared" si="110"/>
        <v>0</v>
      </c>
      <c r="AR642" s="653">
        <f t="shared" si="111"/>
        <v>0</v>
      </c>
      <c r="AS642" s="641">
        <f t="shared" si="112"/>
        <v>0</v>
      </c>
      <c r="AT642" s="652">
        <f t="shared" si="113"/>
        <v>0</v>
      </c>
      <c r="AU642" s="652">
        <f t="shared" si="114"/>
        <v>0</v>
      </c>
      <c r="AV642" s="653">
        <f t="shared" si="115"/>
        <v>0</v>
      </c>
      <c r="AW642" s="641">
        <f t="shared" si="116"/>
        <v>0</v>
      </c>
      <c r="AX642" s="654">
        <f t="shared" si="117"/>
        <v>0</v>
      </c>
      <c r="AY642" s="654">
        <f t="shared" si="118"/>
        <v>0</v>
      </c>
      <c r="AZ642" s="653">
        <f t="shared" si="119"/>
        <v>0</v>
      </c>
      <c r="BA642" s="641">
        <f t="shared" si="120"/>
        <v>0</v>
      </c>
      <c r="BB642" s="654">
        <f t="shared" si="121"/>
        <v>0</v>
      </c>
      <c r="BC642" s="654">
        <f t="shared" si="122"/>
        <v>0</v>
      </c>
      <c r="BD642" s="653">
        <f t="shared" si="123"/>
        <v>0</v>
      </c>
      <c r="BE642" s="641">
        <f t="shared" si="124"/>
        <v>0</v>
      </c>
    </row>
    <row r="643" spans="1:69" s="543" customFormat="1" ht="24.75" customHeight="1" thickBot="1">
      <c r="A643" s="547"/>
      <c r="B643" s="887" t="s">
        <v>878</v>
      </c>
      <c r="C643" s="888"/>
      <c r="D643" s="779" t="s">
        <v>879</v>
      </c>
      <c r="E643" s="780"/>
      <c r="F643" s="780"/>
      <c r="G643" s="780"/>
      <c r="H643" s="780"/>
      <c r="I643" s="780"/>
      <c r="J643" s="780"/>
      <c r="K643" s="781"/>
      <c r="L643" s="853"/>
      <c r="M643" s="849"/>
      <c r="N643" s="846"/>
      <c r="O643" s="850"/>
      <c r="P643" s="846"/>
      <c r="Q643" s="847"/>
      <c r="R643" s="853"/>
      <c r="S643" s="849"/>
      <c r="T643" s="844"/>
      <c r="U643" s="845"/>
      <c r="V643" s="846"/>
      <c r="W643" s="847"/>
      <c r="X643" s="848"/>
      <c r="Y643" s="849"/>
      <c r="Z643" s="846"/>
      <c r="AA643" s="850"/>
      <c r="AB643" s="851"/>
      <c r="AC643" s="852"/>
      <c r="AD643" s="421"/>
      <c r="AE643" s="420"/>
      <c r="AF643" s="601"/>
      <c r="AG643" s="543">
        <f t="shared" si="100"/>
        <v>0</v>
      </c>
      <c r="AH643" s="654">
        <f t="shared" si="101"/>
        <v>0</v>
      </c>
      <c r="AI643" s="654">
        <f t="shared" si="102"/>
        <v>0</v>
      </c>
      <c r="AJ643" s="653">
        <f t="shared" si="103"/>
        <v>0</v>
      </c>
      <c r="AK643" s="641">
        <f t="shared" si="104"/>
        <v>0</v>
      </c>
      <c r="AL643" s="652">
        <f t="shared" si="105"/>
        <v>0</v>
      </c>
      <c r="AM643" s="652">
        <f t="shared" si="106"/>
        <v>0</v>
      </c>
      <c r="AN643" s="653">
        <f t="shared" si="107"/>
        <v>0</v>
      </c>
      <c r="AO643" s="641">
        <f t="shared" si="108"/>
        <v>0</v>
      </c>
      <c r="AP643" s="652">
        <f t="shared" si="109"/>
        <v>0</v>
      </c>
      <c r="AQ643" s="652">
        <f t="shared" si="110"/>
        <v>0</v>
      </c>
      <c r="AR643" s="653">
        <f t="shared" si="111"/>
        <v>0</v>
      </c>
      <c r="AS643" s="641">
        <f t="shared" si="112"/>
        <v>0</v>
      </c>
      <c r="AT643" s="652">
        <f t="shared" si="113"/>
        <v>0</v>
      </c>
      <c r="AU643" s="652">
        <f t="shared" si="114"/>
        <v>0</v>
      </c>
      <c r="AV643" s="653">
        <f t="shared" si="115"/>
        <v>0</v>
      </c>
      <c r="AW643" s="641">
        <f t="shared" si="116"/>
        <v>0</v>
      </c>
      <c r="AX643" s="654">
        <f t="shared" si="117"/>
        <v>0</v>
      </c>
      <c r="AY643" s="654">
        <f t="shared" si="118"/>
        <v>0</v>
      </c>
      <c r="AZ643" s="653">
        <f t="shared" si="119"/>
        <v>0</v>
      </c>
      <c r="BA643" s="641">
        <f t="shared" si="120"/>
        <v>0</v>
      </c>
      <c r="BB643" s="654">
        <f t="shared" si="121"/>
        <v>0</v>
      </c>
      <c r="BC643" s="654">
        <f t="shared" si="122"/>
        <v>0</v>
      </c>
      <c r="BD643" s="653">
        <f t="shared" si="123"/>
        <v>0</v>
      </c>
      <c r="BE643" s="641">
        <f t="shared" si="124"/>
        <v>0</v>
      </c>
    </row>
    <row r="644" spans="1:69" s="543" customFormat="1" ht="21.75" customHeight="1" thickBot="1">
      <c r="A644" s="547"/>
      <c r="B644" s="777" t="s">
        <v>880</v>
      </c>
      <c r="C644" s="778"/>
      <c r="D644" s="879" t="s">
        <v>881</v>
      </c>
      <c r="E644" s="880"/>
      <c r="F644" s="880"/>
      <c r="G644" s="880"/>
      <c r="H644" s="880"/>
      <c r="I644" s="880"/>
      <c r="J644" s="880"/>
      <c r="K644" s="881"/>
      <c r="L644" s="789"/>
      <c r="M644" s="790"/>
      <c r="N644" s="835"/>
      <c r="O644" s="839"/>
      <c r="P644" s="835"/>
      <c r="Q644" s="836"/>
      <c r="R644" s="789"/>
      <c r="S644" s="790"/>
      <c r="T644" s="833"/>
      <c r="U644" s="834"/>
      <c r="V644" s="835"/>
      <c r="W644" s="836"/>
      <c r="X644" s="840"/>
      <c r="Y644" s="790"/>
      <c r="Z644" s="835"/>
      <c r="AA644" s="839"/>
      <c r="AB644" s="837"/>
      <c r="AC644" s="838"/>
      <c r="AD644" s="421"/>
      <c r="AE644" s="420"/>
      <c r="AF644" s="601"/>
      <c r="AG644" s="543">
        <f t="shared" si="100"/>
        <v>0</v>
      </c>
      <c r="AH644" s="654">
        <f t="shared" si="101"/>
        <v>0</v>
      </c>
      <c r="AI644" s="654">
        <f t="shared" si="102"/>
        <v>0</v>
      </c>
      <c r="AJ644" s="653">
        <f t="shared" si="103"/>
        <v>0</v>
      </c>
      <c r="AK644" s="641">
        <f t="shared" si="104"/>
        <v>0</v>
      </c>
      <c r="AL644" s="652">
        <f t="shared" si="105"/>
        <v>0</v>
      </c>
      <c r="AM644" s="652">
        <f t="shared" si="106"/>
        <v>0</v>
      </c>
      <c r="AN644" s="653">
        <f t="shared" si="107"/>
        <v>0</v>
      </c>
      <c r="AO644" s="641">
        <f t="shared" si="108"/>
        <v>0</v>
      </c>
      <c r="AP644" s="652">
        <f t="shared" si="109"/>
        <v>0</v>
      </c>
      <c r="AQ644" s="652">
        <f t="shared" si="110"/>
        <v>0</v>
      </c>
      <c r="AR644" s="653">
        <f t="shared" si="111"/>
        <v>0</v>
      </c>
      <c r="AS644" s="641">
        <f t="shared" si="112"/>
        <v>0</v>
      </c>
      <c r="AT644" s="652">
        <f t="shared" si="113"/>
        <v>0</v>
      </c>
      <c r="AU644" s="652">
        <f t="shared" si="114"/>
        <v>0</v>
      </c>
      <c r="AV644" s="653">
        <f t="shared" si="115"/>
        <v>0</v>
      </c>
      <c r="AW644" s="641">
        <f t="shared" si="116"/>
        <v>0</v>
      </c>
      <c r="AX644" s="654">
        <f t="shared" si="117"/>
        <v>0</v>
      </c>
      <c r="AY644" s="654">
        <f t="shared" si="118"/>
        <v>0</v>
      </c>
      <c r="AZ644" s="653">
        <f t="shared" si="119"/>
        <v>0</v>
      </c>
      <c r="BA644" s="641">
        <f t="shared" si="120"/>
        <v>0</v>
      </c>
      <c r="BB644" s="654">
        <f t="shared" si="121"/>
        <v>0</v>
      </c>
      <c r="BC644" s="654">
        <f t="shared" si="122"/>
        <v>0</v>
      </c>
      <c r="BD644" s="653">
        <f t="shared" si="123"/>
        <v>0</v>
      </c>
      <c r="BE644" s="641">
        <f t="shared" si="124"/>
        <v>0</v>
      </c>
    </row>
    <row r="645" spans="1:69" s="543" customFormat="1" ht="15.75" thickBot="1">
      <c r="A645" s="547"/>
      <c r="B645" s="777" t="s">
        <v>882</v>
      </c>
      <c r="C645" s="778"/>
      <c r="D645" s="879" t="s">
        <v>883</v>
      </c>
      <c r="E645" s="880"/>
      <c r="F645" s="880"/>
      <c r="G645" s="880"/>
      <c r="H645" s="880"/>
      <c r="I645" s="880"/>
      <c r="J645" s="880"/>
      <c r="K645" s="881"/>
      <c r="L645" s="784"/>
      <c r="M645" s="785"/>
      <c r="N645" s="786"/>
      <c r="O645" s="787"/>
      <c r="P645" s="786"/>
      <c r="Q645" s="788"/>
      <c r="R645" s="784"/>
      <c r="S645" s="785"/>
      <c r="T645" s="826"/>
      <c r="U645" s="827"/>
      <c r="V645" s="786"/>
      <c r="W645" s="788"/>
      <c r="X645" s="841"/>
      <c r="Y645" s="785"/>
      <c r="Z645" s="786"/>
      <c r="AA645" s="787"/>
      <c r="AB645" s="782"/>
      <c r="AC645" s="783"/>
      <c r="AD645" s="421"/>
      <c r="AE645" s="420"/>
      <c r="AF645" s="601"/>
      <c r="AG645" s="543">
        <f t="shared" si="100"/>
        <v>0</v>
      </c>
      <c r="AH645" s="654">
        <f t="shared" si="101"/>
        <v>0</v>
      </c>
      <c r="AI645" s="654">
        <f t="shared" si="102"/>
        <v>0</v>
      </c>
      <c r="AJ645" s="653">
        <f t="shared" si="103"/>
        <v>0</v>
      </c>
      <c r="AK645" s="641">
        <f t="shared" si="104"/>
        <v>0</v>
      </c>
      <c r="AL645" s="652">
        <f t="shared" si="105"/>
        <v>0</v>
      </c>
      <c r="AM645" s="652">
        <f t="shared" si="106"/>
        <v>0</v>
      </c>
      <c r="AN645" s="653">
        <f t="shared" si="107"/>
        <v>0</v>
      </c>
      <c r="AO645" s="641">
        <f t="shared" si="108"/>
        <v>0</v>
      </c>
      <c r="AP645" s="652">
        <f t="shared" si="109"/>
        <v>0</v>
      </c>
      <c r="AQ645" s="652">
        <f t="shared" si="110"/>
        <v>0</v>
      </c>
      <c r="AR645" s="653">
        <f t="shared" si="111"/>
        <v>0</v>
      </c>
      <c r="AS645" s="641">
        <f t="shared" si="112"/>
        <v>0</v>
      </c>
      <c r="AT645" s="652">
        <f t="shared" si="113"/>
        <v>0</v>
      </c>
      <c r="AU645" s="652">
        <f t="shared" si="114"/>
        <v>0</v>
      </c>
      <c r="AV645" s="653">
        <f t="shared" si="115"/>
        <v>0</v>
      </c>
      <c r="AW645" s="641">
        <f t="shared" si="116"/>
        <v>0</v>
      </c>
      <c r="AX645" s="654">
        <f t="shared" si="117"/>
        <v>0</v>
      </c>
      <c r="AY645" s="654">
        <f t="shared" si="118"/>
        <v>0</v>
      </c>
      <c r="AZ645" s="653">
        <f t="shared" si="119"/>
        <v>0</v>
      </c>
      <c r="BA645" s="641">
        <f t="shared" si="120"/>
        <v>0</v>
      </c>
      <c r="BB645" s="654">
        <f t="shared" si="121"/>
        <v>0</v>
      </c>
      <c r="BC645" s="654">
        <f t="shared" si="122"/>
        <v>0</v>
      </c>
      <c r="BD645" s="653">
        <f t="shared" si="123"/>
        <v>0</v>
      </c>
      <c r="BE645" s="641">
        <f t="shared" si="124"/>
        <v>0</v>
      </c>
      <c r="BG645" s="676" t="s">
        <v>6488</v>
      </c>
      <c r="BH645" s="677" t="s">
        <v>120</v>
      </c>
      <c r="BI645" s="677" t="s">
        <v>6473</v>
      </c>
      <c r="BJ645" s="677" t="s">
        <v>6474</v>
      </c>
      <c r="BK645" s="677" t="s">
        <v>6482</v>
      </c>
      <c r="BL645" s="633" t="s">
        <v>6483</v>
      </c>
      <c r="BM645" s="677" t="s">
        <v>6484</v>
      </c>
      <c r="BN645" s="677" t="s">
        <v>6485</v>
      </c>
      <c r="BO645" s="677" t="s">
        <v>6486</v>
      </c>
      <c r="BP645" s="677" t="s">
        <v>6487</v>
      </c>
    </row>
    <row r="646" spans="1:69" s="543" customFormat="1" ht="23.25" customHeight="1">
      <c r="A646" s="547"/>
      <c r="B646" s="882" t="s">
        <v>884</v>
      </c>
      <c r="C646" s="886"/>
      <c r="D646" s="556"/>
      <c r="E646" s="884" t="s">
        <v>885</v>
      </c>
      <c r="F646" s="884"/>
      <c r="G646" s="884"/>
      <c r="H646" s="884"/>
      <c r="I646" s="884"/>
      <c r="J646" s="884"/>
      <c r="K646" s="885"/>
      <c r="L646" s="761"/>
      <c r="M646" s="762"/>
      <c r="N646" s="763"/>
      <c r="O646" s="764"/>
      <c r="P646" s="763"/>
      <c r="Q646" s="765"/>
      <c r="R646" s="761"/>
      <c r="S646" s="762"/>
      <c r="T646" s="828"/>
      <c r="U646" s="829"/>
      <c r="V646" s="763"/>
      <c r="W646" s="765"/>
      <c r="X646" s="830"/>
      <c r="Y646" s="762"/>
      <c r="Z646" s="763"/>
      <c r="AA646" s="764"/>
      <c r="AB646" s="831"/>
      <c r="AC646" s="832"/>
      <c r="AD646" s="421"/>
      <c r="AE646" s="420"/>
      <c r="AF646" s="601"/>
      <c r="AG646" s="543">
        <f t="shared" si="100"/>
        <v>0</v>
      </c>
      <c r="AH646" s="654">
        <f t="shared" si="101"/>
        <v>0</v>
      </c>
      <c r="AI646" s="654">
        <f t="shared" si="102"/>
        <v>0</v>
      </c>
      <c r="AJ646" s="653">
        <f t="shared" si="103"/>
        <v>0</v>
      </c>
      <c r="AK646" s="641">
        <f t="shared" si="104"/>
        <v>0</v>
      </c>
      <c r="AL646" s="652">
        <f t="shared" si="105"/>
        <v>0</v>
      </c>
      <c r="AM646" s="652">
        <f t="shared" si="106"/>
        <v>0</v>
      </c>
      <c r="AN646" s="653">
        <f t="shared" si="107"/>
        <v>0</v>
      </c>
      <c r="AO646" s="641">
        <f t="shared" si="108"/>
        <v>0</v>
      </c>
      <c r="AP646" s="652">
        <f t="shared" si="109"/>
        <v>0</v>
      </c>
      <c r="AQ646" s="652">
        <f t="shared" si="110"/>
        <v>0</v>
      </c>
      <c r="AR646" s="653">
        <f t="shared" si="111"/>
        <v>0</v>
      </c>
      <c r="AS646" s="641">
        <f t="shared" si="112"/>
        <v>0</v>
      </c>
      <c r="AT646" s="652">
        <f t="shared" si="113"/>
        <v>0</v>
      </c>
      <c r="AU646" s="652">
        <f t="shared" si="114"/>
        <v>0</v>
      </c>
      <c r="AV646" s="653">
        <f t="shared" si="115"/>
        <v>0</v>
      </c>
      <c r="AW646" s="641">
        <f t="shared" si="116"/>
        <v>0</v>
      </c>
      <c r="AX646" s="654">
        <f t="shared" si="117"/>
        <v>0</v>
      </c>
      <c r="AY646" s="654">
        <f t="shared" si="118"/>
        <v>0</v>
      </c>
      <c r="AZ646" s="653">
        <f t="shared" si="119"/>
        <v>0</v>
      </c>
      <c r="BA646" s="641">
        <f t="shared" si="120"/>
        <v>0</v>
      </c>
      <c r="BB646" s="654">
        <f t="shared" si="121"/>
        <v>0</v>
      </c>
      <c r="BC646" s="654">
        <f t="shared" si="122"/>
        <v>0</v>
      </c>
      <c r="BD646" s="653">
        <f t="shared" si="123"/>
        <v>0</v>
      </c>
      <c r="BE646" s="641">
        <f t="shared" si="124"/>
        <v>0</v>
      </c>
      <c r="BG646" s="678" t="s">
        <v>6480</v>
      </c>
      <c r="BH646" s="679">
        <f>COUNTIF(L646:M653,"NA")</f>
        <v>0</v>
      </c>
      <c r="BI646" s="679">
        <f>COUNTIF(N646:O653,"NA")</f>
        <v>0</v>
      </c>
      <c r="BJ646" s="679">
        <f>COUNTIF(P646:Q653,"NA")</f>
        <v>0</v>
      </c>
      <c r="BK646" s="679">
        <f>COUNTIF(R646:S653,"NA")</f>
        <v>0</v>
      </c>
      <c r="BL646" s="679">
        <f>COUNTIF(T646:U653,"NA")</f>
        <v>0</v>
      </c>
      <c r="BM646" s="679">
        <f>COUNTIF(V646:W653,"NA")</f>
        <v>0</v>
      </c>
      <c r="BN646" s="679">
        <f>COUNTIF(X646:Y653,"NA")</f>
        <v>0</v>
      </c>
      <c r="BO646" s="679">
        <f>COUNTIF(Z646:AA653,"NA")</f>
        <v>0</v>
      </c>
      <c r="BP646" s="679">
        <f>COUNTIF(AB646:AC653,"NA")</f>
        <v>0</v>
      </c>
    </row>
    <row r="647" spans="1:69" s="543" customFormat="1">
      <c r="A647" s="547"/>
      <c r="B647" s="882" t="s">
        <v>886</v>
      </c>
      <c r="C647" s="886"/>
      <c r="D647" s="556"/>
      <c r="E647" s="884" t="s">
        <v>887</v>
      </c>
      <c r="F647" s="884"/>
      <c r="G647" s="884"/>
      <c r="H647" s="884"/>
      <c r="I647" s="884"/>
      <c r="J647" s="884"/>
      <c r="K647" s="885"/>
      <c r="L647" s="761"/>
      <c r="M647" s="762"/>
      <c r="N647" s="763"/>
      <c r="O647" s="764"/>
      <c r="P647" s="763"/>
      <c r="Q647" s="765"/>
      <c r="R647" s="761"/>
      <c r="S647" s="762"/>
      <c r="T647" s="828"/>
      <c r="U647" s="829"/>
      <c r="V647" s="763"/>
      <c r="W647" s="765"/>
      <c r="X647" s="830"/>
      <c r="Y647" s="762"/>
      <c r="Z647" s="763"/>
      <c r="AA647" s="764"/>
      <c r="AB647" s="831"/>
      <c r="AC647" s="832"/>
      <c r="AD647" s="421"/>
      <c r="AE647" s="420"/>
      <c r="AF647" s="601"/>
      <c r="AG647" s="543">
        <f t="shared" si="100"/>
        <v>0</v>
      </c>
      <c r="AH647" s="654">
        <f t="shared" si="101"/>
        <v>0</v>
      </c>
      <c r="AI647" s="654">
        <f t="shared" si="102"/>
        <v>0</v>
      </c>
      <c r="AJ647" s="653">
        <f t="shared" si="103"/>
        <v>0</v>
      </c>
      <c r="AK647" s="641">
        <f t="shared" si="104"/>
        <v>0</v>
      </c>
      <c r="AL647" s="652">
        <f t="shared" si="105"/>
        <v>0</v>
      </c>
      <c r="AM647" s="652">
        <f t="shared" si="106"/>
        <v>0</v>
      </c>
      <c r="AN647" s="653">
        <f t="shared" si="107"/>
        <v>0</v>
      </c>
      <c r="AO647" s="641">
        <f t="shared" si="108"/>
        <v>0</v>
      </c>
      <c r="AP647" s="652">
        <f t="shared" si="109"/>
        <v>0</v>
      </c>
      <c r="AQ647" s="652">
        <f t="shared" si="110"/>
        <v>0</v>
      </c>
      <c r="AR647" s="653">
        <f t="shared" si="111"/>
        <v>0</v>
      </c>
      <c r="AS647" s="641">
        <f t="shared" si="112"/>
        <v>0</v>
      </c>
      <c r="AT647" s="652">
        <f t="shared" si="113"/>
        <v>0</v>
      </c>
      <c r="AU647" s="652">
        <f t="shared" si="114"/>
        <v>0</v>
      </c>
      <c r="AV647" s="653">
        <f t="shared" si="115"/>
        <v>0</v>
      </c>
      <c r="AW647" s="641">
        <f t="shared" si="116"/>
        <v>0</v>
      </c>
      <c r="AX647" s="654">
        <f t="shared" si="117"/>
        <v>0</v>
      </c>
      <c r="AY647" s="654">
        <f t="shared" si="118"/>
        <v>0</v>
      </c>
      <c r="AZ647" s="653">
        <f t="shared" si="119"/>
        <v>0</v>
      </c>
      <c r="BA647" s="641">
        <f t="shared" si="120"/>
        <v>0</v>
      </c>
      <c r="BB647" s="654">
        <f t="shared" si="121"/>
        <v>0</v>
      </c>
      <c r="BC647" s="654">
        <f t="shared" si="122"/>
        <v>0</v>
      </c>
      <c r="BD647" s="653">
        <f t="shared" si="123"/>
        <v>0</v>
      </c>
      <c r="BE647" s="641">
        <f t="shared" si="124"/>
        <v>0</v>
      </c>
      <c r="BG647" s="678" t="s">
        <v>467</v>
      </c>
      <c r="BH647" s="679">
        <f>COUNTIF(L646:M653,"NS")</f>
        <v>0</v>
      </c>
      <c r="BI647" s="679">
        <f>COUNTIF(N646:O653,"NS")</f>
        <v>0</v>
      </c>
      <c r="BJ647" s="679">
        <f>COUNTIF(P646:Q653,"NS")</f>
        <v>0</v>
      </c>
      <c r="BK647" s="679">
        <f>COUNTIF(R646:S653,"NS")</f>
        <v>0</v>
      </c>
      <c r="BL647" s="679">
        <f>COUNTIF(T646:U653,"NS")</f>
        <v>0</v>
      </c>
      <c r="BM647" s="679">
        <f>COUNTIF(V646:W653,"NS")</f>
        <v>0</v>
      </c>
      <c r="BN647" s="679">
        <f>COUNTIF(X646:Y653,"NS")</f>
        <v>0</v>
      </c>
      <c r="BO647" s="679">
        <f>COUNTIF(Z646:AA653,"NS")</f>
        <v>0</v>
      </c>
      <c r="BP647" s="679">
        <f>COUNTIF(AB646:AC653,"NS")</f>
        <v>0</v>
      </c>
    </row>
    <row r="648" spans="1:69" s="543" customFormat="1">
      <c r="A648" s="547"/>
      <c r="B648" s="882" t="s">
        <v>888</v>
      </c>
      <c r="C648" s="886"/>
      <c r="D648" s="556"/>
      <c r="E648" s="884" t="s">
        <v>889</v>
      </c>
      <c r="F648" s="884"/>
      <c r="G648" s="884"/>
      <c r="H648" s="884"/>
      <c r="I648" s="884"/>
      <c r="J648" s="884"/>
      <c r="K648" s="885"/>
      <c r="L648" s="761"/>
      <c r="M648" s="762"/>
      <c r="N648" s="763"/>
      <c r="O648" s="764"/>
      <c r="P648" s="763"/>
      <c r="Q648" s="765"/>
      <c r="R648" s="761"/>
      <c r="S648" s="762"/>
      <c r="T648" s="828"/>
      <c r="U648" s="829"/>
      <c r="V648" s="763"/>
      <c r="W648" s="765"/>
      <c r="X648" s="830"/>
      <c r="Y648" s="762"/>
      <c r="Z648" s="763"/>
      <c r="AA648" s="764"/>
      <c r="AB648" s="831"/>
      <c r="AC648" s="832"/>
      <c r="AD648" s="421"/>
      <c r="AE648" s="420"/>
      <c r="AF648" s="601"/>
      <c r="AG648" s="543">
        <f t="shared" si="100"/>
        <v>0</v>
      </c>
      <c r="AH648" s="654">
        <f t="shared" si="101"/>
        <v>0</v>
      </c>
      <c r="AI648" s="654">
        <f t="shared" si="102"/>
        <v>0</v>
      </c>
      <c r="AJ648" s="653">
        <f t="shared" si="103"/>
        <v>0</v>
      </c>
      <c r="AK648" s="641">
        <f t="shared" si="104"/>
        <v>0</v>
      </c>
      <c r="AL648" s="652">
        <f t="shared" si="105"/>
        <v>0</v>
      </c>
      <c r="AM648" s="652">
        <f t="shared" si="106"/>
        <v>0</v>
      </c>
      <c r="AN648" s="653">
        <f t="shared" si="107"/>
        <v>0</v>
      </c>
      <c r="AO648" s="641">
        <f t="shared" si="108"/>
        <v>0</v>
      </c>
      <c r="AP648" s="652">
        <f t="shared" si="109"/>
        <v>0</v>
      </c>
      <c r="AQ648" s="652">
        <f t="shared" si="110"/>
        <v>0</v>
      </c>
      <c r="AR648" s="653">
        <f t="shared" si="111"/>
        <v>0</v>
      </c>
      <c r="AS648" s="641">
        <f t="shared" si="112"/>
        <v>0</v>
      </c>
      <c r="AT648" s="652">
        <f t="shared" si="113"/>
        <v>0</v>
      </c>
      <c r="AU648" s="652">
        <f t="shared" si="114"/>
        <v>0</v>
      </c>
      <c r="AV648" s="653">
        <f t="shared" si="115"/>
        <v>0</v>
      </c>
      <c r="AW648" s="641">
        <f t="shared" si="116"/>
        <v>0</v>
      </c>
      <c r="AX648" s="654">
        <f t="shared" si="117"/>
        <v>0</v>
      </c>
      <c r="AY648" s="654">
        <f t="shared" si="118"/>
        <v>0</v>
      </c>
      <c r="AZ648" s="653">
        <f t="shared" si="119"/>
        <v>0</v>
      </c>
      <c r="BA648" s="641">
        <f t="shared" si="120"/>
        <v>0</v>
      </c>
      <c r="BB648" s="654">
        <f t="shared" si="121"/>
        <v>0</v>
      </c>
      <c r="BC648" s="654">
        <f t="shared" si="122"/>
        <v>0</v>
      </c>
      <c r="BD648" s="653">
        <f t="shared" si="123"/>
        <v>0</v>
      </c>
      <c r="BE648" s="641">
        <f t="shared" si="124"/>
        <v>0</v>
      </c>
      <c r="BG648" s="678" t="s">
        <v>6458</v>
      </c>
      <c r="BH648" s="679">
        <f>SUM(L646:M653)</f>
        <v>0</v>
      </c>
      <c r="BI648" s="679">
        <f>SUM(N646:O653)</f>
        <v>0</v>
      </c>
      <c r="BJ648" s="679">
        <f>SUM(P646:Q653)</f>
        <v>0</v>
      </c>
      <c r="BK648" s="679">
        <f>SUM(R646:S653)</f>
        <v>0</v>
      </c>
      <c r="BL648" s="679">
        <f>SUM(T646:U653)</f>
        <v>0</v>
      </c>
      <c r="BM648" s="679">
        <f>SUM(V646:W653)</f>
        <v>0</v>
      </c>
      <c r="BN648" s="679">
        <f>SUM(X646:Y653)</f>
        <v>0</v>
      </c>
      <c r="BO648" s="679">
        <f>SUM(Z646:AA653)</f>
        <v>0</v>
      </c>
      <c r="BP648" s="679">
        <f>SUM(AB646:AC653)</f>
        <v>0</v>
      </c>
    </row>
    <row r="649" spans="1:69" s="543" customFormat="1" ht="15.75" thickBot="1">
      <c r="A649" s="547"/>
      <c r="B649" s="882" t="s">
        <v>890</v>
      </c>
      <c r="C649" s="886"/>
      <c r="D649" s="556"/>
      <c r="E649" s="884" t="s">
        <v>891</v>
      </c>
      <c r="F649" s="884"/>
      <c r="G649" s="884"/>
      <c r="H649" s="884"/>
      <c r="I649" s="884"/>
      <c r="J649" s="884"/>
      <c r="K649" s="885"/>
      <c r="L649" s="761"/>
      <c r="M649" s="762"/>
      <c r="N649" s="763"/>
      <c r="O649" s="764"/>
      <c r="P649" s="763"/>
      <c r="Q649" s="765"/>
      <c r="R649" s="761"/>
      <c r="S649" s="762"/>
      <c r="T649" s="828"/>
      <c r="U649" s="829"/>
      <c r="V649" s="763"/>
      <c r="W649" s="765"/>
      <c r="X649" s="830"/>
      <c r="Y649" s="762"/>
      <c r="Z649" s="763"/>
      <c r="AA649" s="764"/>
      <c r="AB649" s="831"/>
      <c r="AC649" s="832"/>
      <c r="AD649" s="421"/>
      <c r="AE649" s="420"/>
      <c r="AF649" s="601"/>
      <c r="AG649" s="543">
        <f t="shared" si="100"/>
        <v>0</v>
      </c>
      <c r="AH649" s="654">
        <f t="shared" si="101"/>
        <v>0</v>
      </c>
      <c r="AI649" s="654">
        <f t="shared" si="102"/>
        <v>0</v>
      </c>
      <c r="AJ649" s="653">
        <f t="shared" si="103"/>
        <v>0</v>
      </c>
      <c r="AK649" s="641">
        <f t="shared" si="104"/>
        <v>0</v>
      </c>
      <c r="AL649" s="652">
        <f t="shared" si="105"/>
        <v>0</v>
      </c>
      <c r="AM649" s="652">
        <f t="shared" si="106"/>
        <v>0</v>
      </c>
      <c r="AN649" s="653">
        <f t="shared" si="107"/>
        <v>0</v>
      </c>
      <c r="AO649" s="641">
        <f t="shared" si="108"/>
        <v>0</v>
      </c>
      <c r="AP649" s="652">
        <f t="shared" si="109"/>
        <v>0</v>
      </c>
      <c r="AQ649" s="652">
        <f t="shared" si="110"/>
        <v>0</v>
      </c>
      <c r="AR649" s="653">
        <f t="shared" si="111"/>
        <v>0</v>
      </c>
      <c r="AS649" s="641">
        <f t="shared" si="112"/>
        <v>0</v>
      </c>
      <c r="AT649" s="652">
        <f t="shared" si="113"/>
        <v>0</v>
      </c>
      <c r="AU649" s="652">
        <f t="shared" si="114"/>
        <v>0</v>
      </c>
      <c r="AV649" s="653">
        <f t="shared" si="115"/>
        <v>0</v>
      </c>
      <c r="AW649" s="641">
        <f t="shared" si="116"/>
        <v>0</v>
      </c>
      <c r="AX649" s="654">
        <f t="shared" si="117"/>
        <v>0</v>
      </c>
      <c r="AY649" s="654">
        <f t="shared" si="118"/>
        <v>0</v>
      </c>
      <c r="AZ649" s="653">
        <f t="shared" si="119"/>
        <v>0</v>
      </c>
      <c r="BA649" s="641">
        <f t="shared" si="120"/>
        <v>0</v>
      </c>
      <c r="BB649" s="654">
        <f t="shared" si="121"/>
        <v>0</v>
      </c>
      <c r="BC649" s="654">
        <f t="shared" si="122"/>
        <v>0</v>
      </c>
      <c r="BD649" s="653">
        <f t="shared" si="123"/>
        <v>0</v>
      </c>
      <c r="BE649" s="641">
        <f t="shared" si="124"/>
        <v>0</v>
      </c>
      <c r="BG649" s="680" t="s">
        <v>6456</v>
      </c>
      <c r="BH649" s="681">
        <f t="shared" ref="BH649:BP649" si="126">IF($AG$553=2304,0,IF(OR(AND(L645=0,BH647&gt;0),AND(L645="NS",BH648&gt;0),AND(L645="NS",BH648=0,BH647=0),AND(L645="NA",BH646&lt;8)),1,IF(OR(AND(BH647&gt;=2,BH648&lt;L645),AND(L645="NS",BH648=0,BH647&gt;0),L645=BH648,AND(L645="NA",BH646=8)),0,1)))</f>
        <v>0</v>
      </c>
      <c r="BI649" s="681">
        <f t="shared" si="126"/>
        <v>0</v>
      </c>
      <c r="BJ649" s="681">
        <f t="shared" si="126"/>
        <v>0</v>
      </c>
      <c r="BK649" s="681">
        <f t="shared" si="126"/>
        <v>0</v>
      </c>
      <c r="BL649" s="681">
        <f t="shared" si="126"/>
        <v>0</v>
      </c>
      <c r="BM649" s="681">
        <f t="shared" si="126"/>
        <v>0</v>
      </c>
      <c r="BN649" s="681">
        <f t="shared" si="126"/>
        <v>0</v>
      </c>
      <c r="BO649" s="681">
        <f t="shared" si="126"/>
        <v>0</v>
      </c>
      <c r="BP649" s="681">
        <f t="shared" si="126"/>
        <v>0</v>
      </c>
      <c r="BQ649" s="543">
        <f>SUM(BH649:BP649)</f>
        <v>0</v>
      </c>
    </row>
    <row r="650" spans="1:69" s="543" customFormat="1">
      <c r="A650" s="547"/>
      <c r="B650" s="882" t="s">
        <v>892</v>
      </c>
      <c r="C650" s="886"/>
      <c r="D650" s="556"/>
      <c r="E650" s="884" t="s">
        <v>893</v>
      </c>
      <c r="F650" s="884"/>
      <c r="G650" s="884"/>
      <c r="H650" s="884"/>
      <c r="I650" s="884"/>
      <c r="J650" s="884"/>
      <c r="K650" s="885"/>
      <c r="L650" s="761"/>
      <c r="M650" s="762"/>
      <c r="N650" s="763"/>
      <c r="O650" s="764"/>
      <c r="P650" s="763"/>
      <c r="Q650" s="765"/>
      <c r="R650" s="761"/>
      <c r="S650" s="762"/>
      <c r="T650" s="828"/>
      <c r="U650" s="829"/>
      <c r="V650" s="763"/>
      <c r="W650" s="765"/>
      <c r="X650" s="830"/>
      <c r="Y650" s="762"/>
      <c r="Z650" s="763"/>
      <c r="AA650" s="764"/>
      <c r="AB650" s="831"/>
      <c r="AC650" s="832"/>
      <c r="AD650" s="421"/>
      <c r="AE650" s="420"/>
      <c r="AF650" s="601"/>
      <c r="AG650" s="543">
        <f t="shared" si="100"/>
        <v>0</v>
      </c>
      <c r="AH650" s="654">
        <f t="shared" si="101"/>
        <v>0</v>
      </c>
      <c r="AI650" s="654">
        <f t="shared" si="102"/>
        <v>0</v>
      </c>
      <c r="AJ650" s="653">
        <f t="shared" si="103"/>
        <v>0</v>
      </c>
      <c r="AK650" s="641">
        <f t="shared" si="104"/>
        <v>0</v>
      </c>
      <c r="AL650" s="652">
        <f t="shared" si="105"/>
        <v>0</v>
      </c>
      <c r="AM650" s="652">
        <f t="shared" si="106"/>
        <v>0</v>
      </c>
      <c r="AN650" s="653">
        <f t="shared" si="107"/>
        <v>0</v>
      </c>
      <c r="AO650" s="641">
        <f t="shared" si="108"/>
        <v>0</v>
      </c>
      <c r="AP650" s="652">
        <f t="shared" si="109"/>
        <v>0</v>
      </c>
      <c r="AQ650" s="652">
        <f t="shared" si="110"/>
        <v>0</v>
      </c>
      <c r="AR650" s="653">
        <f t="shared" si="111"/>
        <v>0</v>
      </c>
      <c r="AS650" s="641">
        <f t="shared" si="112"/>
        <v>0</v>
      </c>
      <c r="AT650" s="652">
        <f t="shared" si="113"/>
        <v>0</v>
      </c>
      <c r="AU650" s="652">
        <f t="shared" si="114"/>
        <v>0</v>
      </c>
      <c r="AV650" s="653">
        <f t="shared" si="115"/>
        <v>0</v>
      </c>
      <c r="AW650" s="641">
        <f t="shared" si="116"/>
        <v>0</v>
      </c>
      <c r="AX650" s="654">
        <f t="shared" si="117"/>
        <v>0</v>
      </c>
      <c r="AY650" s="654">
        <f t="shared" si="118"/>
        <v>0</v>
      </c>
      <c r="AZ650" s="653">
        <f t="shared" si="119"/>
        <v>0</v>
      </c>
      <c r="BA650" s="641">
        <f t="shared" si="120"/>
        <v>0</v>
      </c>
      <c r="BB650" s="654">
        <f t="shared" si="121"/>
        <v>0</v>
      </c>
      <c r="BC650" s="654">
        <f t="shared" si="122"/>
        <v>0</v>
      </c>
      <c r="BD650" s="653">
        <f t="shared" si="123"/>
        <v>0</v>
      </c>
      <c r="BE650" s="641">
        <f t="shared" si="124"/>
        <v>0</v>
      </c>
    </row>
    <row r="651" spans="1:69" s="543" customFormat="1">
      <c r="A651" s="547"/>
      <c r="B651" s="882" t="s">
        <v>894</v>
      </c>
      <c r="C651" s="886"/>
      <c r="D651" s="556"/>
      <c r="E651" s="884" t="s">
        <v>895</v>
      </c>
      <c r="F651" s="884"/>
      <c r="G651" s="884"/>
      <c r="H651" s="884"/>
      <c r="I651" s="884"/>
      <c r="J651" s="884"/>
      <c r="K651" s="885"/>
      <c r="L651" s="761"/>
      <c r="M651" s="762"/>
      <c r="N651" s="763"/>
      <c r="O651" s="764"/>
      <c r="P651" s="763"/>
      <c r="Q651" s="765"/>
      <c r="R651" s="761"/>
      <c r="S651" s="762"/>
      <c r="T651" s="828"/>
      <c r="U651" s="829"/>
      <c r="V651" s="763"/>
      <c r="W651" s="765"/>
      <c r="X651" s="830"/>
      <c r="Y651" s="762"/>
      <c r="Z651" s="763"/>
      <c r="AA651" s="764"/>
      <c r="AB651" s="831"/>
      <c r="AC651" s="832"/>
      <c r="AD651" s="421"/>
      <c r="AE651" s="420"/>
      <c r="AF651" s="601"/>
      <c r="AG651" s="543">
        <f t="shared" si="100"/>
        <v>0</v>
      </c>
      <c r="AH651" s="654">
        <f t="shared" si="101"/>
        <v>0</v>
      </c>
      <c r="AI651" s="654">
        <f t="shared" si="102"/>
        <v>0</v>
      </c>
      <c r="AJ651" s="653">
        <f t="shared" si="103"/>
        <v>0</v>
      </c>
      <c r="AK651" s="641">
        <f t="shared" si="104"/>
        <v>0</v>
      </c>
      <c r="AL651" s="652">
        <f t="shared" si="105"/>
        <v>0</v>
      </c>
      <c r="AM651" s="652">
        <f t="shared" si="106"/>
        <v>0</v>
      </c>
      <c r="AN651" s="653">
        <f t="shared" si="107"/>
        <v>0</v>
      </c>
      <c r="AO651" s="641">
        <f t="shared" si="108"/>
        <v>0</v>
      </c>
      <c r="AP651" s="652">
        <f t="shared" si="109"/>
        <v>0</v>
      </c>
      <c r="AQ651" s="652">
        <f t="shared" si="110"/>
        <v>0</v>
      </c>
      <c r="AR651" s="653">
        <f t="shared" si="111"/>
        <v>0</v>
      </c>
      <c r="AS651" s="641">
        <f t="shared" si="112"/>
        <v>0</v>
      </c>
      <c r="AT651" s="652">
        <f t="shared" si="113"/>
        <v>0</v>
      </c>
      <c r="AU651" s="652">
        <f t="shared" si="114"/>
        <v>0</v>
      </c>
      <c r="AV651" s="653">
        <f t="shared" si="115"/>
        <v>0</v>
      </c>
      <c r="AW651" s="641">
        <f t="shared" si="116"/>
        <v>0</v>
      </c>
      <c r="AX651" s="654">
        <f t="shared" si="117"/>
        <v>0</v>
      </c>
      <c r="AY651" s="654">
        <f t="shared" si="118"/>
        <v>0</v>
      </c>
      <c r="AZ651" s="653">
        <f t="shared" si="119"/>
        <v>0</v>
      </c>
      <c r="BA651" s="641">
        <f t="shared" si="120"/>
        <v>0</v>
      </c>
      <c r="BB651" s="654">
        <f t="shared" si="121"/>
        <v>0</v>
      </c>
      <c r="BC651" s="654">
        <f t="shared" si="122"/>
        <v>0</v>
      </c>
      <c r="BD651" s="653">
        <f t="shared" si="123"/>
        <v>0</v>
      </c>
      <c r="BE651" s="641">
        <f t="shared" si="124"/>
        <v>0</v>
      </c>
    </row>
    <row r="652" spans="1:69" s="543" customFormat="1">
      <c r="A652" s="547"/>
      <c r="B652" s="882" t="s">
        <v>896</v>
      </c>
      <c r="C652" s="886"/>
      <c r="D652" s="556"/>
      <c r="E652" s="884" t="s">
        <v>897</v>
      </c>
      <c r="F652" s="884"/>
      <c r="G652" s="884"/>
      <c r="H652" s="884"/>
      <c r="I652" s="884"/>
      <c r="J652" s="884"/>
      <c r="K652" s="885"/>
      <c r="L652" s="761"/>
      <c r="M652" s="762"/>
      <c r="N652" s="763"/>
      <c r="O652" s="764"/>
      <c r="P652" s="763"/>
      <c r="Q652" s="765"/>
      <c r="R652" s="761"/>
      <c r="S652" s="762"/>
      <c r="T652" s="828"/>
      <c r="U652" s="829"/>
      <c r="V652" s="763"/>
      <c r="W652" s="765"/>
      <c r="X652" s="830"/>
      <c r="Y652" s="762"/>
      <c r="Z652" s="763"/>
      <c r="AA652" s="764"/>
      <c r="AB652" s="831"/>
      <c r="AC652" s="832"/>
      <c r="AD652" s="421"/>
      <c r="AE652" s="420"/>
      <c r="AF652" s="601"/>
      <c r="AG652" s="543">
        <f t="shared" si="100"/>
        <v>0</v>
      </c>
      <c r="AH652" s="654">
        <f t="shared" si="101"/>
        <v>0</v>
      </c>
      <c r="AI652" s="654">
        <f t="shared" si="102"/>
        <v>0</v>
      </c>
      <c r="AJ652" s="653">
        <f t="shared" si="103"/>
        <v>0</v>
      </c>
      <c r="AK652" s="641">
        <f t="shared" si="104"/>
        <v>0</v>
      </c>
      <c r="AL652" s="652">
        <f t="shared" si="105"/>
        <v>0</v>
      </c>
      <c r="AM652" s="652">
        <f t="shared" si="106"/>
        <v>0</v>
      </c>
      <c r="AN652" s="653">
        <f t="shared" si="107"/>
        <v>0</v>
      </c>
      <c r="AO652" s="641">
        <f t="shared" si="108"/>
        <v>0</v>
      </c>
      <c r="AP652" s="652">
        <f t="shared" si="109"/>
        <v>0</v>
      </c>
      <c r="AQ652" s="652">
        <f t="shared" si="110"/>
        <v>0</v>
      </c>
      <c r="AR652" s="653">
        <f t="shared" si="111"/>
        <v>0</v>
      </c>
      <c r="AS652" s="641">
        <f t="shared" si="112"/>
        <v>0</v>
      </c>
      <c r="AT652" s="652">
        <f t="shared" si="113"/>
        <v>0</v>
      </c>
      <c r="AU652" s="652">
        <f t="shared" si="114"/>
        <v>0</v>
      </c>
      <c r="AV652" s="653">
        <f t="shared" si="115"/>
        <v>0</v>
      </c>
      <c r="AW652" s="641">
        <f t="shared" si="116"/>
        <v>0</v>
      </c>
      <c r="AX652" s="654">
        <f t="shared" si="117"/>
        <v>0</v>
      </c>
      <c r="AY652" s="654">
        <f t="shared" si="118"/>
        <v>0</v>
      </c>
      <c r="AZ652" s="653">
        <f t="shared" si="119"/>
        <v>0</v>
      </c>
      <c r="BA652" s="641">
        <f t="shared" si="120"/>
        <v>0</v>
      </c>
      <c r="BB652" s="654">
        <f t="shared" si="121"/>
        <v>0</v>
      </c>
      <c r="BC652" s="654">
        <f t="shared" si="122"/>
        <v>0</v>
      </c>
      <c r="BD652" s="653">
        <f t="shared" si="123"/>
        <v>0</v>
      </c>
      <c r="BE652" s="641">
        <f t="shared" si="124"/>
        <v>0</v>
      </c>
    </row>
    <row r="653" spans="1:69" s="543" customFormat="1" ht="23.25" customHeight="1" thickBot="1">
      <c r="A653" s="547"/>
      <c r="B653" s="882" t="s">
        <v>898</v>
      </c>
      <c r="C653" s="886"/>
      <c r="D653" s="557"/>
      <c r="E653" s="884" t="s">
        <v>899</v>
      </c>
      <c r="F653" s="884"/>
      <c r="G653" s="884"/>
      <c r="H653" s="884"/>
      <c r="I653" s="884"/>
      <c r="J653" s="884"/>
      <c r="K653" s="885"/>
      <c r="L653" s="761"/>
      <c r="M653" s="762"/>
      <c r="N653" s="763"/>
      <c r="O653" s="764"/>
      <c r="P653" s="763"/>
      <c r="Q653" s="765"/>
      <c r="R653" s="761"/>
      <c r="S653" s="762"/>
      <c r="T653" s="828"/>
      <c r="U653" s="829"/>
      <c r="V653" s="763"/>
      <c r="W653" s="765"/>
      <c r="X653" s="830"/>
      <c r="Y653" s="762"/>
      <c r="Z653" s="763"/>
      <c r="AA653" s="764"/>
      <c r="AB653" s="831"/>
      <c r="AC653" s="832"/>
      <c r="AD653" s="421"/>
      <c r="AE653" s="420"/>
      <c r="AF653" s="601"/>
      <c r="AG653" s="543">
        <f t="shared" si="100"/>
        <v>0</v>
      </c>
      <c r="AH653" s="654">
        <f t="shared" si="101"/>
        <v>0</v>
      </c>
      <c r="AI653" s="654">
        <f t="shared" si="102"/>
        <v>0</v>
      </c>
      <c r="AJ653" s="653">
        <f t="shared" si="103"/>
        <v>0</v>
      </c>
      <c r="AK653" s="641">
        <f t="shared" si="104"/>
        <v>0</v>
      </c>
      <c r="AL653" s="652">
        <f t="shared" si="105"/>
        <v>0</v>
      </c>
      <c r="AM653" s="652">
        <f t="shared" si="106"/>
        <v>0</v>
      </c>
      <c r="AN653" s="653">
        <f t="shared" si="107"/>
        <v>0</v>
      </c>
      <c r="AO653" s="641">
        <f t="shared" si="108"/>
        <v>0</v>
      </c>
      <c r="AP653" s="652">
        <f t="shared" si="109"/>
        <v>0</v>
      </c>
      <c r="AQ653" s="652">
        <f t="shared" si="110"/>
        <v>0</v>
      </c>
      <c r="AR653" s="653">
        <f t="shared" si="111"/>
        <v>0</v>
      </c>
      <c r="AS653" s="641">
        <f t="shared" si="112"/>
        <v>0</v>
      </c>
      <c r="AT653" s="652">
        <f t="shared" si="113"/>
        <v>0</v>
      </c>
      <c r="AU653" s="652">
        <f t="shared" si="114"/>
        <v>0</v>
      </c>
      <c r="AV653" s="653">
        <f t="shared" si="115"/>
        <v>0</v>
      </c>
      <c r="AW653" s="641">
        <f t="shared" si="116"/>
        <v>0</v>
      </c>
      <c r="AX653" s="654">
        <f t="shared" si="117"/>
        <v>0</v>
      </c>
      <c r="AY653" s="654">
        <f t="shared" si="118"/>
        <v>0</v>
      </c>
      <c r="AZ653" s="653">
        <f t="shared" si="119"/>
        <v>0</v>
      </c>
      <c r="BA653" s="641">
        <f t="shared" si="120"/>
        <v>0</v>
      </c>
      <c r="BB653" s="654">
        <f t="shared" si="121"/>
        <v>0</v>
      </c>
      <c r="BC653" s="654">
        <f t="shared" si="122"/>
        <v>0</v>
      </c>
      <c r="BD653" s="653">
        <f t="shared" si="123"/>
        <v>0</v>
      </c>
      <c r="BE653" s="641">
        <f t="shared" si="124"/>
        <v>0</v>
      </c>
    </row>
    <row r="654" spans="1:69" s="543" customFormat="1" ht="15.75" thickBot="1">
      <c r="A654" s="547"/>
      <c r="B654" s="777" t="s">
        <v>900</v>
      </c>
      <c r="C654" s="778"/>
      <c r="D654" s="879" t="s">
        <v>901</v>
      </c>
      <c r="E654" s="880"/>
      <c r="F654" s="880"/>
      <c r="G654" s="880"/>
      <c r="H654" s="880"/>
      <c r="I654" s="880"/>
      <c r="J654" s="880"/>
      <c r="K654" s="881"/>
      <c r="L654" s="761"/>
      <c r="M654" s="762"/>
      <c r="N654" s="763"/>
      <c r="O654" s="764"/>
      <c r="P654" s="763"/>
      <c r="Q654" s="765"/>
      <c r="R654" s="761"/>
      <c r="S654" s="762"/>
      <c r="T654" s="828"/>
      <c r="U654" s="829"/>
      <c r="V654" s="763"/>
      <c r="W654" s="765"/>
      <c r="X654" s="830"/>
      <c r="Y654" s="762"/>
      <c r="Z654" s="763"/>
      <c r="AA654" s="764"/>
      <c r="AB654" s="831"/>
      <c r="AC654" s="832"/>
      <c r="AD654" s="421"/>
      <c r="AE654" s="420"/>
      <c r="AF654" s="601"/>
      <c r="AG654" s="543">
        <f t="shared" si="100"/>
        <v>0</v>
      </c>
      <c r="AH654" s="654">
        <f t="shared" si="101"/>
        <v>0</v>
      </c>
      <c r="AI654" s="654">
        <f t="shared" si="102"/>
        <v>0</v>
      </c>
      <c r="AJ654" s="653">
        <f t="shared" si="103"/>
        <v>0</v>
      </c>
      <c r="AK654" s="641">
        <f t="shared" si="104"/>
        <v>0</v>
      </c>
      <c r="AL654" s="652">
        <f t="shared" si="105"/>
        <v>0</v>
      </c>
      <c r="AM654" s="652">
        <f t="shared" si="106"/>
        <v>0</v>
      </c>
      <c r="AN654" s="653">
        <f t="shared" si="107"/>
        <v>0</v>
      </c>
      <c r="AO654" s="641">
        <f t="shared" si="108"/>
        <v>0</v>
      </c>
      <c r="AP654" s="652">
        <f t="shared" si="109"/>
        <v>0</v>
      </c>
      <c r="AQ654" s="652">
        <f t="shared" si="110"/>
        <v>0</v>
      </c>
      <c r="AR654" s="653">
        <f t="shared" si="111"/>
        <v>0</v>
      </c>
      <c r="AS654" s="641">
        <f t="shared" si="112"/>
        <v>0</v>
      </c>
      <c r="AT654" s="652">
        <f t="shared" si="113"/>
        <v>0</v>
      </c>
      <c r="AU654" s="652">
        <f t="shared" si="114"/>
        <v>0</v>
      </c>
      <c r="AV654" s="653">
        <f t="shared" si="115"/>
        <v>0</v>
      </c>
      <c r="AW654" s="641">
        <f t="shared" si="116"/>
        <v>0</v>
      </c>
      <c r="AX654" s="654">
        <f t="shared" si="117"/>
        <v>0</v>
      </c>
      <c r="AY654" s="654">
        <f t="shared" si="118"/>
        <v>0</v>
      </c>
      <c r="AZ654" s="653">
        <f t="shared" si="119"/>
        <v>0</v>
      </c>
      <c r="BA654" s="641">
        <f t="shared" si="120"/>
        <v>0</v>
      </c>
      <c r="BB654" s="654">
        <f t="shared" si="121"/>
        <v>0</v>
      </c>
      <c r="BC654" s="654">
        <f t="shared" si="122"/>
        <v>0</v>
      </c>
      <c r="BD654" s="653">
        <f t="shared" si="123"/>
        <v>0</v>
      </c>
      <c r="BE654" s="641">
        <f t="shared" si="124"/>
        <v>0</v>
      </c>
      <c r="BG654" s="543" t="s">
        <v>6489</v>
      </c>
      <c r="BH654" s="677" t="s">
        <v>120</v>
      </c>
      <c r="BI654" s="677" t="s">
        <v>6473</v>
      </c>
      <c r="BJ654" s="677" t="s">
        <v>6474</v>
      </c>
      <c r="BK654" s="677" t="s">
        <v>6482</v>
      </c>
      <c r="BL654" s="633" t="s">
        <v>6483</v>
      </c>
      <c r="BM654" s="677" t="s">
        <v>6484</v>
      </c>
      <c r="BN654" s="677" t="s">
        <v>6485</v>
      </c>
      <c r="BO654" s="677" t="s">
        <v>6486</v>
      </c>
      <c r="BP654" s="677" t="s">
        <v>6487</v>
      </c>
    </row>
    <row r="655" spans="1:69" s="543" customFormat="1">
      <c r="A655" s="547"/>
      <c r="B655" s="882" t="s">
        <v>902</v>
      </c>
      <c r="C655" s="886"/>
      <c r="D655" s="556"/>
      <c r="E655" s="884" t="s">
        <v>903</v>
      </c>
      <c r="F655" s="884"/>
      <c r="G655" s="884"/>
      <c r="H655" s="884"/>
      <c r="I655" s="884"/>
      <c r="J655" s="884"/>
      <c r="K655" s="885"/>
      <c r="L655" s="853"/>
      <c r="M655" s="849"/>
      <c r="N655" s="846"/>
      <c r="O655" s="850"/>
      <c r="P655" s="846"/>
      <c r="Q655" s="847"/>
      <c r="R655" s="853"/>
      <c r="S655" s="849"/>
      <c r="T655" s="844"/>
      <c r="U655" s="845"/>
      <c r="V655" s="846"/>
      <c r="W655" s="847"/>
      <c r="X655" s="848"/>
      <c r="Y655" s="849"/>
      <c r="Z655" s="846"/>
      <c r="AA655" s="850"/>
      <c r="AB655" s="851"/>
      <c r="AC655" s="852"/>
      <c r="AD655" s="421"/>
      <c r="AE655" s="420"/>
      <c r="AF655" s="601"/>
      <c r="AG655" s="543">
        <f t="shared" si="100"/>
        <v>0</v>
      </c>
      <c r="AH655" s="654">
        <f t="shared" si="101"/>
        <v>0</v>
      </c>
      <c r="AI655" s="654">
        <f t="shared" si="102"/>
        <v>0</v>
      </c>
      <c r="AJ655" s="653">
        <f t="shared" si="103"/>
        <v>0</v>
      </c>
      <c r="AK655" s="641">
        <f t="shared" si="104"/>
        <v>0</v>
      </c>
      <c r="AL655" s="652">
        <f t="shared" si="105"/>
        <v>0</v>
      </c>
      <c r="AM655" s="652">
        <f t="shared" si="106"/>
        <v>0</v>
      </c>
      <c r="AN655" s="653">
        <f t="shared" si="107"/>
        <v>0</v>
      </c>
      <c r="AO655" s="641">
        <f t="shared" si="108"/>
        <v>0</v>
      </c>
      <c r="AP655" s="652">
        <f t="shared" si="109"/>
        <v>0</v>
      </c>
      <c r="AQ655" s="652">
        <f t="shared" si="110"/>
        <v>0</v>
      </c>
      <c r="AR655" s="653">
        <f t="shared" si="111"/>
        <v>0</v>
      </c>
      <c r="AS655" s="641">
        <f t="shared" si="112"/>
        <v>0</v>
      </c>
      <c r="AT655" s="652">
        <f t="shared" si="113"/>
        <v>0</v>
      </c>
      <c r="AU655" s="652">
        <f t="shared" si="114"/>
        <v>0</v>
      </c>
      <c r="AV655" s="653">
        <f t="shared" si="115"/>
        <v>0</v>
      </c>
      <c r="AW655" s="641">
        <f t="shared" si="116"/>
        <v>0</v>
      </c>
      <c r="AX655" s="654">
        <f t="shared" si="117"/>
        <v>0</v>
      </c>
      <c r="AY655" s="654">
        <f t="shared" si="118"/>
        <v>0</v>
      </c>
      <c r="AZ655" s="653">
        <f t="shared" si="119"/>
        <v>0</v>
      </c>
      <c r="BA655" s="641">
        <f t="shared" si="120"/>
        <v>0</v>
      </c>
      <c r="BB655" s="654">
        <f t="shared" si="121"/>
        <v>0</v>
      </c>
      <c r="BC655" s="654">
        <f t="shared" si="122"/>
        <v>0</v>
      </c>
      <c r="BD655" s="653">
        <f t="shared" si="123"/>
        <v>0</v>
      </c>
      <c r="BE655" s="641">
        <f t="shared" si="124"/>
        <v>0</v>
      </c>
      <c r="BG655" s="543" t="s">
        <v>6451</v>
      </c>
      <c r="BH655" s="543">
        <f>IF(L656=L654,0,1)</f>
        <v>0</v>
      </c>
      <c r="BI655" s="543">
        <f>IF(N656=N654,0,1)</f>
        <v>0</v>
      </c>
      <c r="BJ655" s="543">
        <f>IF(P656=P654,0,1)</f>
        <v>0</v>
      </c>
      <c r="BK655" s="543">
        <f>IF(R656=R654,0,1)</f>
        <v>0</v>
      </c>
      <c r="BL655" s="543">
        <f>IF(T656=T654,0,1)</f>
        <v>0</v>
      </c>
      <c r="BM655" s="543">
        <f>IF(V656=V654,0,1)</f>
        <v>0</v>
      </c>
      <c r="BN655" s="543">
        <f>IF(X656=X654,0,1)</f>
        <v>0</v>
      </c>
      <c r="BO655" s="543">
        <f>IF(Z656=Z654,0,1)</f>
        <v>0</v>
      </c>
      <c r="BP655" s="543">
        <f>IF(AB656=AB654,0,1)</f>
        <v>0</v>
      </c>
      <c r="BQ655" s="543">
        <f>SUM(BH655:BP655)</f>
        <v>0</v>
      </c>
    </row>
    <row r="656" spans="1:69" s="543" customFormat="1" ht="21.75" customHeight="1" thickBot="1">
      <c r="A656" s="547"/>
      <c r="B656" s="882" t="s">
        <v>904</v>
      </c>
      <c r="C656" s="886"/>
      <c r="D656" s="558"/>
      <c r="E656" s="884" t="s">
        <v>905</v>
      </c>
      <c r="F656" s="884"/>
      <c r="G656" s="884"/>
      <c r="H656" s="884"/>
      <c r="I656" s="884"/>
      <c r="J656" s="884"/>
      <c r="K656" s="885"/>
      <c r="L656" s="761"/>
      <c r="M656" s="762"/>
      <c r="N656" s="763"/>
      <c r="O656" s="764"/>
      <c r="P656" s="763"/>
      <c r="Q656" s="765"/>
      <c r="R656" s="761"/>
      <c r="S656" s="762"/>
      <c r="T656" s="828"/>
      <c r="U656" s="829"/>
      <c r="V656" s="763"/>
      <c r="W656" s="765"/>
      <c r="X656" s="830"/>
      <c r="Y656" s="762"/>
      <c r="Z656" s="763"/>
      <c r="AA656" s="764"/>
      <c r="AB656" s="831"/>
      <c r="AC656" s="832"/>
      <c r="AD656" s="421"/>
      <c r="AE656" s="420"/>
      <c r="AF656" s="601"/>
      <c r="AG656" s="543">
        <f t="shared" si="100"/>
        <v>0</v>
      </c>
      <c r="AH656" s="654">
        <f t="shared" si="101"/>
        <v>0</v>
      </c>
      <c r="AI656" s="654">
        <f t="shared" si="102"/>
        <v>0</v>
      </c>
      <c r="AJ656" s="653">
        <f t="shared" si="103"/>
        <v>0</v>
      </c>
      <c r="AK656" s="641">
        <f t="shared" si="104"/>
        <v>0</v>
      </c>
      <c r="AL656" s="652">
        <f t="shared" si="105"/>
        <v>0</v>
      </c>
      <c r="AM656" s="652">
        <f t="shared" si="106"/>
        <v>0</v>
      </c>
      <c r="AN656" s="653">
        <f t="shared" si="107"/>
        <v>0</v>
      </c>
      <c r="AO656" s="641">
        <f t="shared" si="108"/>
        <v>0</v>
      </c>
      <c r="AP656" s="652">
        <f t="shared" si="109"/>
        <v>0</v>
      </c>
      <c r="AQ656" s="652">
        <f t="shared" si="110"/>
        <v>0</v>
      </c>
      <c r="AR656" s="653">
        <f t="shared" si="111"/>
        <v>0</v>
      </c>
      <c r="AS656" s="641">
        <f t="shared" si="112"/>
        <v>0</v>
      </c>
      <c r="AT656" s="652">
        <f t="shared" si="113"/>
        <v>0</v>
      </c>
      <c r="AU656" s="652">
        <f t="shared" si="114"/>
        <v>0</v>
      </c>
      <c r="AV656" s="653">
        <f t="shared" si="115"/>
        <v>0</v>
      </c>
      <c r="AW656" s="641">
        <f t="shared" si="116"/>
        <v>0</v>
      </c>
      <c r="AX656" s="654">
        <f t="shared" si="117"/>
        <v>0</v>
      </c>
      <c r="AY656" s="654">
        <f t="shared" si="118"/>
        <v>0</v>
      </c>
      <c r="AZ656" s="653">
        <f t="shared" si="119"/>
        <v>0</v>
      </c>
      <c r="BA656" s="641">
        <f t="shared" si="120"/>
        <v>0</v>
      </c>
      <c r="BB656" s="654">
        <f t="shared" si="121"/>
        <v>0</v>
      </c>
      <c r="BC656" s="654">
        <f t="shared" si="122"/>
        <v>0</v>
      </c>
      <c r="BD656" s="653">
        <f t="shared" si="123"/>
        <v>0</v>
      </c>
      <c r="BE656" s="641">
        <f t="shared" si="124"/>
        <v>0</v>
      </c>
    </row>
    <row r="657" spans="1:69" s="543" customFormat="1" ht="15.75" thickBot="1">
      <c r="A657" s="547"/>
      <c r="B657" s="777" t="s">
        <v>906</v>
      </c>
      <c r="C657" s="778"/>
      <c r="D657" s="779" t="s">
        <v>907</v>
      </c>
      <c r="E657" s="780"/>
      <c r="F657" s="780"/>
      <c r="G657" s="780"/>
      <c r="H657" s="780"/>
      <c r="I657" s="780"/>
      <c r="J657" s="780"/>
      <c r="K657" s="781"/>
      <c r="L657" s="761"/>
      <c r="M657" s="762"/>
      <c r="N657" s="763"/>
      <c r="O657" s="764"/>
      <c r="P657" s="763"/>
      <c r="Q657" s="765"/>
      <c r="R657" s="761"/>
      <c r="S657" s="762"/>
      <c r="T657" s="828"/>
      <c r="U657" s="829"/>
      <c r="V657" s="763"/>
      <c r="W657" s="765"/>
      <c r="X657" s="830"/>
      <c r="Y657" s="762"/>
      <c r="Z657" s="763"/>
      <c r="AA657" s="764"/>
      <c r="AB657" s="831"/>
      <c r="AC657" s="832"/>
      <c r="AD657" s="421"/>
      <c r="AE657" s="420"/>
      <c r="AF657" s="601"/>
      <c r="AG657" s="543">
        <f t="shared" si="100"/>
        <v>0</v>
      </c>
      <c r="AH657" s="654">
        <f t="shared" si="101"/>
        <v>0</v>
      </c>
      <c r="AI657" s="654">
        <f t="shared" si="102"/>
        <v>0</v>
      </c>
      <c r="AJ657" s="653">
        <f t="shared" si="103"/>
        <v>0</v>
      </c>
      <c r="AK657" s="641">
        <f t="shared" si="104"/>
        <v>0</v>
      </c>
      <c r="AL657" s="652">
        <f t="shared" si="105"/>
        <v>0</v>
      </c>
      <c r="AM657" s="652">
        <f t="shared" si="106"/>
        <v>0</v>
      </c>
      <c r="AN657" s="653">
        <f t="shared" si="107"/>
        <v>0</v>
      </c>
      <c r="AO657" s="641">
        <f t="shared" si="108"/>
        <v>0</v>
      </c>
      <c r="AP657" s="652">
        <f t="shared" si="109"/>
        <v>0</v>
      </c>
      <c r="AQ657" s="652">
        <f t="shared" si="110"/>
        <v>0</v>
      </c>
      <c r="AR657" s="653">
        <f t="shared" si="111"/>
        <v>0</v>
      </c>
      <c r="AS657" s="641">
        <f t="shared" si="112"/>
        <v>0</v>
      </c>
      <c r="AT657" s="652">
        <f t="shared" si="113"/>
        <v>0</v>
      </c>
      <c r="AU657" s="652">
        <f t="shared" si="114"/>
        <v>0</v>
      </c>
      <c r="AV657" s="653">
        <f t="shared" si="115"/>
        <v>0</v>
      </c>
      <c r="AW657" s="641">
        <f t="shared" si="116"/>
        <v>0</v>
      </c>
      <c r="AX657" s="654">
        <f t="shared" si="117"/>
        <v>0</v>
      </c>
      <c r="AY657" s="654">
        <f t="shared" si="118"/>
        <v>0</v>
      </c>
      <c r="AZ657" s="653">
        <f t="shared" si="119"/>
        <v>0</v>
      </c>
      <c r="BA657" s="641">
        <f t="shared" si="120"/>
        <v>0</v>
      </c>
      <c r="BB657" s="654">
        <f t="shared" si="121"/>
        <v>0</v>
      </c>
      <c r="BC657" s="654">
        <f t="shared" si="122"/>
        <v>0</v>
      </c>
      <c r="BD657" s="653">
        <f t="shared" si="123"/>
        <v>0</v>
      </c>
      <c r="BE657" s="641">
        <f t="shared" si="124"/>
        <v>0</v>
      </c>
    </row>
    <row r="658" spans="1:69" s="543" customFormat="1" ht="15.75" thickBot="1">
      <c r="A658" s="547"/>
      <c r="B658" s="887" t="s">
        <v>908</v>
      </c>
      <c r="C658" s="888"/>
      <c r="D658" s="779" t="s">
        <v>909</v>
      </c>
      <c r="E658" s="780"/>
      <c r="F658" s="780"/>
      <c r="G658" s="780"/>
      <c r="H658" s="780"/>
      <c r="I658" s="780"/>
      <c r="J658" s="780"/>
      <c r="K658" s="781"/>
      <c r="L658" s="761"/>
      <c r="M658" s="762"/>
      <c r="N658" s="763"/>
      <c r="O658" s="764"/>
      <c r="P658" s="763"/>
      <c r="Q658" s="765"/>
      <c r="R658" s="761"/>
      <c r="S658" s="762"/>
      <c r="T658" s="828"/>
      <c r="U658" s="829"/>
      <c r="V658" s="763"/>
      <c r="W658" s="765"/>
      <c r="X658" s="830"/>
      <c r="Y658" s="762"/>
      <c r="Z658" s="763"/>
      <c r="AA658" s="764"/>
      <c r="AB658" s="831"/>
      <c r="AC658" s="832"/>
      <c r="AD658" s="421"/>
      <c r="AE658" s="420"/>
      <c r="AF658" s="601"/>
      <c r="AG658" s="543">
        <f t="shared" si="100"/>
        <v>0</v>
      </c>
      <c r="AH658" s="654">
        <f t="shared" si="101"/>
        <v>0</v>
      </c>
      <c r="AI658" s="654">
        <f t="shared" si="102"/>
        <v>0</v>
      </c>
      <c r="AJ658" s="653">
        <f t="shared" si="103"/>
        <v>0</v>
      </c>
      <c r="AK658" s="641">
        <f t="shared" si="104"/>
        <v>0</v>
      </c>
      <c r="AL658" s="652">
        <f t="shared" si="105"/>
        <v>0</v>
      </c>
      <c r="AM658" s="652">
        <f t="shared" si="106"/>
        <v>0</v>
      </c>
      <c r="AN658" s="653">
        <f t="shared" si="107"/>
        <v>0</v>
      </c>
      <c r="AO658" s="641">
        <f t="shared" si="108"/>
        <v>0</v>
      </c>
      <c r="AP658" s="652">
        <f t="shared" si="109"/>
        <v>0</v>
      </c>
      <c r="AQ658" s="652">
        <f t="shared" si="110"/>
        <v>0</v>
      </c>
      <c r="AR658" s="653">
        <f t="shared" si="111"/>
        <v>0</v>
      </c>
      <c r="AS658" s="641">
        <f t="shared" si="112"/>
        <v>0</v>
      </c>
      <c r="AT658" s="652">
        <f t="shared" si="113"/>
        <v>0</v>
      </c>
      <c r="AU658" s="652">
        <f t="shared" si="114"/>
        <v>0</v>
      </c>
      <c r="AV658" s="653">
        <f t="shared" si="115"/>
        <v>0</v>
      </c>
      <c r="AW658" s="641">
        <f t="shared" si="116"/>
        <v>0</v>
      </c>
      <c r="AX658" s="654">
        <f t="shared" si="117"/>
        <v>0</v>
      </c>
      <c r="AY658" s="654">
        <f t="shared" si="118"/>
        <v>0</v>
      </c>
      <c r="AZ658" s="653">
        <f t="shared" si="119"/>
        <v>0</v>
      </c>
      <c r="BA658" s="641">
        <f t="shared" si="120"/>
        <v>0</v>
      </c>
      <c r="BB658" s="654">
        <f t="shared" si="121"/>
        <v>0</v>
      </c>
      <c r="BC658" s="654">
        <f t="shared" si="122"/>
        <v>0</v>
      </c>
      <c r="BD658" s="653">
        <f t="shared" si="123"/>
        <v>0</v>
      </c>
      <c r="BE658" s="641">
        <f t="shared" si="124"/>
        <v>0</v>
      </c>
    </row>
    <row r="659" spans="1:69" s="543" customFormat="1" ht="21.75" customHeight="1" thickBot="1">
      <c r="A659" s="547"/>
      <c r="B659" s="777" t="s">
        <v>910</v>
      </c>
      <c r="C659" s="778"/>
      <c r="D659" s="879" t="s">
        <v>911</v>
      </c>
      <c r="E659" s="880"/>
      <c r="F659" s="880"/>
      <c r="G659" s="880"/>
      <c r="H659" s="880"/>
      <c r="I659" s="880"/>
      <c r="J659" s="880"/>
      <c r="K659" s="881"/>
      <c r="L659" s="789"/>
      <c r="M659" s="790"/>
      <c r="N659" s="835"/>
      <c r="O659" s="839"/>
      <c r="P659" s="835"/>
      <c r="Q659" s="836"/>
      <c r="R659" s="789"/>
      <c r="S659" s="790"/>
      <c r="T659" s="833"/>
      <c r="U659" s="834"/>
      <c r="V659" s="835"/>
      <c r="W659" s="836"/>
      <c r="X659" s="840"/>
      <c r="Y659" s="790"/>
      <c r="Z659" s="835"/>
      <c r="AA659" s="839"/>
      <c r="AB659" s="837"/>
      <c r="AC659" s="838"/>
      <c r="AD659" s="421"/>
      <c r="AE659" s="420"/>
      <c r="AF659" s="601"/>
      <c r="AG659" s="543">
        <f t="shared" si="100"/>
        <v>0</v>
      </c>
      <c r="AH659" s="654">
        <f t="shared" si="101"/>
        <v>0</v>
      </c>
      <c r="AI659" s="654">
        <f t="shared" si="102"/>
        <v>0</v>
      </c>
      <c r="AJ659" s="653">
        <f t="shared" si="103"/>
        <v>0</v>
      </c>
      <c r="AK659" s="641">
        <f t="shared" si="104"/>
        <v>0</v>
      </c>
      <c r="AL659" s="652">
        <f t="shared" si="105"/>
        <v>0</v>
      </c>
      <c r="AM659" s="652">
        <f t="shared" si="106"/>
        <v>0</v>
      </c>
      <c r="AN659" s="653">
        <f t="shared" si="107"/>
        <v>0</v>
      </c>
      <c r="AO659" s="641">
        <f t="shared" si="108"/>
        <v>0</v>
      </c>
      <c r="AP659" s="652">
        <f t="shared" si="109"/>
        <v>0</v>
      </c>
      <c r="AQ659" s="652">
        <f t="shared" si="110"/>
        <v>0</v>
      </c>
      <c r="AR659" s="653">
        <f t="shared" si="111"/>
        <v>0</v>
      </c>
      <c r="AS659" s="641">
        <f t="shared" si="112"/>
        <v>0</v>
      </c>
      <c r="AT659" s="652">
        <f t="shared" si="113"/>
        <v>0</v>
      </c>
      <c r="AU659" s="652">
        <f t="shared" si="114"/>
        <v>0</v>
      </c>
      <c r="AV659" s="653">
        <f t="shared" si="115"/>
        <v>0</v>
      </c>
      <c r="AW659" s="641">
        <f t="shared" si="116"/>
        <v>0</v>
      </c>
      <c r="AX659" s="654">
        <f t="shared" si="117"/>
        <v>0</v>
      </c>
      <c r="AY659" s="654">
        <f t="shared" si="118"/>
        <v>0</v>
      </c>
      <c r="AZ659" s="653">
        <f t="shared" si="119"/>
        <v>0</v>
      </c>
      <c r="BA659" s="641">
        <f t="shared" si="120"/>
        <v>0</v>
      </c>
      <c r="BB659" s="654">
        <f t="shared" si="121"/>
        <v>0</v>
      </c>
      <c r="BC659" s="654">
        <f t="shared" si="122"/>
        <v>0</v>
      </c>
      <c r="BD659" s="653">
        <f t="shared" si="123"/>
        <v>0</v>
      </c>
      <c r="BE659" s="641">
        <f t="shared" si="124"/>
        <v>0</v>
      </c>
    </row>
    <row r="660" spans="1:69" s="543" customFormat="1" ht="15.75" thickBot="1">
      <c r="A660" s="547"/>
      <c r="B660" s="887" t="s">
        <v>912</v>
      </c>
      <c r="C660" s="888"/>
      <c r="D660" s="889" t="s">
        <v>631</v>
      </c>
      <c r="E660" s="890"/>
      <c r="F660" s="890"/>
      <c r="G660" s="890"/>
      <c r="H660" s="890"/>
      <c r="I660" s="890"/>
      <c r="J660" s="890"/>
      <c r="K660" s="891"/>
      <c r="L660" s="878"/>
      <c r="M660" s="874"/>
      <c r="N660" s="871"/>
      <c r="O660" s="875"/>
      <c r="P660" s="871"/>
      <c r="Q660" s="872"/>
      <c r="R660" s="878"/>
      <c r="S660" s="874"/>
      <c r="T660" s="869"/>
      <c r="U660" s="870"/>
      <c r="V660" s="871"/>
      <c r="W660" s="872"/>
      <c r="X660" s="873"/>
      <c r="Y660" s="874"/>
      <c r="Z660" s="871"/>
      <c r="AA660" s="875"/>
      <c r="AB660" s="876"/>
      <c r="AC660" s="877"/>
      <c r="AD660" s="421"/>
      <c r="AE660" s="420"/>
      <c r="AF660" s="601"/>
      <c r="AG660" s="543">
        <f t="shared" si="100"/>
        <v>0</v>
      </c>
      <c r="AH660" s="654">
        <f t="shared" si="101"/>
        <v>0</v>
      </c>
      <c r="AI660" s="654">
        <f t="shared" si="102"/>
        <v>0</v>
      </c>
      <c r="AJ660" s="653">
        <f t="shared" si="103"/>
        <v>0</v>
      </c>
      <c r="AK660" s="641">
        <f t="shared" si="104"/>
        <v>0</v>
      </c>
      <c r="AL660" s="652">
        <f t="shared" si="105"/>
        <v>0</v>
      </c>
      <c r="AM660" s="652">
        <f t="shared" si="106"/>
        <v>0</v>
      </c>
      <c r="AN660" s="653">
        <f t="shared" si="107"/>
        <v>0</v>
      </c>
      <c r="AO660" s="641">
        <f t="shared" si="108"/>
        <v>0</v>
      </c>
      <c r="AP660" s="652">
        <f t="shared" si="109"/>
        <v>0</v>
      </c>
      <c r="AQ660" s="652">
        <f t="shared" si="110"/>
        <v>0</v>
      </c>
      <c r="AR660" s="653">
        <f t="shared" si="111"/>
        <v>0</v>
      </c>
      <c r="AS660" s="641">
        <f t="shared" si="112"/>
        <v>0</v>
      </c>
      <c r="AT660" s="652">
        <f t="shared" si="113"/>
        <v>0</v>
      </c>
      <c r="AU660" s="652">
        <f t="shared" si="114"/>
        <v>0</v>
      </c>
      <c r="AV660" s="653">
        <f t="shared" si="115"/>
        <v>0</v>
      </c>
      <c r="AW660" s="641">
        <f t="shared" si="116"/>
        <v>0</v>
      </c>
      <c r="AX660" s="654">
        <f t="shared" si="117"/>
        <v>0</v>
      </c>
      <c r="AY660" s="654">
        <f t="shared" si="118"/>
        <v>0</v>
      </c>
      <c r="AZ660" s="653">
        <f t="shared" si="119"/>
        <v>0</v>
      </c>
      <c r="BA660" s="641">
        <f t="shared" si="120"/>
        <v>0</v>
      </c>
      <c r="BB660" s="654">
        <f t="shared" si="121"/>
        <v>0</v>
      </c>
      <c r="BC660" s="654">
        <f t="shared" si="122"/>
        <v>0</v>
      </c>
      <c r="BD660" s="653">
        <f t="shared" si="123"/>
        <v>0</v>
      </c>
      <c r="BE660" s="641">
        <f t="shared" si="124"/>
        <v>0</v>
      </c>
    </row>
    <row r="661" spans="1:69" s="543" customFormat="1" ht="15.75" thickBot="1">
      <c r="A661" s="547"/>
      <c r="B661" s="777" t="s">
        <v>913</v>
      </c>
      <c r="C661" s="778"/>
      <c r="D661" s="779" t="s">
        <v>632</v>
      </c>
      <c r="E661" s="780"/>
      <c r="F661" s="780"/>
      <c r="G661" s="780"/>
      <c r="H661" s="780"/>
      <c r="I661" s="780"/>
      <c r="J661" s="780"/>
      <c r="K661" s="781"/>
      <c r="L661" s="761"/>
      <c r="M661" s="762"/>
      <c r="N661" s="763"/>
      <c r="O661" s="764"/>
      <c r="P661" s="763"/>
      <c r="Q661" s="765"/>
      <c r="R661" s="761"/>
      <c r="S661" s="762"/>
      <c r="T661" s="828"/>
      <c r="U661" s="829"/>
      <c r="V661" s="763"/>
      <c r="W661" s="765"/>
      <c r="X661" s="830"/>
      <c r="Y661" s="762"/>
      <c r="Z661" s="763"/>
      <c r="AA661" s="764"/>
      <c r="AB661" s="831"/>
      <c r="AC661" s="832"/>
      <c r="AD661" s="421"/>
      <c r="AE661" s="420"/>
      <c r="AF661" s="601"/>
      <c r="AG661" s="543">
        <f t="shared" si="100"/>
        <v>0</v>
      </c>
      <c r="AH661" s="654">
        <f t="shared" si="101"/>
        <v>0</v>
      </c>
      <c r="AI661" s="654">
        <f t="shared" si="102"/>
        <v>0</v>
      </c>
      <c r="AJ661" s="653">
        <f t="shared" si="103"/>
        <v>0</v>
      </c>
      <c r="AK661" s="641">
        <f t="shared" si="104"/>
        <v>0</v>
      </c>
      <c r="AL661" s="652">
        <f t="shared" si="105"/>
        <v>0</v>
      </c>
      <c r="AM661" s="652">
        <f t="shared" si="106"/>
        <v>0</v>
      </c>
      <c r="AN661" s="653">
        <f t="shared" si="107"/>
        <v>0</v>
      </c>
      <c r="AO661" s="641">
        <f t="shared" si="108"/>
        <v>0</v>
      </c>
      <c r="AP661" s="652">
        <f t="shared" si="109"/>
        <v>0</v>
      </c>
      <c r="AQ661" s="652">
        <f t="shared" si="110"/>
        <v>0</v>
      </c>
      <c r="AR661" s="653">
        <f t="shared" si="111"/>
        <v>0</v>
      </c>
      <c r="AS661" s="641">
        <f t="shared" si="112"/>
        <v>0</v>
      </c>
      <c r="AT661" s="652">
        <f t="shared" si="113"/>
        <v>0</v>
      </c>
      <c r="AU661" s="652">
        <f t="shared" si="114"/>
        <v>0</v>
      </c>
      <c r="AV661" s="653">
        <f t="shared" si="115"/>
        <v>0</v>
      </c>
      <c r="AW661" s="641">
        <f t="shared" si="116"/>
        <v>0</v>
      </c>
      <c r="AX661" s="654">
        <f t="shared" si="117"/>
        <v>0</v>
      </c>
      <c r="AY661" s="654">
        <f t="shared" si="118"/>
        <v>0</v>
      </c>
      <c r="AZ661" s="653">
        <f t="shared" si="119"/>
        <v>0</v>
      </c>
      <c r="BA661" s="641">
        <f t="shared" si="120"/>
        <v>0</v>
      </c>
      <c r="BB661" s="654">
        <f t="shared" si="121"/>
        <v>0</v>
      </c>
      <c r="BC661" s="654">
        <f t="shared" si="122"/>
        <v>0</v>
      </c>
      <c r="BD661" s="653">
        <f t="shared" si="123"/>
        <v>0</v>
      </c>
      <c r="BE661" s="641">
        <f t="shared" si="124"/>
        <v>0</v>
      </c>
    </row>
    <row r="662" spans="1:69" s="543" customFormat="1" ht="15.75" thickBot="1">
      <c r="A662" s="547"/>
      <c r="B662" s="887" t="s">
        <v>914</v>
      </c>
      <c r="C662" s="888"/>
      <c r="D662" s="779" t="s">
        <v>633</v>
      </c>
      <c r="E662" s="780"/>
      <c r="F662" s="780"/>
      <c r="G662" s="780"/>
      <c r="H662" s="780"/>
      <c r="I662" s="780"/>
      <c r="J662" s="780"/>
      <c r="K662" s="781"/>
      <c r="L662" s="761"/>
      <c r="M662" s="762"/>
      <c r="N662" s="763"/>
      <c r="O662" s="764"/>
      <c r="P662" s="763"/>
      <c r="Q662" s="765"/>
      <c r="R662" s="761"/>
      <c r="S662" s="762"/>
      <c r="T662" s="828"/>
      <c r="U662" s="829"/>
      <c r="V662" s="763"/>
      <c r="W662" s="765"/>
      <c r="X662" s="830"/>
      <c r="Y662" s="762"/>
      <c r="Z662" s="763"/>
      <c r="AA662" s="764"/>
      <c r="AB662" s="831"/>
      <c r="AC662" s="832"/>
      <c r="AD662" s="421"/>
      <c r="AE662" s="420"/>
      <c r="AF662" s="601"/>
      <c r="AG662" s="543">
        <f t="shared" si="100"/>
        <v>0</v>
      </c>
      <c r="AH662" s="654">
        <f t="shared" si="101"/>
        <v>0</v>
      </c>
      <c r="AI662" s="654">
        <f t="shared" si="102"/>
        <v>0</v>
      </c>
      <c r="AJ662" s="653">
        <f t="shared" si="103"/>
        <v>0</v>
      </c>
      <c r="AK662" s="641">
        <f t="shared" si="104"/>
        <v>0</v>
      </c>
      <c r="AL662" s="652">
        <f t="shared" si="105"/>
        <v>0</v>
      </c>
      <c r="AM662" s="652">
        <f t="shared" si="106"/>
        <v>0</v>
      </c>
      <c r="AN662" s="653">
        <f t="shared" si="107"/>
        <v>0</v>
      </c>
      <c r="AO662" s="641">
        <f t="shared" si="108"/>
        <v>0</v>
      </c>
      <c r="AP662" s="652">
        <f t="shared" si="109"/>
        <v>0</v>
      </c>
      <c r="AQ662" s="652">
        <f t="shared" si="110"/>
        <v>0</v>
      </c>
      <c r="AR662" s="653">
        <f t="shared" si="111"/>
        <v>0</v>
      </c>
      <c r="AS662" s="641">
        <f t="shared" si="112"/>
        <v>0</v>
      </c>
      <c r="AT662" s="652">
        <f t="shared" si="113"/>
        <v>0</v>
      </c>
      <c r="AU662" s="652">
        <f t="shared" si="114"/>
        <v>0</v>
      </c>
      <c r="AV662" s="653">
        <f t="shared" si="115"/>
        <v>0</v>
      </c>
      <c r="AW662" s="641">
        <f t="shared" si="116"/>
        <v>0</v>
      </c>
      <c r="AX662" s="654">
        <f t="shared" si="117"/>
        <v>0</v>
      </c>
      <c r="AY662" s="654">
        <f t="shared" si="118"/>
        <v>0</v>
      </c>
      <c r="AZ662" s="653">
        <f t="shared" si="119"/>
        <v>0</v>
      </c>
      <c r="BA662" s="641">
        <f t="shared" si="120"/>
        <v>0</v>
      </c>
      <c r="BB662" s="654">
        <f t="shared" si="121"/>
        <v>0</v>
      </c>
      <c r="BC662" s="654">
        <f t="shared" si="122"/>
        <v>0</v>
      </c>
      <c r="BD662" s="653">
        <f t="shared" si="123"/>
        <v>0</v>
      </c>
      <c r="BE662" s="641">
        <f t="shared" si="124"/>
        <v>0</v>
      </c>
    </row>
    <row r="663" spans="1:69" s="543" customFormat="1" ht="15.75" thickBot="1">
      <c r="A663" s="547"/>
      <c r="B663" s="777" t="s">
        <v>915</v>
      </c>
      <c r="C663" s="778"/>
      <c r="D663" s="779" t="s">
        <v>634</v>
      </c>
      <c r="E663" s="780"/>
      <c r="F663" s="780"/>
      <c r="G663" s="780"/>
      <c r="H663" s="780"/>
      <c r="I663" s="780"/>
      <c r="J663" s="780"/>
      <c r="K663" s="781"/>
      <c r="L663" s="761"/>
      <c r="M663" s="762"/>
      <c r="N663" s="763"/>
      <c r="O663" s="764"/>
      <c r="P663" s="763"/>
      <c r="Q663" s="765"/>
      <c r="R663" s="761"/>
      <c r="S663" s="762"/>
      <c r="T663" s="828"/>
      <c r="U663" s="829"/>
      <c r="V663" s="763"/>
      <c r="W663" s="765"/>
      <c r="X663" s="830"/>
      <c r="Y663" s="762"/>
      <c r="Z663" s="763"/>
      <c r="AA663" s="764"/>
      <c r="AB663" s="831"/>
      <c r="AC663" s="832"/>
      <c r="AD663" s="421"/>
      <c r="AE663" s="420"/>
      <c r="AF663" s="601"/>
      <c r="AG663" s="543">
        <f t="shared" si="100"/>
        <v>0</v>
      </c>
      <c r="AH663" s="654">
        <f t="shared" si="101"/>
        <v>0</v>
      </c>
      <c r="AI663" s="654">
        <f t="shared" si="102"/>
        <v>0</v>
      </c>
      <c r="AJ663" s="653">
        <f t="shared" si="103"/>
        <v>0</v>
      </c>
      <c r="AK663" s="641">
        <f t="shared" si="104"/>
        <v>0</v>
      </c>
      <c r="AL663" s="652">
        <f t="shared" si="105"/>
        <v>0</v>
      </c>
      <c r="AM663" s="652">
        <f t="shared" si="106"/>
        <v>0</v>
      </c>
      <c r="AN663" s="653">
        <f t="shared" si="107"/>
        <v>0</v>
      </c>
      <c r="AO663" s="641">
        <f t="shared" si="108"/>
        <v>0</v>
      </c>
      <c r="AP663" s="652">
        <f t="shared" si="109"/>
        <v>0</v>
      </c>
      <c r="AQ663" s="652">
        <f t="shared" si="110"/>
        <v>0</v>
      </c>
      <c r="AR663" s="653">
        <f t="shared" si="111"/>
        <v>0</v>
      </c>
      <c r="AS663" s="641">
        <f t="shared" si="112"/>
        <v>0</v>
      </c>
      <c r="AT663" s="652">
        <f t="shared" si="113"/>
        <v>0</v>
      </c>
      <c r="AU663" s="652">
        <f t="shared" si="114"/>
        <v>0</v>
      </c>
      <c r="AV663" s="653">
        <f t="shared" si="115"/>
        <v>0</v>
      </c>
      <c r="AW663" s="641">
        <f t="shared" si="116"/>
        <v>0</v>
      </c>
      <c r="AX663" s="654">
        <f t="shared" si="117"/>
        <v>0</v>
      </c>
      <c r="AY663" s="654">
        <f t="shared" si="118"/>
        <v>0</v>
      </c>
      <c r="AZ663" s="653">
        <f t="shared" si="119"/>
        <v>0</v>
      </c>
      <c r="BA663" s="641">
        <f t="shared" si="120"/>
        <v>0</v>
      </c>
      <c r="BB663" s="654">
        <f t="shared" si="121"/>
        <v>0</v>
      </c>
      <c r="BC663" s="654">
        <f t="shared" si="122"/>
        <v>0</v>
      </c>
      <c r="BD663" s="653">
        <f t="shared" si="123"/>
        <v>0</v>
      </c>
      <c r="BE663" s="641">
        <f t="shared" si="124"/>
        <v>0</v>
      </c>
    </row>
    <row r="664" spans="1:69" s="543" customFormat="1" ht="23.25" customHeight="1" thickBot="1">
      <c r="A664" s="547"/>
      <c r="B664" s="777" t="s">
        <v>916</v>
      </c>
      <c r="C664" s="778"/>
      <c r="D664" s="879" t="s">
        <v>917</v>
      </c>
      <c r="E664" s="880"/>
      <c r="F664" s="880"/>
      <c r="G664" s="880"/>
      <c r="H664" s="880"/>
      <c r="I664" s="880"/>
      <c r="J664" s="880"/>
      <c r="K664" s="881"/>
      <c r="L664" s="761"/>
      <c r="M664" s="762"/>
      <c r="N664" s="763"/>
      <c r="O664" s="764"/>
      <c r="P664" s="763"/>
      <c r="Q664" s="765"/>
      <c r="R664" s="761"/>
      <c r="S664" s="762"/>
      <c r="T664" s="828"/>
      <c r="U664" s="829"/>
      <c r="V664" s="763"/>
      <c r="W664" s="765"/>
      <c r="X664" s="830"/>
      <c r="Y664" s="762"/>
      <c r="Z664" s="763"/>
      <c r="AA664" s="764"/>
      <c r="AB664" s="831"/>
      <c r="AC664" s="832"/>
      <c r="AD664" s="421"/>
      <c r="AE664" s="420"/>
      <c r="AF664" s="601"/>
      <c r="AG664" s="543">
        <f t="shared" si="100"/>
        <v>0</v>
      </c>
      <c r="AH664" s="654">
        <f t="shared" si="101"/>
        <v>0</v>
      </c>
      <c r="AI664" s="654">
        <f t="shared" si="102"/>
        <v>0</v>
      </c>
      <c r="AJ664" s="653">
        <f t="shared" si="103"/>
        <v>0</v>
      </c>
      <c r="AK664" s="641">
        <f t="shared" si="104"/>
        <v>0</v>
      </c>
      <c r="AL664" s="652">
        <f t="shared" si="105"/>
        <v>0</v>
      </c>
      <c r="AM664" s="652">
        <f t="shared" si="106"/>
        <v>0</v>
      </c>
      <c r="AN664" s="653">
        <f t="shared" si="107"/>
        <v>0</v>
      </c>
      <c r="AO664" s="641">
        <f t="shared" si="108"/>
        <v>0</v>
      </c>
      <c r="AP664" s="652">
        <f t="shared" si="109"/>
        <v>0</v>
      </c>
      <c r="AQ664" s="652">
        <f t="shared" si="110"/>
        <v>0</v>
      </c>
      <c r="AR664" s="653">
        <f t="shared" si="111"/>
        <v>0</v>
      </c>
      <c r="AS664" s="641">
        <f t="shared" si="112"/>
        <v>0</v>
      </c>
      <c r="AT664" s="652">
        <f t="shared" si="113"/>
        <v>0</v>
      </c>
      <c r="AU664" s="652">
        <f t="shared" si="114"/>
        <v>0</v>
      </c>
      <c r="AV664" s="653">
        <f t="shared" si="115"/>
        <v>0</v>
      </c>
      <c r="AW664" s="641">
        <f t="shared" si="116"/>
        <v>0</v>
      </c>
      <c r="AX664" s="654">
        <f t="shared" si="117"/>
        <v>0</v>
      </c>
      <c r="AY664" s="654">
        <f t="shared" si="118"/>
        <v>0</v>
      </c>
      <c r="AZ664" s="653">
        <f t="shared" si="119"/>
        <v>0</v>
      </c>
      <c r="BA664" s="641">
        <f t="shared" si="120"/>
        <v>0</v>
      </c>
      <c r="BB664" s="654">
        <f t="shared" si="121"/>
        <v>0</v>
      </c>
      <c r="BC664" s="654">
        <f t="shared" si="122"/>
        <v>0</v>
      </c>
      <c r="BD664" s="653">
        <f t="shared" si="123"/>
        <v>0</v>
      </c>
      <c r="BE664" s="641">
        <f t="shared" si="124"/>
        <v>0</v>
      </c>
      <c r="BG664" s="676" t="s">
        <v>6490</v>
      </c>
      <c r="BH664" s="677" t="s">
        <v>120</v>
      </c>
      <c r="BI664" s="677" t="s">
        <v>6473</v>
      </c>
      <c r="BJ664" s="677" t="s">
        <v>6474</v>
      </c>
      <c r="BK664" s="677" t="s">
        <v>6482</v>
      </c>
      <c r="BL664" s="633" t="s">
        <v>6483</v>
      </c>
      <c r="BM664" s="677" t="s">
        <v>6484</v>
      </c>
      <c r="BN664" s="677" t="s">
        <v>6485</v>
      </c>
      <c r="BO664" s="677" t="s">
        <v>6486</v>
      </c>
      <c r="BP664" s="677" t="s">
        <v>6487</v>
      </c>
    </row>
    <row r="665" spans="1:69" s="543" customFormat="1" ht="35.25" customHeight="1">
      <c r="A665" s="547"/>
      <c r="B665" s="882" t="s">
        <v>918</v>
      </c>
      <c r="C665" s="886"/>
      <c r="D665" s="556"/>
      <c r="E665" s="884" t="s">
        <v>919</v>
      </c>
      <c r="F665" s="884"/>
      <c r="G665" s="884"/>
      <c r="H665" s="884"/>
      <c r="I665" s="884"/>
      <c r="J665" s="884"/>
      <c r="K665" s="885"/>
      <c r="L665" s="761"/>
      <c r="M665" s="762"/>
      <c r="N665" s="763"/>
      <c r="O665" s="764"/>
      <c r="P665" s="763"/>
      <c r="Q665" s="765"/>
      <c r="R665" s="761"/>
      <c r="S665" s="762"/>
      <c r="T665" s="828"/>
      <c r="U665" s="829"/>
      <c r="V665" s="763"/>
      <c r="W665" s="765"/>
      <c r="X665" s="830"/>
      <c r="Y665" s="762"/>
      <c r="Z665" s="763"/>
      <c r="AA665" s="764"/>
      <c r="AB665" s="831"/>
      <c r="AC665" s="832"/>
      <c r="AD665" s="421"/>
      <c r="AE665" s="420"/>
      <c r="AF665" s="601"/>
      <c r="AG665" s="543">
        <f t="shared" si="100"/>
        <v>0</v>
      </c>
      <c r="AH665" s="654">
        <f t="shared" si="101"/>
        <v>0</v>
      </c>
      <c r="AI665" s="654">
        <f t="shared" si="102"/>
        <v>0</v>
      </c>
      <c r="AJ665" s="653">
        <f t="shared" si="103"/>
        <v>0</v>
      </c>
      <c r="AK665" s="641">
        <f t="shared" si="104"/>
        <v>0</v>
      </c>
      <c r="AL665" s="652">
        <f t="shared" si="105"/>
        <v>0</v>
      </c>
      <c r="AM665" s="652">
        <f t="shared" si="106"/>
        <v>0</v>
      </c>
      <c r="AN665" s="653">
        <f t="shared" si="107"/>
        <v>0</v>
      </c>
      <c r="AO665" s="641">
        <f t="shared" si="108"/>
        <v>0</v>
      </c>
      <c r="AP665" s="652">
        <f t="shared" si="109"/>
        <v>0</v>
      </c>
      <c r="AQ665" s="652">
        <f t="shared" si="110"/>
        <v>0</v>
      </c>
      <c r="AR665" s="653">
        <f t="shared" si="111"/>
        <v>0</v>
      </c>
      <c r="AS665" s="641">
        <f t="shared" si="112"/>
        <v>0</v>
      </c>
      <c r="AT665" s="652">
        <f t="shared" si="113"/>
        <v>0</v>
      </c>
      <c r="AU665" s="652">
        <f t="shared" si="114"/>
        <v>0</v>
      </c>
      <c r="AV665" s="653">
        <f t="shared" si="115"/>
        <v>0</v>
      </c>
      <c r="AW665" s="641">
        <f t="shared" si="116"/>
        <v>0</v>
      </c>
      <c r="AX665" s="654">
        <f t="shared" si="117"/>
        <v>0</v>
      </c>
      <c r="AY665" s="654">
        <f t="shared" si="118"/>
        <v>0</v>
      </c>
      <c r="AZ665" s="653">
        <f t="shared" si="119"/>
        <v>0</v>
      </c>
      <c r="BA665" s="641">
        <f t="shared" si="120"/>
        <v>0</v>
      </c>
      <c r="BB665" s="654">
        <f t="shared" si="121"/>
        <v>0</v>
      </c>
      <c r="BC665" s="654">
        <f t="shared" si="122"/>
        <v>0</v>
      </c>
      <c r="BD665" s="653">
        <f t="shared" si="123"/>
        <v>0</v>
      </c>
      <c r="BE665" s="641">
        <f t="shared" si="124"/>
        <v>0</v>
      </c>
      <c r="BG665" s="678" t="s">
        <v>6480</v>
      </c>
      <c r="BH665" s="679">
        <f>COUNTIF(L665:M668,"NA")</f>
        <v>0</v>
      </c>
      <c r="BI665" s="679">
        <f>COUNTIF(N665:O668,"NA")</f>
        <v>0</v>
      </c>
      <c r="BJ665" s="679">
        <f>COUNTIF(P665:Q668,"NA")</f>
        <v>0</v>
      </c>
      <c r="BK665" s="679">
        <f>COUNTIF(R665:S668,"NA")</f>
        <v>0</v>
      </c>
      <c r="BL665" s="679">
        <f>COUNTIF(T665:U668,"NA")</f>
        <v>0</v>
      </c>
      <c r="BM665" s="679">
        <f>COUNTIF(V665:W668,"NA")</f>
        <v>0</v>
      </c>
      <c r="BN665" s="679">
        <f>COUNTIF(X665:Y668,"NA")</f>
        <v>0</v>
      </c>
      <c r="BO665" s="679">
        <f>COUNTIF(Z665:AA668,"NA")</f>
        <v>0</v>
      </c>
      <c r="BP665" s="679">
        <f>COUNTIF(AB665:AC668,"NA")</f>
        <v>0</v>
      </c>
    </row>
    <row r="666" spans="1:69" s="543" customFormat="1" ht="34.5" customHeight="1">
      <c r="A666" s="547"/>
      <c r="B666" s="882" t="s">
        <v>920</v>
      </c>
      <c r="C666" s="886"/>
      <c r="D666" s="556"/>
      <c r="E666" s="884" t="s">
        <v>921</v>
      </c>
      <c r="F666" s="884"/>
      <c r="G666" s="884"/>
      <c r="H666" s="884"/>
      <c r="I666" s="884"/>
      <c r="J666" s="884"/>
      <c r="K666" s="885"/>
      <c r="L666" s="761"/>
      <c r="M666" s="762"/>
      <c r="N666" s="763"/>
      <c r="O666" s="764"/>
      <c r="P666" s="763"/>
      <c r="Q666" s="765"/>
      <c r="R666" s="761"/>
      <c r="S666" s="762"/>
      <c r="T666" s="828"/>
      <c r="U666" s="829"/>
      <c r="V666" s="763"/>
      <c r="W666" s="765"/>
      <c r="X666" s="830"/>
      <c r="Y666" s="762"/>
      <c r="Z666" s="763"/>
      <c r="AA666" s="764"/>
      <c r="AB666" s="831"/>
      <c r="AC666" s="832"/>
      <c r="AD666" s="421"/>
      <c r="AE666" s="420"/>
      <c r="AF666" s="601"/>
      <c r="AG666" s="543">
        <f t="shared" si="100"/>
        <v>0</v>
      </c>
      <c r="AH666" s="654">
        <f t="shared" si="101"/>
        <v>0</v>
      </c>
      <c r="AI666" s="654">
        <f t="shared" si="102"/>
        <v>0</v>
      </c>
      <c r="AJ666" s="653">
        <f t="shared" si="103"/>
        <v>0</v>
      </c>
      <c r="AK666" s="641">
        <f t="shared" si="104"/>
        <v>0</v>
      </c>
      <c r="AL666" s="652">
        <f t="shared" si="105"/>
        <v>0</v>
      </c>
      <c r="AM666" s="652">
        <f t="shared" si="106"/>
        <v>0</v>
      </c>
      <c r="AN666" s="653">
        <f t="shared" si="107"/>
        <v>0</v>
      </c>
      <c r="AO666" s="641">
        <f t="shared" si="108"/>
        <v>0</v>
      </c>
      <c r="AP666" s="652">
        <f t="shared" si="109"/>
        <v>0</v>
      </c>
      <c r="AQ666" s="652">
        <f t="shared" si="110"/>
        <v>0</v>
      </c>
      <c r="AR666" s="653">
        <f t="shared" si="111"/>
        <v>0</v>
      </c>
      <c r="AS666" s="641">
        <f t="shared" si="112"/>
        <v>0</v>
      </c>
      <c r="AT666" s="652">
        <f t="shared" si="113"/>
        <v>0</v>
      </c>
      <c r="AU666" s="652">
        <f t="shared" si="114"/>
        <v>0</v>
      </c>
      <c r="AV666" s="653">
        <f t="shared" si="115"/>
        <v>0</v>
      </c>
      <c r="AW666" s="641">
        <f t="shared" si="116"/>
        <v>0</v>
      </c>
      <c r="AX666" s="654">
        <f t="shared" si="117"/>
        <v>0</v>
      </c>
      <c r="AY666" s="654">
        <f t="shared" si="118"/>
        <v>0</v>
      </c>
      <c r="AZ666" s="653">
        <f t="shared" si="119"/>
        <v>0</v>
      </c>
      <c r="BA666" s="641">
        <f t="shared" si="120"/>
        <v>0</v>
      </c>
      <c r="BB666" s="654">
        <f t="shared" si="121"/>
        <v>0</v>
      </c>
      <c r="BC666" s="654">
        <f t="shared" si="122"/>
        <v>0</v>
      </c>
      <c r="BD666" s="653">
        <f t="shared" si="123"/>
        <v>0</v>
      </c>
      <c r="BE666" s="641">
        <f t="shared" si="124"/>
        <v>0</v>
      </c>
      <c r="BG666" s="678" t="s">
        <v>467</v>
      </c>
      <c r="BH666" s="679">
        <f>COUNTIF(L665:M668,"NS")</f>
        <v>0</v>
      </c>
      <c r="BI666" s="679">
        <f>COUNTIF(N665:O668,"NS")</f>
        <v>0</v>
      </c>
      <c r="BJ666" s="679">
        <f>COUNTIF(P665:Q668,"NS")</f>
        <v>0</v>
      </c>
      <c r="BK666" s="679">
        <f>COUNTIF(R665:S668,"NS")</f>
        <v>0</v>
      </c>
      <c r="BL666" s="679">
        <f>COUNTIF(T665:U668,"NS")</f>
        <v>0</v>
      </c>
      <c r="BM666" s="679">
        <f>COUNTIF(V665:W668,"NS")</f>
        <v>0</v>
      </c>
      <c r="BN666" s="679">
        <f>COUNTIF(X665:Y668,"NS")</f>
        <v>0</v>
      </c>
      <c r="BO666" s="679">
        <f>COUNTIF(Z665:AA668,"NS")</f>
        <v>0</v>
      </c>
      <c r="BP666" s="679">
        <f>COUNTIF(AB665:AC668,"NS")</f>
        <v>0</v>
      </c>
    </row>
    <row r="667" spans="1:69" s="543" customFormat="1" ht="24" customHeight="1">
      <c r="A667" s="547"/>
      <c r="B667" s="882" t="s">
        <v>922</v>
      </c>
      <c r="C667" s="886"/>
      <c r="D667" s="556"/>
      <c r="E667" s="884" t="s">
        <v>923</v>
      </c>
      <c r="F667" s="884"/>
      <c r="G667" s="884"/>
      <c r="H667" s="884"/>
      <c r="I667" s="884"/>
      <c r="J667" s="884"/>
      <c r="K667" s="885"/>
      <c r="L667" s="761"/>
      <c r="M667" s="762"/>
      <c r="N667" s="763"/>
      <c r="O667" s="764"/>
      <c r="P667" s="763"/>
      <c r="Q667" s="765"/>
      <c r="R667" s="761"/>
      <c r="S667" s="762"/>
      <c r="T667" s="828"/>
      <c r="U667" s="829"/>
      <c r="V667" s="763"/>
      <c r="W667" s="765"/>
      <c r="X667" s="830"/>
      <c r="Y667" s="762"/>
      <c r="Z667" s="763"/>
      <c r="AA667" s="764"/>
      <c r="AB667" s="831"/>
      <c r="AC667" s="832"/>
      <c r="AD667" s="421"/>
      <c r="AE667" s="420"/>
      <c r="AF667" s="601"/>
      <c r="AG667" s="543">
        <f t="shared" si="100"/>
        <v>0</v>
      </c>
      <c r="AH667" s="654">
        <f t="shared" si="101"/>
        <v>0</v>
      </c>
      <c r="AI667" s="654">
        <f t="shared" si="102"/>
        <v>0</v>
      </c>
      <c r="AJ667" s="653">
        <f t="shared" si="103"/>
        <v>0</v>
      </c>
      <c r="AK667" s="641">
        <f t="shared" si="104"/>
        <v>0</v>
      </c>
      <c r="AL667" s="652">
        <f t="shared" si="105"/>
        <v>0</v>
      </c>
      <c r="AM667" s="652">
        <f t="shared" si="106"/>
        <v>0</v>
      </c>
      <c r="AN667" s="653">
        <f t="shared" si="107"/>
        <v>0</v>
      </c>
      <c r="AO667" s="641">
        <f t="shared" si="108"/>
        <v>0</v>
      </c>
      <c r="AP667" s="652">
        <f t="shared" si="109"/>
        <v>0</v>
      </c>
      <c r="AQ667" s="652">
        <f t="shared" si="110"/>
        <v>0</v>
      </c>
      <c r="AR667" s="653">
        <f t="shared" si="111"/>
        <v>0</v>
      </c>
      <c r="AS667" s="641">
        <f t="shared" si="112"/>
        <v>0</v>
      </c>
      <c r="AT667" s="652">
        <f t="shared" si="113"/>
        <v>0</v>
      </c>
      <c r="AU667" s="652">
        <f t="shared" si="114"/>
        <v>0</v>
      </c>
      <c r="AV667" s="653">
        <f t="shared" si="115"/>
        <v>0</v>
      </c>
      <c r="AW667" s="641">
        <f t="shared" si="116"/>
        <v>0</v>
      </c>
      <c r="AX667" s="654">
        <f t="shared" si="117"/>
        <v>0</v>
      </c>
      <c r="AY667" s="654">
        <f t="shared" si="118"/>
        <v>0</v>
      </c>
      <c r="AZ667" s="653">
        <f t="shared" si="119"/>
        <v>0</v>
      </c>
      <c r="BA667" s="641">
        <f t="shared" si="120"/>
        <v>0</v>
      </c>
      <c r="BB667" s="654">
        <f t="shared" si="121"/>
        <v>0</v>
      </c>
      <c r="BC667" s="654">
        <f t="shared" si="122"/>
        <v>0</v>
      </c>
      <c r="BD667" s="653">
        <f t="shared" si="123"/>
        <v>0</v>
      </c>
      <c r="BE667" s="641">
        <f t="shared" si="124"/>
        <v>0</v>
      </c>
      <c r="BG667" s="678" t="s">
        <v>6458</v>
      </c>
      <c r="BH667" s="679">
        <f>SUM(L665:M668)</f>
        <v>0</v>
      </c>
      <c r="BI667" s="679">
        <f>SUM(N665:O668)</f>
        <v>0</v>
      </c>
      <c r="BJ667" s="679">
        <f>SUM(P665:Q668)</f>
        <v>0</v>
      </c>
      <c r="BK667" s="679">
        <f>SUM(R665:S668)</f>
        <v>0</v>
      </c>
      <c r="BL667" s="679">
        <f>SUM(T665:U668)</f>
        <v>0</v>
      </c>
      <c r="BM667" s="679">
        <f>SUM(V665:W668)</f>
        <v>0</v>
      </c>
      <c r="BN667" s="679">
        <f>SUM(X665:Y668)</f>
        <v>0</v>
      </c>
      <c r="BO667" s="679">
        <f>SUM(Z665:AA668)</f>
        <v>0</v>
      </c>
      <c r="BP667" s="679">
        <f>SUM(AB665:AC668)</f>
        <v>0</v>
      </c>
    </row>
    <row r="668" spans="1:69" s="543" customFormat="1" ht="38.25" customHeight="1" thickBot="1">
      <c r="A668" s="547"/>
      <c r="B668" s="882" t="s">
        <v>924</v>
      </c>
      <c r="C668" s="886"/>
      <c r="D668" s="557"/>
      <c r="E668" s="884" t="s">
        <v>925</v>
      </c>
      <c r="F668" s="884"/>
      <c r="G668" s="884"/>
      <c r="H668" s="884"/>
      <c r="I668" s="884"/>
      <c r="J668" s="884"/>
      <c r="K668" s="885"/>
      <c r="L668" s="761"/>
      <c r="M668" s="762"/>
      <c r="N668" s="763"/>
      <c r="O668" s="764"/>
      <c r="P668" s="763"/>
      <c r="Q668" s="765"/>
      <c r="R668" s="761"/>
      <c r="S668" s="762"/>
      <c r="T668" s="828"/>
      <c r="U668" s="829"/>
      <c r="V668" s="763"/>
      <c r="W668" s="765"/>
      <c r="X668" s="830"/>
      <c r="Y668" s="762"/>
      <c r="Z668" s="763"/>
      <c r="AA668" s="764"/>
      <c r="AB668" s="831"/>
      <c r="AC668" s="832"/>
      <c r="AD668" s="421"/>
      <c r="AE668" s="420"/>
      <c r="AF668" s="601"/>
      <c r="AG668" s="543">
        <f t="shared" si="100"/>
        <v>0</v>
      </c>
      <c r="AH668" s="654">
        <f t="shared" si="101"/>
        <v>0</v>
      </c>
      <c r="AI668" s="654">
        <f t="shared" si="102"/>
        <v>0</v>
      </c>
      <c r="AJ668" s="653">
        <f t="shared" si="103"/>
        <v>0</v>
      </c>
      <c r="AK668" s="641">
        <f t="shared" si="104"/>
        <v>0</v>
      </c>
      <c r="AL668" s="652">
        <f t="shared" si="105"/>
        <v>0</v>
      </c>
      <c r="AM668" s="652">
        <f t="shared" si="106"/>
        <v>0</v>
      </c>
      <c r="AN668" s="653">
        <f t="shared" si="107"/>
        <v>0</v>
      </c>
      <c r="AO668" s="641">
        <f t="shared" si="108"/>
        <v>0</v>
      </c>
      <c r="AP668" s="652">
        <f t="shared" si="109"/>
        <v>0</v>
      </c>
      <c r="AQ668" s="652">
        <f t="shared" si="110"/>
        <v>0</v>
      </c>
      <c r="AR668" s="653">
        <f t="shared" si="111"/>
        <v>0</v>
      </c>
      <c r="AS668" s="641">
        <f t="shared" si="112"/>
        <v>0</v>
      </c>
      <c r="AT668" s="652">
        <f t="shared" si="113"/>
        <v>0</v>
      </c>
      <c r="AU668" s="652">
        <f t="shared" si="114"/>
        <v>0</v>
      </c>
      <c r="AV668" s="653">
        <f t="shared" si="115"/>
        <v>0</v>
      </c>
      <c r="AW668" s="641">
        <f t="shared" si="116"/>
        <v>0</v>
      </c>
      <c r="AX668" s="654">
        <f t="shared" si="117"/>
        <v>0</v>
      </c>
      <c r="AY668" s="654">
        <f t="shared" si="118"/>
        <v>0</v>
      </c>
      <c r="AZ668" s="653">
        <f t="shared" si="119"/>
        <v>0</v>
      </c>
      <c r="BA668" s="641">
        <f t="shared" si="120"/>
        <v>0</v>
      </c>
      <c r="BB668" s="654">
        <f t="shared" si="121"/>
        <v>0</v>
      </c>
      <c r="BC668" s="654">
        <f t="shared" si="122"/>
        <v>0</v>
      </c>
      <c r="BD668" s="653">
        <f t="shared" si="123"/>
        <v>0</v>
      </c>
      <c r="BE668" s="641">
        <f t="shared" si="124"/>
        <v>0</v>
      </c>
      <c r="BG668" s="680" t="s">
        <v>6456</v>
      </c>
      <c r="BH668" s="681">
        <f t="shared" ref="BH668:BP668" si="127">IF($AG$553=2304,0,IF(OR(AND(L664=0,BH666&gt;0),AND(L664="NS",BH667&gt;0),AND(L664="NS",BH667=0,BH666=0),AND(L664="NA",BH665&lt;4)),1,IF(OR(AND(BH666&gt;=2,BH667&lt;L664),AND(L664="NS",BH667=0,BH666&gt;0),L664=BH667,AND(L664="NA",BH665=4)),0,1)))</f>
        <v>0</v>
      </c>
      <c r="BI668" s="681">
        <f t="shared" si="127"/>
        <v>0</v>
      </c>
      <c r="BJ668" s="681">
        <f t="shared" si="127"/>
        <v>0</v>
      </c>
      <c r="BK668" s="681">
        <f t="shared" si="127"/>
        <v>0</v>
      </c>
      <c r="BL668" s="681">
        <f t="shared" si="127"/>
        <v>0</v>
      </c>
      <c r="BM668" s="681">
        <f t="shared" si="127"/>
        <v>0</v>
      </c>
      <c r="BN668" s="681">
        <f t="shared" si="127"/>
        <v>0</v>
      </c>
      <c r="BO668" s="681">
        <f t="shared" si="127"/>
        <v>0</v>
      </c>
      <c r="BP668" s="681">
        <f t="shared" si="127"/>
        <v>0</v>
      </c>
      <c r="BQ668" s="543">
        <f>SUM(BH668:BP668)</f>
        <v>0</v>
      </c>
    </row>
    <row r="669" spans="1:69" s="543" customFormat="1" ht="29.25" customHeight="1" thickBot="1">
      <c r="A669" s="547"/>
      <c r="B669" s="777" t="s">
        <v>926</v>
      </c>
      <c r="C669" s="778"/>
      <c r="D669" s="779" t="s">
        <v>927</v>
      </c>
      <c r="E669" s="780"/>
      <c r="F669" s="780"/>
      <c r="G669" s="780"/>
      <c r="H669" s="780"/>
      <c r="I669" s="780"/>
      <c r="J669" s="780"/>
      <c r="K669" s="781"/>
      <c r="L669" s="761"/>
      <c r="M669" s="762"/>
      <c r="N669" s="763"/>
      <c r="O669" s="764"/>
      <c r="P669" s="763"/>
      <c r="Q669" s="765"/>
      <c r="R669" s="761"/>
      <c r="S669" s="762"/>
      <c r="T669" s="828"/>
      <c r="U669" s="829"/>
      <c r="V669" s="763"/>
      <c r="W669" s="765"/>
      <c r="X669" s="830"/>
      <c r="Y669" s="762"/>
      <c r="Z669" s="763"/>
      <c r="AA669" s="764"/>
      <c r="AB669" s="831"/>
      <c r="AC669" s="832"/>
      <c r="AD669" s="421"/>
      <c r="AE669" s="420"/>
      <c r="AF669" s="601"/>
      <c r="AG669" s="543">
        <f t="shared" si="100"/>
        <v>0</v>
      </c>
      <c r="AH669" s="654">
        <f t="shared" si="101"/>
        <v>0</v>
      </c>
      <c r="AI669" s="654">
        <f t="shared" si="102"/>
        <v>0</v>
      </c>
      <c r="AJ669" s="653">
        <f t="shared" si="103"/>
        <v>0</v>
      </c>
      <c r="AK669" s="641">
        <f t="shared" si="104"/>
        <v>0</v>
      </c>
      <c r="AL669" s="652">
        <f t="shared" si="105"/>
        <v>0</v>
      </c>
      <c r="AM669" s="652">
        <f t="shared" si="106"/>
        <v>0</v>
      </c>
      <c r="AN669" s="653">
        <f t="shared" si="107"/>
        <v>0</v>
      </c>
      <c r="AO669" s="641">
        <f t="shared" si="108"/>
        <v>0</v>
      </c>
      <c r="AP669" s="652">
        <f t="shared" si="109"/>
        <v>0</v>
      </c>
      <c r="AQ669" s="652">
        <f t="shared" si="110"/>
        <v>0</v>
      </c>
      <c r="AR669" s="653">
        <f t="shared" si="111"/>
        <v>0</v>
      </c>
      <c r="AS669" s="641">
        <f t="shared" si="112"/>
        <v>0</v>
      </c>
      <c r="AT669" s="652">
        <f t="shared" si="113"/>
        <v>0</v>
      </c>
      <c r="AU669" s="652">
        <f t="shared" si="114"/>
        <v>0</v>
      </c>
      <c r="AV669" s="653">
        <f t="shared" si="115"/>
        <v>0</v>
      </c>
      <c r="AW669" s="641">
        <f t="shared" si="116"/>
        <v>0</v>
      </c>
      <c r="AX669" s="654">
        <f t="shared" si="117"/>
        <v>0</v>
      </c>
      <c r="AY669" s="654">
        <f t="shared" si="118"/>
        <v>0</v>
      </c>
      <c r="AZ669" s="653">
        <f t="shared" si="119"/>
        <v>0</v>
      </c>
      <c r="BA669" s="641">
        <f t="shared" si="120"/>
        <v>0</v>
      </c>
      <c r="BB669" s="654">
        <f t="shared" si="121"/>
        <v>0</v>
      </c>
      <c r="BC669" s="654">
        <f t="shared" si="122"/>
        <v>0</v>
      </c>
      <c r="BD669" s="653">
        <f t="shared" si="123"/>
        <v>0</v>
      </c>
      <c r="BE669" s="641">
        <f t="shared" si="124"/>
        <v>0</v>
      </c>
      <c r="BQ669" s="543">
        <f>SUM(BQ569:BQ668)</f>
        <v>0</v>
      </c>
    </row>
    <row r="670" spans="1:69" s="543" customFormat="1" ht="15.75" thickBot="1">
      <c r="A670" s="547"/>
      <c r="B670" s="777" t="s">
        <v>928</v>
      </c>
      <c r="C670" s="778"/>
      <c r="D670" s="879" t="s">
        <v>929</v>
      </c>
      <c r="E670" s="880"/>
      <c r="F670" s="880"/>
      <c r="G670" s="880"/>
      <c r="H670" s="880"/>
      <c r="I670" s="880"/>
      <c r="J670" s="880"/>
      <c r="K670" s="881"/>
      <c r="L670" s="853"/>
      <c r="M670" s="849"/>
      <c r="N670" s="846"/>
      <c r="O670" s="850"/>
      <c r="P670" s="846"/>
      <c r="Q670" s="847"/>
      <c r="R670" s="853"/>
      <c r="S670" s="849"/>
      <c r="T670" s="844"/>
      <c r="U670" s="845"/>
      <c r="V670" s="846"/>
      <c r="W670" s="847"/>
      <c r="X670" s="848"/>
      <c r="Y670" s="849"/>
      <c r="Z670" s="846"/>
      <c r="AA670" s="850"/>
      <c r="AB670" s="851"/>
      <c r="AC670" s="852"/>
      <c r="AD670" s="421"/>
      <c r="AE670" s="420"/>
      <c r="AF670" s="601"/>
      <c r="AG670" s="543">
        <f t="shared" si="100"/>
        <v>0</v>
      </c>
      <c r="AH670" s="654">
        <f t="shared" si="101"/>
        <v>0</v>
      </c>
      <c r="AI670" s="654">
        <f t="shared" si="102"/>
        <v>0</v>
      </c>
      <c r="AJ670" s="653">
        <f t="shared" si="103"/>
        <v>0</v>
      </c>
      <c r="AK670" s="641">
        <f t="shared" si="104"/>
        <v>0</v>
      </c>
      <c r="AL670" s="652">
        <f t="shared" si="105"/>
        <v>0</v>
      </c>
      <c r="AM670" s="652">
        <f t="shared" si="106"/>
        <v>0</v>
      </c>
      <c r="AN670" s="653">
        <f t="shared" si="107"/>
        <v>0</v>
      </c>
      <c r="AO670" s="641">
        <f t="shared" si="108"/>
        <v>0</v>
      </c>
      <c r="AP670" s="652">
        <f t="shared" si="109"/>
        <v>0</v>
      </c>
      <c r="AQ670" s="652">
        <f t="shared" si="110"/>
        <v>0</v>
      </c>
      <c r="AR670" s="653">
        <f t="shared" si="111"/>
        <v>0</v>
      </c>
      <c r="AS670" s="641">
        <f t="shared" si="112"/>
        <v>0</v>
      </c>
      <c r="AT670" s="652">
        <f t="shared" si="113"/>
        <v>0</v>
      </c>
      <c r="AU670" s="652">
        <f t="shared" si="114"/>
        <v>0</v>
      </c>
      <c r="AV670" s="653">
        <f t="shared" si="115"/>
        <v>0</v>
      </c>
      <c r="AW670" s="641">
        <f t="shared" si="116"/>
        <v>0</v>
      </c>
      <c r="AX670" s="654">
        <f t="shared" si="117"/>
        <v>0</v>
      </c>
      <c r="AY670" s="654">
        <f t="shared" si="118"/>
        <v>0</v>
      </c>
      <c r="AZ670" s="653">
        <f t="shared" si="119"/>
        <v>0</v>
      </c>
      <c r="BA670" s="641">
        <f t="shared" si="120"/>
        <v>0</v>
      </c>
      <c r="BB670" s="654">
        <f t="shared" si="121"/>
        <v>0</v>
      </c>
      <c r="BC670" s="654">
        <f t="shared" si="122"/>
        <v>0</v>
      </c>
      <c r="BD670" s="653">
        <f t="shared" si="123"/>
        <v>0</v>
      </c>
      <c r="BE670" s="641">
        <f t="shared" si="124"/>
        <v>0</v>
      </c>
    </row>
    <row r="671" spans="1:69" s="543" customFormat="1">
      <c r="A671" s="547"/>
      <c r="B671" s="882" t="s">
        <v>930</v>
      </c>
      <c r="C671" s="883"/>
      <c r="D671" s="556"/>
      <c r="E671" s="884" t="s">
        <v>931</v>
      </c>
      <c r="F671" s="884"/>
      <c r="G671" s="884"/>
      <c r="H671" s="884"/>
      <c r="I671" s="884"/>
      <c r="J671" s="884"/>
      <c r="K671" s="885"/>
      <c r="L671" s="853"/>
      <c r="M671" s="849"/>
      <c r="N671" s="846"/>
      <c r="O671" s="850"/>
      <c r="P671" s="846"/>
      <c r="Q671" s="847"/>
      <c r="R671" s="853"/>
      <c r="S671" s="849"/>
      <c r="T671" s="844"/>
      <c r="U671" s="845"/>
      <c r="V671" s="846"/>
      <c r="W671" s="847"/>
      <c r="X671" s="848"/>
      <c r="Y671" s="849"/>
      <c r="Z671" s="846"/>
      <c r="AA671" s="850"/>
      <c r="AB671" s="851"/>
      <c r="AC671" s="852"/>
      <c r="AD671" s="421"/>
      <c r="AE671" s="420"/>
      <c r="AF671" s="601"/>
      <c r="AG671" s="543">
        <f t="shared" si="100"/>
        <v>0</v>
      </c>
      <c r="AH671" s="654">
        <f t="shared" si="101"/>
        <v>0</v>
      </c>
      <c r="AI671" s="654">
        <f t="shared" si="102"/>
        <v>0</v>
      </c>
      <c r="AJ671" s="653">
        <f t="shared" si="103"/>
        <v>0</v>
      </c>
      <c r="AK671" s="641">
        <f t="shared" si="104"/>
        <v>0</v>
      </c>
      <c r="AL671" s="652">
        <f t="shared" si="105"/>
        <v>0</v>
      </c>
      <c r="AM671" s="652">
        <f t="shared" si="106"/>
        <v>0</v>
      </c>
      <c r="AN671" s="653">
        <f t="shared" si="107"/>
        <v>0</v>
      </c>
      <c r="AO671" s="641">
        <f t="shared" si="108"/>
        <v>0</v>
      </c>
      <c r="AP671" s="652">
        <f t="shared" si="109"/>
        <v>0</v>
      </c>
      <c r="AQ671" s="652">
        <f t="shared" si="110"/>
        <v>0</v>
      </c>
      <c r="AR671" s="653">
        <f t="shared" si="111"/>
        <v>0</v>
      </c>
      <c r="AS671" s="641">
        <f t="shared" si="112"/>
        <v>0</v>
      </c>
      <c r="AT671" s="652">
        <f t="shared" si="113"/>
        <v>0</v>
      </c>
      <c r="AU671" s="652">
        <f t="shared" si="114"/>
        <v>0</v>
      </c>
      <c r="AV671" s="653">
        <f t="shared" si="115"/>
        <v>0</v>
      </c>
      <c r="AW671" s="641">
        <f t="shared" si="116"/>
        <v>0</v>
      </c>
      <c r="AX671" s="654">
        <f t="shared" si="117"/>
        <v>0</v>
      </c>
      <c r="AY671" s="654">
        <f t="shared" si="118"/>
        <v>0</v>
      </c>
      <c r="AZ671" s="653">
        <f t="shared" si="119"/>
        <v>0</v>
      </c>
      <c r="BA671" s="641">
        <f t="shared" si="120"/>
        <v>0</v>
      </c>
      <c r="BB671" s="654">
        <f t="shared" si="121"/>
        <v>0</v>
      </c>
      <c r="BC671" s="654">
        <f t="shared" si="122"/>
        <v>0</v>
      </c>
      <c r="BD671" s="653">
        <f t="shared" si="123"/>
        <v>0</v>
      </c>
      <c r="BE671" s="641">
        <f t="shared" si="124"/>
        <v>0</v>
      </c>
    </row>
    <row r="672" spans="1:69" s="543" customFormat="1" ht="26.25" customHeight="1" thickBot="1">
      <c r="A672" s="547"/>
      <c r="B672" s="882" t="s">
        <v>932</v>
      </c>
      <c r="C672" s="883"/>
      <c r="D672" s="557"/>
      <c r="E672" s="884" t="s">
        <v>933</v>
      </c>
      <c r="F672" s="884"/>
      <c r="G672" s="884"/>
      <c r="H672" s="884"/>
      <c r="I672" s="884"/>
      <c r="J672" s="884"/>
      <c r="K672" s="885"/>
      <c r="L672" s="853"/>
      <c r="M672" s="849"/>
      <c r="N672" s="846"/>
      <c r="O672" s="850"/>
      <c r="P672" s="846"/>
      <c r="Q672" s="847"/>
      <c r="R672" s="853"/>
      <c r="S672" s="849"/>
      <c r="T672" s="844"/>
      <c r="U672" s="845"/>
      <c r="V672" s="846"/>
      <c r="W672" s="847"/>
      <c r="X672" s="848"/>
      <c r="Y672" s="849"/>
      <c r="Z672" s="846"/>
      <c r="AA672" s="850"/>
      <c r="AB672" s="851"/>
      <c r="AC672" s="852"/>
      <c r="AD672" s="421"/>
      <c r="AE672" s="420"/>
      <c r="AF672" s="601"/>
      <c r="AG672" s="543">
        <f t="shared" si="100"/>
        <v>0</v>
      </c>
      <c r="AH672" s="654">
        <f t="shared" si="101"/>
        <v>0</v>
      </c>
      <c r="AI672" s="654">
        <f t="shared" si="102"/>
        <v>0</v>
      </c>
      <c r="AJ672" s="653">
        <f t="shared" si="103"/>
        <v>0</v>
      </c>
      <c r="AK672" s="641">
        <f t="shared" si="104"/>
        <v>0</v>
      </c>
      <c r="AL672" s="652">
        <f t="shared" si="105"/>
        <v>0</v>
      </c>
      <c r="AM672" s="652">
        <f t="shared" si="106"/>
        <v>0</v>
      </c>
      <c r="AN672" s="653">
        <f t="shared" si="107"/>
        <v>0</v>
      </c>
      <c r="AO672" s="641">
        <f t="shared" si="108"/>
        <v>0</v>
      </c>
      <c r="AP672" s="652">
        <f t="shared" si="109"/>
        <v>0</v>
      </c>
      <c r="AQ672" s="652">
        <f t="shared" si="110"/>
        <v>0</v>
      </c>
      <c r="AR672" s="653">
        <f t="shared" si="111"/>
        <v>0</v>
      </c>
      <c r="AS672" s="641">
        <f t="shared" si="112"/>
        <v>0</v>
      </c>
      <c r="AT672" s="652">
        <f t="shared" si="113"/>
        <v>0</v>
      </c>
      <c r="AU672" s="652">
        <f t="shared" si="114"/>
        <v>0</v>
      </c>
      <c r="AV672" s="653">
        <f t="shared" si="115"/>
        <v>0</v>
      </c>
      <c r="AW672" s="641">
        <f t="shared" si="116"/>
        <v>0</v>
      </c>
      <c r="AX672" s="654">
        <f t="shared" si="117"/>
        <v>0</v>
      </c>
      <c r="AY672" s="654">
        <f t="shared" si="118"/>
        <v>0</v>
      </c>
      <c r="AZ672" s="653">
        <f t="shared" si="119"/>
        <v>0</v>
      </c>
      <c r="BA672" s="641">
        <f t="shared" si="120"/>
        <v>0</v>
      </c>
      <c r="BB672" s="654">
        <f t="shared" si="121"/>
        <v>0</v>
      </c>
      <c r="BC672" s="654">
        <f t="shared" si="122"/>
        <v>0</v>
      </c>
      <c r="BD672" s="653">
        <f t="shared" si="123"/>
        <v>0</v>
      </c>
      <c r="BE672" s="641">
        <f t="shared" si="124"/>
        <v>0</v>
      </c>
    </row>
    <row r="673" spans="1:57" s="543" customFormat="1" ht="15.75" thickBot="1">
      <c r="A673" s="547"/>
      <c r="B673" s="777" t="s">
        <v>934</v>
      </c>
      <c r="C673" s="778"/>
      <c r="D673" s="779" t="s">
        <v>935</v>
      </c>
      <c r="E673" s="780"/>
      <c r="F673" s="780"/>
      <c r="G673" s="780"/>
      <c r="H673" s="780"/>
      <c r="I673" s="780"/>
      <c r="J673" s="780"/>
      <c r="K673" s="781"/>
      <c r="L673" s="853"/>
      <c r="M673" s="849"/>
      <c r="N673" s="846"/>
      <c r="O673" s="850"/>
      <c r="P673" s="846"/>
      <c r="Q673" s="847"/>
      <c r="R673" s="853"/>
      <c r="S673" s="849"/>
      <c r="T673" s="844"/>
      <c r="U673" s="845"/>
      <c r="V673" s="846"/>
      <c r="W673" s="847"/>
      <c r="X673" s="848"/>
      <c r="Y673" s="849"/>
      <c r="Z673" s="846"/>
      <c r="AA673" s="850"/>
      <c r="AB673" s="851"/>
      <c r="AC673" s="852"/>
      <c r="AD673" s="421"/>
      <c r="AE673" s="420"/>
      <c r="AF673" s="601"/>
      <c r="AG673" s="543">
        <f t="shared" si="100"/>
        <v>0</v>
      </c>
      <c r="AH673" s="654">
        <f t="shared" si="101"/>
        <v>0</v>
      </c>
      <c r="AI673" s="654">
        <f t="shared" si="102"/>
        <v>0</v>
      </c>
      <c r="AJ673" s="653">
        <f t="shared" si="103"/>
        <v>0</v>
      </c>
      <c r="AK673" s="641">
        <f t="shared" si="104"/>
        <v>0</v>
      </c>
      <c r="AL673" s="652">
        <f t="shared" si="105"/>
        <v>0</v>
      </c>
      <c r="AM673" s="652">
        <f t="shared" si="106"/>
        <v>0</v>
      </c>
      <c r="AN673" s="653">
        <f t="shared" si="107"/>
        <v>0</v>
      </c>
      <c r="AO673" s="641">
        <f t="shared" si="108"/>
        <v>0</v>
      </c>
      <c r="AP673" s="652">
        <f t="shared" si="109"/>
        <v>0</v>
      </c>
      <c r="AQ673" s="652">
        <f t="shared" si="110"/>
        <v>0</v>
      </c>
      <c r="AR673" s="653">
        <f t="shared" si="111"/>
        <v>0</v>
      </c>
      <c r="AS673" s="641">
        <f t="shared" si="112"/>
        <v>0</v>
      </c>
      <c r="AT673" s="652">
        <f t="shared" si="113"/>
        <v>0</v>
      </c>
      <c r="AU673" s="652">
        <f t="shared" si="114"/>
        <v>0</v>
      </c>
      <c r="AV673" s="653">
        <f t="shared" si="115"/>
        <v>0</v>
      </c>
      <c r="AW673" s="641">
        <f t="shared" si="116"/>
        <v>0</v>
      </c>
      <c r="AX673" s="654">
        <f t="shared" si="117"/>
        <v>0</v>
      </c>
      <c r="AY673" s="654">
        <f t="shared" si="118"/>
        <v>0</v>
      </c>
      <c r="AZ673" s="653">
        <f t="shared" si="119"/>
        <v>0</v>
      </c>
      <c r="BA673" s="641">
        <f t="shared" si="120"/>
        <v>0</v>
      </c>
      <c r="BB673" s="654">
        <f t="shared" si="121"/>
        <v>0</v>
      </c>
      <c r="BC673" s="654">
        <f t="shared" si="122"/>
        <v>0</v>
      </c>
      <c r="BD673" s="653">
        <f t="shared" si="123"/>
        <v>0</v>
      </c>
      <c r="BE673" s="641">
        <f t="shared" si="124"/>
        <v>0</v>
      </c>
    </row>
    <row r="674" spans="1:57" s="543" customFormat="1" ht="28.5" customHeight="1" thickBot="1">
      <c r="A674" s="547"/>
      <c r="B674" s="887" t="s">
        <v>936</v>
      </c>
      <c r="C674" s="888"/>
      <c r="D674" s="779" t="s">
        <v>937</v>
      </c>
      <c r="E674" s="780"/>
      <c r="F674" s="780"/>
      <c r="G674" s="780"/>
      <c r="H674" s="780"/>
      <c r="I674" s="780"/>
      <c r="J674" s="780"/>
      <c r="K674" s="781"/>
      <c r="L674" s="761"/>
      <c r="M674" s="762"/>
      <c r="N674" s="763"/>
      <c r="O674" s="764"/>
      <c r="P674" s="763"/>
      <c r="Q674" s="765"/>
      <c r="R674" s="761"/>
      <c r="S674" s="762"/>
      <c r="T674" s="828"/>
      <c r="U674" s="829"/>
      <c r="V674" s="763"/>
      <c r="W674" s="765"/>
      <c r="X674" s="830"/>
      <c r="Y674" s="762"/>
      <c r="Z674" s="763"/>
      <c r="AA674" s="764"/>
      <c r="AB674" s="831"/>
      <c r="AC674" s="832"/>
      <c r="AD674" s="421"/>
      <c r="AE674" s="420"/>
      <c r="AF674" s="601"/>
      <c r="AG674" s="543">
        <f t="shared" si="100"/>
        <v>0</v>
      </c>
      <c r="AH674" s="654">
        <f t="shared" si="101"/>
        <v>0</v>
      </c>
      <c r="AI674" s="654">
        <f t="shared" si="102"/>
        <v>0</v>
      </c>
      <c r="AJ674" s="653">
        <f t="shared" si="103"/>
        <v>0</v>
      </c>
      <c r="AK674" s="641">
        <f t="shared" si="104"/>
        <v>0</v>
      </c>
      <c r="AL674" s="652">
        <f t="shared" si="105"/>
        <v>0</v>
      </c>
      <c r="AM674" s="652">
        <f t="shared" si="106"/>
        <v>0</v>
      </c>
      <c r="AN674" s="653">
        <f t="shared" si="107"/>
        <v>0</v>
      </c>
      <c r="AO674" s="641">
        <f t="shared" si="108"/>
        <v>0</v>
      </c>
      <c r="AP674" s="652">
        <f t="shared" si="109"/>
        <v>0</v>
      </c>
      <c r="AQ674" s="652">
        <f t="shared" si="110"/>
        <v>0</v>
      </c>
      <c r="AR674" s="653">
        <f t="shared" si="111"/>
        <v>0</v>
      </c>
      <c r="AS674" s="641">
        <f t="shared" si="112"/>
        <v>0</v>
      </c>
      <c r="AT674" s="652">
        <f t="shared" si="113"/>
        <v>0</v>
      </c>
      <c r="AU674" s="652">
        <f t="shared" si="114"/>
        <v>0</v>
      </c>
      <c r="AV674" s="653">
        <f t="shared" si="115"/>
        <v>0</v>
      </c>
      <c r="AW674" s="641">
        <f t="shared" si="116"/>
        <v>0</v>
      </c>
      <c r="AX674" s="654">
        <f t="shared" si="117"/>
        <v>0</v>
      </c>
      <c r="AY674" s="654">
        <f t="shared" si="118"/>
        <v>0</v>
      </c>
      <c r="AZ674" s="653">
        <f t="shared" si="119"/>
        <v>0</v>
      </c>
      <c r="BA674" s="641">
        <f t="shared" si="120"/>
        <v>0</v>
      </c>
      <c r="BB674" s="654">
        <f t="shared" si="121"/>
        <v>0</v>
      </c>
      <c r="BC674" s="654">
        <f t="shared" si="122"/>
        <v>0</v>
      </c>
      <c r="BD674" s="653">
        <f t="shared" si="123"/>
        <v>0</v>
      </c>
      <c r="BE674" s="641">
        <f t="shared" si="124"/>
        <v>0</v>
      </c>
    </row>
    <row r="675" spans="1:57" s="543" customFormat="1" ht="15.75" thickBot="1">
      <c r="A675" s="547"/>
      <c r="B675" s="777" t="s">
        <v>938</v>
      </c>
      <c r="C675" s="778"/>
      <c r="D675" s="779" t="s">
        <v>939</v>
      </c>
      <c r="E675" s="780"/>
      <c r="F675" s="780"/>
      <c r="G675" s="780"/>
      <c r="H675" s="780"/>
      <c r="I675" s="780"/>
      <c r="J675" s="780"/>
      <c r="K675" s="781"/>
      <c r="L675" s="761"/>
      <c r="M675" s="762"/>
      <c r="N675" s="763"/>
      <c r="O675" s="764"/>
      <c r="P675" s="763"/>
      <c r="Q675" s="765"/>
      <c r="R675" s="761"/>
      <c r="S675" s="762"/>
      <c r="T675" s="828"/>
      <c r="U675" s="829"/>
      <c r="V675" s="763"/>
      <c r="W675" s="765"/>
      <c r="X675" s="830"/>
      <c r="Y675" s="762"/>
      <c r="Z675" s="763"/>
      <c r="AA675" s="764"/>
      <c r="AB675" s="831"/>
      <c r="AC675" s="832"/>
      <c r="AD675" s="421"/>
      <c r="AE675" s="420"/>
      <c r="AF675" s="601"/>
      <c r="AG675" s="543">
        <f t="shared" si="100"/>
        <v>0</v>
      </c>
      <c r="AH675" s="654">
        <f t="shared" si="101"/>
        <v>0</v>
      </c>
      <c r="AI675" s="654">
        <f t="shared" si="102"/>
        <v>0</v>
      </c>
      <c r="AJ675" s="653">
        <f t="shared" si="103"/>
        <v>0</v>
      </c>
      <c r="AK675" s="641">
        <f t="shared" si="104"/>
        <v>0</v>
      </c>
      <c r="AL675" s="652">
        <f t="shared" si="105"/>
        <v>0</v>
      </c>
      <c r="AM675" s="652">
        <f t="shared" si="106"/>
        <v>0</v>
      </c>
      <c r="AN675" s="653">
        <f t="shared" si="107"/>
        <v>0</v>
      </c>
      <c r="AO675" s="641">
        <f t="shared" si="108"/>
        <v>0</v>
      </c>
      <c r="AP675" s="652">
        <f t="shared" si="109"/>
        <v>0</v>
      </c>
      <c r="AQ675" s="652">
        <f t="shared" si="110"/>
        <v>0</v>
      </c>
      <c r="AR675" s="653">
        <f t="shared" si="111"/>
        <v>0</v>
      </c>
      <c r="AS675" s="641">
        <f t="shared" si="112"/>
        <v>0</v>
      </c>
      <c r="AT675" s="652">
        <f t="shared" si="113"/>
        <v>0</v>
      </c>
      <c r="AU675" s="652">
        <f t="shared" si="114"/>
        <v>0</v>
      </c>
      <c r="AV675" s="653">
        <f t="shared" si="115"/>
        <v>0</v>
      </c>
      <c r="AW675" s="641">
        <f t="shared" si="116"/>
        <v>0</v>
      </c>
      <c r="AX675" s="654">
        <f t="shared" si="117"/>
        <v>0</v>
      </c>
      <c r="AY675" s="654">
        <f t="shared" si="118"/>
        <v>0</v>
      </c>
      <c r="AZ675" s="653">
        <f t="shared" si="119"/>
        <v>0</v>
      </c>
      <c r="BA675" s="641">
        <f t="shared" si="120"/>
        <v>0</v>
      </c>
      <c r="BB675" s="654">
        <f t="shared" si="121"/>
        <v>0</v>
      </c>
      <c r="BC675" s="654">
        <f t="shared" si="122"/>
        <v>0</v>
      </c>
      <c r="BD675" s="653">
        <f t="shared" si="123"/>
        <v>0</v>
      </c>
      <c r="BE675" s="641">
        <f t="shared" si="124"/>
        <v>0</v>
      </c>
    </row>
    <row r="676" spans="1:57" s="543" customFormat="1" ht="26.25" customHeight="1" thickBot="1">
      <c r="A676" s="547"/>
      <c r="B676" s="887" t="s">
        <v>940</v>
      </c>
      <c r="C676" s="888"/>
      <c r="D676" s="779" t="s">
        <v>941</v>
      </c>
      <c r="E676" s="780"/>
      <c r="F676" s="780"/>
      <c r="G676" s="780"/>
      <c r="H676" s="780"/>
      <c r="I676" s="780"/>
      <c r="J676" s="780"/>
      <c r="K676" s="781"/>
      <c r="L676" s="761"/>
      <c r="M676" s="762"/>
      <c r="N676" s="763"/>
      <c r="O676" s="764"/>
      <c r="P676" s="763"/>
      <c r="Q676" s="765"/>
      <c r="R676" s="761"/>
      <c r="S676" s="762"/>
      <c r="T676" s="828"/>
      <c r="U676" s="829"/>
      <c r="V676" s="763"/>
      <c r="W676" s="765"/>
      <c r="X676" s="830"/>
      <c r="Y676" s="762"/>
      <c r="Z676" s="763"/>
      <c r="AA676" s="764"/>
      <c r="AB676" s="831"/>
      <c r="AC676" s="832"/>
      <c r="AD676" s="421"/>
      <c r="AE676" s="420"/>
      <c r="AF676" s="601"/>
      <c r="AG676" s="543">
        <f t="shared" si="100"/>
        <v>0</v>
      </c>
      <c r="AH676" s="654">
        <f t="shared" si="101"/>
        <v>0</v>
      </c>
      <c r="AI676" s="654">
        <f t="shared" si="102"/>
        <v>0</v>
      </c>
      <c r="AJ676" s="653">
        <f t="shared" si="103"/>
        <v>0</v>
      </c>
      <c r="AK676" s="641">
        <f t="shared" si="104"/>
        <v>0</v>
      </c>
      <c r="AL676" s="652">
        <f t="shared" si="105"/>
        <v>0</v>
      </c>
      <c r="AM676" s="652">
        <f t="shared" si="106"/>
        <v>0</v>
      </c>
      <c r="AN676" s="653">
        <f t="shared" si="107"/>
        <v>0</v>
      </c>
      <c r="AO676" s="641">
        <f t="shared" si="108"/>
        <v>0</v>
      </c>
      <c r="AP676" s="652">
        <f t="shared" si="109"/>
        <v>0</v>
      </c>
      <c r="AQ676" s="652">
        <f t="shared" si="110"/>
        <v>0</v>
      </c>
      <c r="AR676" s="653">
        <f t="shared" si="111"/>
        <v>0</v>
      </c>
      <c r="AS676" s="641">
        <f t="shared" si="112"/>
        <v>0</v>
      </c>
      <c r="AT676" s="652">
        <f t="shared" si="113"/>
        <v>0</v>
      </c>
      <c r="AU676" s="652">
        <f t="shared" si="114"/>
        <v>0</v>
      </c>
      <c r="AV676" s="653">
        <f t="shared" si="115"/>
        <v>0</v>
      </c>
      <c r="AW676" s="641">
        <f t="shared" si="116"/>
        <v>0</v>
      </c>
      <c r="AX676" s="654">
        <f t="shared" si="117"/>
        <v>0</v>
      </c>
      <c r="AY676" s="654">
        <f t="shared" si="118"/>
        <v>0</v>
      </c>
      <c r="AZ676" s="653">
        <f t="shared" si="119"/>
        <v>0</v>
      </c>
      <c r="BA676" s="641">
        <f t="shared" si="120"/>
        <v>0</v>
      </c>
      <c r="BB676" s="654">
        <f t="shared" si="121"/>
        <v>0</v>
      </c>
      <c r="BC676" s="654">
        <f t="shared" si="122"/>
        <v>0</v>
      </c>
      <c r="BD676" s="653">
        <f t="shared" si="123"/>
        <v>0</v>
      </c>
      <c r="BE676" s="641">
        <f t="shared" si="124"/>
        <v>0</v>
      </c>
    </row>
    <row r="677" spans="1:57" s="543" customFormat="1" ht="15.75" thickBot="1">
      <c r="A677" s="547"/>
      <c r="B677" s="777" t="s">
        <v>942</v>
      </c>
      <c r="C677" s="778"/>
      <c r="D677" s="779" t="s">
        <v>943</v>
      </c>
      <c r="E677" s="780"/>
      <c r="F677" s="780"/>
      <c r="G677" s="780"/>
      <c r="H677" s="780"/>
      <c r="I677" s="780"/>
      <c r="J677" s="780"/>
      <c r="K677" s="781"/>
      <c r="L677" s="761"/>
      <c r="M677" s="762"/>
      <c r="N677" s="763"/>
      <c r="O677" s="764"/>
      <c r="P677" s="763"/>
      <c r="Q677" s="765"/>
      <c r="R677" s="761"/>
      <c r="S677" s="762"/>
      <c r="T677" s="828"/>
      <c r="U677" s="829"/>
      <c r="V677" s="763"/>
      <c r="W677" s="765"/>
      <c r="X677" s="830"/>
      <c r="Y677" s="762"/>
      <c r="Z677" s="763"/>
      <c r="AA677" s="764"/>
      <c r="AB677" s="831"/>
      <c r="AC677" s="832"/>
      <c r="AD677" s="421"/>
      <c r="AE677" s="420"/>
      <c r="AF677" s="601"/>
      <c r="AG677" s="543">
        <f t="shared" si="100"/>
        <v>0</v>
      </c>
      <c r="AH677" s="654">
        <f t="shared" si="101"/>
        <v>0</v>
      </c>
      <c r="AI677" s="654">
        <f t="shared" si="102"/>
        <v>0</v>
      </c>
      <c r="AJ677" s="653">
        <f t="shared" si="103"/>
        <v>0</v>
      </c>
      <c r="AK677" s="641">
        <f t="shared" si="104"/>
        <v>0</v>
      </c>
      <c r="AL677" s="652">
        <f t="shared" si="105"/>
        <v>0</v>
      </c>
      <c r="AM677" s="652">
        <f t="shared" si="106"/>
        <v>0</v>
      </c>
      <c r="AN677" s="653">
        <f t="shared" si="107"/>
        <v>0</v>
      </c>
      <c r="AO677" s="641">
        <f t="shared" si="108"/>
        <v>0</v>
      </c>
      <c r="AP677" s="652">
        <f t="shared" si="109"/>
        <v>0</v>
      </c>
      <c r="AQ677" s="652">
        <f t="shared" si="110"/>
        <v>0</v>
      </c>
      <c r="AR677" s="653">
        <f t="shared" si="111"/>
        <v>0</v>
      </c>
      <c r="AS677" s="641">
        <f t="shared" si="112"/>
        <v>0</v>
      </c>
      <c r="AT677" s="652">
        <f t="shared" si="113"/>
        <v>0</v>
      </c>
      <c r="AU677" s="652">
        <f t="shared" si="114"/>
        <v>0</v>
      </c>
      <c r="AV677" s="653">
        <f t="shared" si="115"/>
        <v>0</v>
      </c>
      <c r="AW677" s="641">
        <f t="shared" si="116"/>
        <v>0</v>
      </c>
      <c r="AX677" s="654">
        <f t="shared" si="117"/>
        <v>0</v>
      </c>
      <c r="AY677" s="654">
        <f t="shared" si="118"/>
        <v>0</v>
      </c>
      <c r="AZ677" s="653">
        <f t="shared" si="119"/>
        <v>0</v>
      </c>
      <c r="BA677" s="641">
        <f t="shared" si="120"/>
        <v>0</v>
      </c>
      <c r="BB677" s="654">
        <f t="shared" si="121"/>
        <v>0</v>
      </c>
      <c r="BC677" s="654">
        <f t="shared" si="122"/>
        <v>0</v>
      </c>
      <c r="BD677" s="653">
        <f t="shared" si="123"/>
        <v>0</v>
      </c>
      <c r="BE677" s="641">
        <f t="shared" si="124"/>
        <v>0</v>
      </c>
    </row>
    <row r="678" spans="1:57" s="151" customFormat="1" ht="24.75" customHeight="1" thickBot="1">
      <c r="A678" s="419"/>
      <c r="B678" s="887" t="s">
        <v>944</v>
      </c>
      <c r="C678" s="888"/>
      <c r="D678" s="779" t="s">
        <v>945</v>
      </c>
      <c r="E678" s="780"/>
      <c r="F678" s="780"/>
      <c r="G678" s="780"/>
      <c r="H678" s="780"/>
      <c r="I678" s="780"/>
      <c r="J678" s="780"/>
      <c r="K678" s="781"/>
      <c r="L678" s="761"/>
      <c r="M678" s="762"/>
      <c r="N678" s="763"/>
      <c r="O678" s="764"/>
      <c r="P678" s="763"/>
      <c r="Q678" s="765"/>
      <c r="R678" s="761"/>
      <c r="S678" s="762"/>
      <c r="T678" s="828"/>
      <c r="U678" s="829"/>
      <c r="V678" s="763"/>
      <c r="W678" s="765"/>
      <c r="X678" s="830"/>
      <c r="Y678" s="762"/>
      <c r="Z678" s="763"/>
      <c r="AA678" s="764"/>
      <c r="AB678" s="831"/>
      <c r="AC678" s="832"/>
      <c r="AD678" s="421"/>
      <c r="AE678" s="420"/>
      <c r="AF678" s="601"/>
      <c r="AG678" s="543">
        <f t="shared" si="100"/>
        <v>0</v>
      </c>
      <c r="AH678" s="654">
        <f t="shared" si="101"/>
        <v>0</v>
      </c>
      <c r="AI678" s="654">
        <f t="shared" si="102"/>
        <v>0</v>
      </c>
      <c r="AJ678" s="653">
        <f t="shared" si="103"/>
        <v>0</v>
      </c>
      <c r="AK678" s="641">
        <f t="shared" si="104"/>
        <v>0</v>
      </c>
      <c r="AL678" s="652">
        <f t="shared" si="105"/>
        <v>0</v>
      </c>
      <c r="AM678" s="652">
        <f t="shared" si="106"/>
        <v>0</v>
      </c>
      <c r="AN678" s="653">
        <f t="shared" si="107"/>
        <v>0</v>
      </c>
      <c r="AO678" s="641">
        <f t="shared" si="108"/>
        <v>0</v>
      </c>
      <c r="AP678" s="652">
        <f t="shared" si="109"/>
        <v>0</v>
      </c>
      <c r="AQ678" s="652">
        <f t="shared" si="110"/>
        <v>0</v>
      </c>
      <c r="AR678" s="653">
        <f t="shared" si="111"/>
        <v>0</v>
      </c>
      <c r="AS678" s="641">
        <f t="shared" si="112"/>
        <v>0</v>
      </c>
      <c r="AT678" s="652">
        <f t="shared" si="113"/>
        <v>0</v>
      </c>
      <c r="AU678" s="652">
        <f t="shared" si="114"/>
        <v>0</v>
      </c>
      <c r="AV678" s="653">
        <f t="shared" si="115"/>
        <v>0</v>
      </c>
      <c r="AW678" s="641">
        <f t="shared" si="116"/>
        <v>0</v>
      </c>
      <c r="AX678" s="654">
        <f t="shared" si="117"/>
        <v>0</v>
      </c>
      <c r="AY678" s="654">
        <f t="shared" si="118"/>
        <v>0</v>
      </c>
      <c r="AZ678" s="653">
        <f t="shared" si="119"/>
        <v>0</v>
      </c>
      <c r="BA678" s="641">
        <f t="shared" si="120"/>
        <v>0</v>
      </c>
      <c r="BB678" s="654">
        <f t="shared" si="121"/>
        <v>0</v>
      </c>
      <c r="BC678" s="654">
        <f t="shared" si="122"/>
        <v>0</v>
      </c>
      <c r="BD678" s="653">
        <f t="shared" si="123"/>
        <v>0</v>
      </c>
      <c r="BE678" s="641">
        <f t="shared" si="124"/>
        <v>0</v>
      </c>
    </row>
    <row r="679" spans="1:57" s="151" customFormat="1" ht="24" customHeight="1" thickBot="1">
      <c r="A679" s="419"/>
      <c r="B679" s="777" t="s">
        <v>946</v>
      </c>
      <c r="C679" s="778"/>
      <c r="D679" s="779" t="s">
        <v>947</v>
      </c>
      <c r="E679" s="780"/>
      <c r="F679" s="780"/>
      <c r="G679" s="780"/>
      <c r="H679" s="780"/>
      <c r="I679" s="780"/>
      <c r="J679" s="780"/>
      <c r="K679" s="781"/>
      <c r="L679" s="761"/>
      <c r="M679" s="762"/>
      <c r="N679" s="763"/>
      <c r="O679" s="764"/>
      <c r="P679" s="763"/>
      <c r="Q679" s="765"/>
      <c r="R679" s="761"/>
      <c r="S679" s="762"/>
      <c r="T679" s="828"/>
      <c r="U679" s="829"/>
      <c r="V679" s="763"/>
      <c r="W679" s="765"/>
      <c r="X679" s="830"/>
      <c r="Y679" s="762"/>
      <c r="Z679" s="763"/>
      <c r="AA679" s="764"/>
      <c r="AB679" s="831"/>
      <c r="AC679" s="832"/>
      <c r="AD679" s="421"/>
      <c r="AE679" s="420"/>
      <c r="AF679" s="601"/>
      <c r="AG679" s="543">
        <f t="shared" si="100"/>
        <v>0</v>
      </c>
      <c r="AH679" s="654">
        <f t="shared" si="101"/>
        <v>0</v>
      </c>
      <c r="AI679" s="654">
        <f t="shared" si="102"/>
        <v>0</v>
      </c>
      <c r="AJ679" s="653">
        <f t="shared" si="103"/>
        <v>0</v>
      </c>
      <c r="AK679" s="641">
        <f t="shared" si="104"/>
        <v>0</v>
      </c>
      <c r="AL679" s="652">
        <f t="shared" si="105"/>
        <v>0</v>
      </c>
      <c r="AM679" s="652">
        <f t="shared" si="106"/>
        <v>0</v>
      </c>
      <c r="AN679" s="653">
        <f t="shared" si="107"/>
        <v>0</v>
      </c>
      <c r="AO679" s="641">
        <f t="shared" si="108"/>
        <v>0</v>
      </c>
      <c r="AP679" s="652">
        <f t="shared" si="109"/>
        <v>0</v>
      </c>
      <c r="AQ679" s="652">
        <f t="shared" si="110"/>
        <v>0</v>
      </c>
      <c r="AR679" s="653">
        <f t="shared" si="111"/>
        <v>0</v>
      </c>
      <c r="AS679" s="641">
        <f t="shared" si="112"/>
        <v>0</v>
      </c>
      <c r="AT679" s="652">
        <f t="shared" si="113"/>
        <v>0</v>
      </c>
      <c r="AU679" s="652">
        <f t="shared" si="114"/>
        <v>0</v>
      </c>
      <c r="AV679" s="653">
        <f t="shared" si="115"/>
        <v>0</v>
      </c>
      <c r="AW679" s="641">
        <f t="shared" si="116"/>
        <v>0</v>
      </c>
      <c r="AX679" s="654">
        <f t="shared" si="117"/>
        <v>0</v>
      </c>
      <c r="AY679" s="654">
        <f t="shared" si="118"/>
        <v>0</v>
      </c>
      <c r="AZ679" s="653">
        <f t="shared" si="119"/>
        <v>0</v>
      </c>
      <c r="BA679" s="641">
        <f t="shared" si="120"/>
        <v>0</v>
      </c>
      <c r="BB679" s="654">
        <f t="shared" si="121"/>
        <v>0</v>
      </c>
      <c r="BC679" s="654">
        <f t="shared" si="122"/>
        <v>0</v>
      </c>
      <c r="BD679" s="653">
        <f t="shared" si="123"/>
        <v>0</v>
      </c>
      <c r="BE679" s="641">
        <f t="shared" si="124"/>
        <v>0</v>
      </c>
    </row>
    <row r="680" spans="1:57" s="543" customFormat="1" ht="24" customHeight="1" thickBot="1">
      <c r="A680" s="547"/>
      <c r="B680" s="777" t="s">
        <v>1021</v>
      </c>
      <c r="C680" s="778"/>
      <c r="D680" s="779" t="s">
        <v>1023</v>
      </c>
      <c r="E680" s="780"/>
      <c r="F680" s="780"/>
      <c r="G680" s="780"/>
      <c r="H680" s="780"/>
      <c r="I680" s="780"/>
      <c r="J680" s="780"/>
      <c r="K680" s="781"/>
      <c r="L680" s="761"/>
      <c r="M680" s="762"/>
      <c r="N680" s="763"/>
      <c r="O680" s="764"/>
      <c r="P680" s="763"/>
      <c r="Q680" s="765"/>
      <c r="R680" s="766"/>
      <c r="S680" s="767"/>
      <c r="T680" s="768"/>
      <c r="U680" s="768"/>
      <c r="V680" s="767"/>
      <c r="W680" s="769"/>
      <c r="X680" s="770"/>
      <c r="Y680" s="771"/>
      <c r="Z680" s="767"/>
      <c r="AA680" s="767"/>
      <c r="AB680" s="767"/>
      <c r="AC680" s="769"/>
      <c r="AD680" s="421"/>
      <c r="AE680" s="420"/>
      <c r="AF680" s="601"/>
      <c r="AG680" s="543">
        <f t="shared" si="100"/>
        <v>0</v>
      </c>
      <c r="AH680" s="654">
        <f t="shared" si="101"/>
        <v>0</v>
      </c>
      <c r="AI680" s="654">
        <f t="shared" si="102"/>
        <v>0</v>
      </c>
      <c r="AJ680" s="653">
        <f t="shared" si="103"/>
        <v>0</v>
      </c>
      <c r="AK680" s="641">
        <f t="shared" si="104"/>
        <v>0</v>
      </c>
      <c r="AL680" s="652">
        <f t="shared" si="105"/>
        <v>0</v>
      </c>
      <c r="AM680" s="652">
        <f t="shared" si="106"/>
        <v>0</v>
      </c>
      <c r="AN680" s="653">
        <f t="shared" si="107"/>
        <v>0</v>
      </c>
      <c r="AO680" s="641">
        <f t="shared" si="108"/>
        <v>0</v>
      </c>
      <c r="AP680" s="652">
        <f t="shared" si="109"/>
        <v>0</v>
      </c>
      <c r="AQ680" s="652">
        <f t="shared" si="110"/>
        <v>0</v>
      </c>
      <c r="AR680" s="653">
        <f t="shared" si="111"/>
        <v>0</v>
      </c>
      <c r="AS680" s="641">
        <f t="shared" si="112"/>
        <v>0</v>
      </c>
      <c r="AT680" s="652">
        <f t="shared" si="113"/>
        <v>0</v>
      </c>
      <c r="AU680" s="652">
        <f t="shared" si="114"/>
        <v>0</v>
      </c>
      <c r="AV680" s="653">
        <f t="shared" si="115"/>
        <v>0</v>
      </c>
      <c r="AW680" s="641">
        <f t="shared" si="116"/>
        <v>0</v>
      </c>
      <c r="AX680" s="654">
        <f t="shared" si="117"/>
        <v>0</v>
      </c>
      <c r="AY680" s="654">
        <f t="shared" si="118"/>
        <v>0</v>
      </c>
      <c r="AZ680" s="653">
        <f t="shared" si="119"/>
        <v>0</v>
      </c>
      <c r="BA680" s="641">
        <f t="shared" si="120"/>
        <v>0</v>
      </c>
      <c r="BB680" s="654">
        <f t="shared" si="121"/>
        <v>0</v>
      </c>
      <c r="BC680" s="654">
        <f t="shared" si="122"/>
        <v>0</v>
      </c>
      <c r="BD680" s="653">
        <f t="shared" si="123"/>
        <v>0</v>
      </c>
      <c r="BE680" s="641">
        <f t="shared" si="124"/>
        <v>0</v>
      </c>
    </row>
    <row r="681" spans="1:57" s="543" customFormat="1" ht="24" customHeight="1" thickBot="1">
      <c r="A681" s="547"/>
      <c r="B681" s="777" t="s">
        <v>1022</v>
      </c>
      <c r="C681" s="778"/>
      <c r="D681" s="779" t="s">
        <v>1024</v>
      </c>
      <c r="E681" s="780"/>
      <c r="F681" s="780"/>
      <c r="G681" s="780"/>
      <c r="H681" s="780"/>
      <c r="I681" s="780"/>
      <c r="J681" s="780"/>
      <c r="K681" s="781"/>
      <c r="L681" s="770"/>
      <c r="M681" s="771"/>
      <c r="N681" s="767"/>
      <c r="O681" s="767"/>
      <c r="P681" s="767"/>
      <c r="Q681" s="769"/>
      <c r="R681" s="766"/>
      <c r="S681" s="767"/>
      <c r="T681" s="767"/>
      <c r="U681" s="767"/>
      <c r="V681" s="767"/>
      <c r="W681" s="769"/>
      <c r="X681" s="766"/>
      <c r="Y681" s="767"/>
      <c r="Z681" s="767"/>
      <c r="AA681" s="767"/>
      <c r="AB681" s="767"/>
      <c r="AC681" s="769"/>
      <c r="AD681" s="421"/>
      <c r="AE681" s="420"/>
      <c r="AF681" s="601"/>
      <c r="AG681" s="543">
        <f t="shared" si="100"/>
        <v>0</v>
      </c>
      <c r="AH681" s="654">
        <f t="shared" si="101"/>
        <v>0</v>
      </c>
      <c r="AI681" s="654">
        <f t="shared" si="102"/>
        <v>0</v>
      </c>
      <c r="AJ681" s="653">
        <f t="shared" si="103"/>
        <v>0</v>
      </c>
      <c r="AK681" s="641">
        <f t="shared" si="104"/>
        <v>0</v>
      </c>
      <c r="AL681" s="652">
        <f t="shared" si="105"/>
        <v>0</v>
      </c>
      <c r="AM681" s="652">
        <f t="shared" si="106"/>
        <v>0</v>
      </c>
      <c r="AN681" s="653">
        <f t="shared" si="107"/>
        <v>0</v>
      </c>
      <c r="AO681" s="641">
        <f t="shared" si="108"/>
        <v>0</v>
      </c>
      <c r="AP681" s="652">
        <f t="shared" si="109"/>
        <v>0</v>
      </c>
      <c r="AQ681" s="652">
        <f t="shared" si="110"/>
        <v>0</v>
      </c>
      <c r="AR681" s="653">
        <f t="shared" si="111"/>
        <v>0</v>
      </c>
      <c r="AS681" s="641">
        <f t="shared" si="112"/>
        <v>0</v>
      </c>
      <c r="AT681" s="652">
        <f t="shared" si="113"/>
        <v>0</v>
      </c>
      <c r="AU681" s="652">
        <f t="shared" si="114"/>
        <v>0</v>
      </c>
      <c r="AV681" s="653">
        <f t="shared" si="115"/>
        <v>0</v>
      </c>
      <c r="AW681" s="641">
        <f t="shared" si="116"/>
        <v>0</v>
      </c>
      <c r="AX681" s="654">
        <f t="shared" si="117"/>
        <v>0</v>
      </c>
      <c r="AY681" s="654">
        <f t="shared" si="118"/>
        <v>0</v>
      </c>
      <c r="AZ681" s="653">
        <f t="shared" si="119"/>
        <v>0</v>
      </c>
      <c r="BA681" s="641">
        <f t="shared" si="120"/>
        <v>0</v>
      </c>
      <c r="BB681" s="654">
        <f t="shared" si="121"/>
        <v>0</v>
      </c>
      <c r="BC681" s="654">
        <f t="shared" si="122"/>
        <v>0</v>
      </c>
      <c r="BD681" s="653">
        <f t="shared" si="123"/>
        <v>0</v>
      </c>
      <c r="BE681" s="641">
        <f t="shared" si="124"/>
        <v>0</v>
      </c>
    </row>
    <row r="682" spans="1:57" s="151" customFormat="1" ht="15" customHeight="1" thickBot="1">
      <c r="A682" s="422"/>
      <c r="B682" s="1192" t="s">
        <v>948</v>
      </c>
      <c r="C682" s="1193"/>
      <c r="D682" s="879" t="s">
        <v>949</v>
      </c>
      <c r="E682" s="880"/>
      <c r="F682" s="880"/>
      <c r="G682" s="880"/>
      <c r="H682" s="880"/>
      <c r="I682" s="880"/>
      <c r="J682" s="880"/>
      <c r="K682" s="881"/>
      <c r="L682" s="761"/>
      <c r="M682" s="762"/>
      <c r="N682" s="763"/>
      <c r="O682" s="764"/>
      <c r="P682" s="763"/>
      <c r="Q682" s="765"/>
      <c r="R682" s="761"/>
      <c r="S682" s="762"/>
      <c r="T682" s="828"/>
      <c r="U682" s="829"/>
      <c r="V682" s="763"/>
      <c r="W682" s="765"/>
      <c r="X682" s="830"/>
      <c r="Y682" s="762"/>
      <c r="Z682" s="763"/>
      <c r="AA682" s="764"/>
      <c r="AB682" s="831"/>
      <c r="AC682" s="832"/>
      <c r="AD682" s="421"/>
      <c r="AE682" s="420"/>
      <c r="AF682" s="601"/>
      <c r="AG682" s="543">
        <f t="shared" si="100"/>
        <v>0</v>
      </c>
      <c r="AH682" s="654">
        <f t="shared" si="101"/>
        <v>0</v>
      </c>
      <c r="AI682" s="654">
        <f t="shared" si="102"/>
        <v>0</v>
      </c>
      <c r="AJ682" s="653">
        <f t="shared" si="103"/>
        <v>0</v>
      </c>
      <c r="AK682" s="641">
        <f t="shared" si="104"/>
        <v>0</v>
      </c>
      <c r="AL682" s="652">
        <f t="shared" si="105"/>
        <v>0</v>
      </c>
      <c r="AM682" s="652">
        <f t="shared" si="106"/>
        <v>0</v>
      </c>
      <c r="AN682" s="653">
        <f t="shared" si="107"/>
        <v>0</v>
      </c>
      <c r="AO682" s="641">
        <f t="shared" si="108"/>
        <v>0</v>
      </c>
      <c r="AP682" s="652">
        <f t="shared" si="109"/>
        <v>0</v>
      </c>
      <c r="AQ682" s="652">
        <f t="shared" si="110"/>
        <v>0</v>
      </c>
      <c r="AR682" s="653">
        <f t="shared" si="111"/>
        <v>0</v>
      </c>
      <c r="AS682" s="641">
        <f t="shared" si="112"/>
        <v>0</v>
      </c>
      <c r="AT682" s="652">
        <f t="shared" si="113"/>
        <v>0</v>
      </c>
      <c r="AU682" s="652">
        <f t="shared" si="114"/>
        <v>0</v>
      </c>
      <c r="AV682" s="653">
        <f t="shared" si="115"/>
        <v>0</v>
      </c>
      <c r="AW682" s="641">
        <f t="shared" si="116"/>
        <v>0</v>
      </c>
      <c r="AX682" s="654">
        <f t="shared" si="117"/>
        <v>0</v>
      </c>
      <c r="AY682" s="654">
        <f t="shared" si="118"/>
        <v>0</v>
      </c>
      <c r="AZ682" s="653">
        <f t="shared" si="119"/>
        <v>0</v>
      </c>
      <c r="BA682" s="641">
        <f t="shared" si="120"/>
        <v>0</v>
      </c>
      <c r="BB682" s="654">
        <f t="shared" si="121"/>
        <v>0</v>
      </c>
      <c r="BC682" s="654">
        <f t="shared" si="122"/>
        <v>0</v>
      </c>
      <c r="BD682" s="653">
        <f t="shared" si="123"/>
        <v>0</v>
      </c>
      <c r="BE682" s="641">
        <f t="shared" si="124"/>
        <v>0</v>
      </c>
    </row>
    <row r="683" spans="1:57" s="151" customFormat="1" ht="15.75" thickBot="1">
      <c r="A683" s="417"/>
      <c r="B683" s="423"/>
      <c r="C683" s="423"/>
      <c r="D683" s="423"/>
      <c r="E683" s="423"/>
      <c r="F683" s="423"/>
      <c r="G683" s="424"/>
      <c r="H683" s="424"/>
      <c r="I683" s="424"/>
      <c r="J683" s="424"/>
      <c r="K683" s="425" t="s">
        <v>102</v>
      </c>
      <c r="L683" s="1200">
        <f>IF(AND(SUM(L555:M682)=0,COUNTIF(L555:M682,"NS")&gt;0),"NS",SUM(L555:M682))</f>
        <v>0</v>
      </c>
      <c r="M683" s="1201"/>
      <c r="N683" s="1201">
        <f t="shared" ref="N683" si="128">IF(AND(SUM(N555:O682)=0,COUNTIF(N555:O682,"NS")&gt;0),"NS",SUM(N555:O682))</f>
        <v>0</v>
      </c>
      <c r="O683" s="1201"/>
      <c r="P683" s="1201">
        <f t="shared" ref="P683" si="129">IF(AND(SUM(P555:Q682)=0,COUNTIF(P555:Q682,"NS")&gt;0),"NS",SUM(P555:Q682))</f>
        <v>0</v>
      </c>
      <c r="Q683" s="1202"/>
      <c r="R683" s="1200">
        <f t="shared" ref="R683" si="130">IF(AND(SUM(R555:S682)=0,COUNTIF(R555:S682,"NS")&gt;0),"NS",SUM(R555:S682))</f>
        <v>0</v>
      </c>
      <c r="S683" s="1201"/>
      <c r="T683" s="1201">
        <f t="shared" ref="T683" si="131">IF(AND(SUM(T555:U682)=0,COUNTIF(T555:U682,"NS")&gt;0),"NS",SUM(T555:U682))</f>
        <v>0</v>
      </c>
      <c r="U683" s="1201"/>
      <c r="V683" s="1201">
        <f t="shared" ref="V683" si="132">IF(AND(SUM(V555:W682)=0,COUNTIF(V555:W682,"NS")&gt;0),"NS",SUM(V555:W682))</f>
        <v>0</v>
      </c>
      <c r="W683" s="1202"/>
      <c r="X683" s="1200">
        <f t="shared" ref="X683" si="133">IF(AND(SUM(X555:Y682)=0,COUNTIF(X555:Y682,"NS")&gt;0),"NS",SUM(X555:Y682))</f>
        <v>0</v>
      </c>
      <c r="Y683" s="1201"/>
      <c r="Z683" s="1201">
        <f t="shared" ref="Z683" si="134">IF(AND(SUM(Z555:AA682)=0,COUNTIF(Z555:AA682,"NS")&gt;0),"NS",SUM(Z555:AA682))</f>
        <v>0</v>
      </c>
      <c r="AA683" s="1201"/>
      <c r="AB683" s="1201">
        <f>IF(AND(SUM(AB555:AC682)=0,COUNTIF(AB555:AC682,"NS")&gt;0),"NS",SUM(AB555:AC682))</f>
        <v>0</v>
      </c>
      <c r="AC683" s="1201"/>
      <c r="AD683" s="420"/>
      <c r="AE683" s="420"/>
      <c r="AF683" s="601"/>
      <c r="AG683" s="543">
        <f>SUM(AG555:AG682)</f>
        <v>0</v>
      </c>
      <c r="AK683" s="660">
        <f>SUM(AK555:AK682)</f>
        <v>0</v>
      </c>
      <c r="AL683" s="652"/>
      <c r="AO683" s="660">
        <f>SUM(AO555:AO682)</f>
        <v>0</v>
      </c>
      <c r="AP683" s="652"/>
      <c r="AS683" s="660">
        <f>SUM(AS555:AS682)</f>
        <v>0</v>
      </c>
      <c r="AT683" s="652"/>
      <c r="AW683" s="660">
        <f>SUM(AW555:AW682)</f>
        <v>0</v>
      </c>
      <c r="AX683" s="654"/>
      <c r="BA683" s="660">
        <f>SUM(BA555:BA682)</f>
        <v>0</v>
      </c>
      <c r="BB683" s="654"/>
      <c r="BE683" s="660">
        <f>SUM(BE555:BE682)</f>
        <v>0</v>
      </c>
    </row>
    <row r="684" spans="1:57" s="151" customFormat="1">
      <c r="A684" s="417"/>
      <c r="B684" s="758" t="str">
        <f>IF(AG553=2304,"",IF(SUM(AG683:BE683)&gt;0,"ERROR: Por favor verifique la consistencia de sus respuestas.",IF(SUM(BH561:BM561)&gt;0,"ERROR: Por favor verifique las cantidades ya que no coinciden con lo registrado en la respuesta de la pregunta anterior.",IF(BQ669=0,"","ERROR: Por favor conteste las desagregados de los correspondientes delitos."))))</f>
        <v/>
      </c>
      <c r="C684" s="758"/>
      <c r="D684" s="758"/>
      <c r="E684" s="758"/>
      <c r="F684" s="758"/>
      <c r="G684" s="758"/>
      <c r="H684" s="758"/>
      <c r="I684" s="758"/>
      <c r="J684" s="758"/>
      <c r="K684" s="758"/>
      <c r="L684" s="758"/>
      <c r="M684" s="758"/>
      <c r="N684" s="758"/>
      <c r="O684" s="758"/>
      <c r="P684" s="758"/>
      <c r="Q684" s="758"/>
      <c r="R684" s="758"/>
      <c r="S684" s="758"/>
      <c r="T684" s="758"/>
      <c r="U684" s="758"/>
      <c r="V684" s="758"/>
      <c r="W684" s="758"/>
      <c r="X684" s="758"/>
      <c r="Y684" s="758"/>
      <c r="Z684" s="758"/>
      <c r="AA684" s="758"/>
      <c r="AB684" s="758"/>
      <c r="AC684" s="758"/>
      <c r="AD684" s="758"/>
      <c r="AE684" s="420"/>
      <c r="AF684" s="601"/>
    </row>
    <row r="685" spans="1:57" s="151" customFormat="1" ht="15.75" thickBot="1">
      <c r="A685" s="426"/>
      <c r="B685" s="759" t="str">
        <f>IF(OR(AG553=2304,AG553=1296),"","ERROR: Favor de llenar todas las celdas. Si no se cuenta con la información, registrar NS.")</f>
        <v/>
      </c>
      <c r="C685" s="759"/>
      <c r="D685" s="759"/>
      <c r="E685" s="759"/>
      <c r="F685" s="759"/>
      <c r="G685" s="759"/>
      <c r="H685" s="759"/>
      <c r="I685" s="759"/>
      <c r="J685" s="759"/>
      <c r="K685" s="759"/>
      <c r="L685" s="759"/>
      <c r="M685" s="759"/>
      <c r="N685" s="759"/>
      <c r="O685" s="759"/>
      <c r="P685" s="759"/>
      <c r="Q685" s="759"/>
      <c r="R685" s="759"/>
      <c r="S685" s="759"/>
      <c r="T685" s="759"/>
      <c r="U685" s="759"/>
      <c r="V685" s="759"/>
      <c r="W685" s="759"/>
      <c r="X685" s="759"/>
      <c r="Y685" s="759"/>
      <c r="Z685" s="759"/>
      <c r="AA685" s="759"/>
      <c r="AB685" s="759"/>
      <c r="AC685" s="759"/>
      <c r="AD685" s="759"/>
      <c r="AE685" s="167"/>
      <c r="AF685" s="601"/>
    </row>
    <row r="686" spans="1:57" s="151" customFormat="1" ht="21" customHeight="1" thickBot="1">
      <c r="A686" s="394"/>
      <c r="B686" s="1141" t="s">
        <v>665</v>
      </c>
      <c r="C686" s="1142"/>
      <c r="D686" s="1142"/>
      <c r="E686" s="1142"/>
      <c r="F686" s="1142"/>
      <c r="G686" s="1142"/>
      <c r="H686" s="1142"/>
      <c r="I686" s="1142"/>
      <c r="J686" s="1142"/>
      <c r="K686" s="1142"/>
      <c r="L686" s="1142"/>
      <c r="M686" s="1142"/>
      <c r="N686" s="1142"/>
      <c r="O686" s="1142"/>
      <c r="P686" s="1142"/>
      <c r="Q686" s="1142"/>
      <c r="R686" s="1142"/>
      <c r="S686" s="1142"/>
      <c r="T686" s="1142"/>
      <c r="U686" s="1142"/>
      <c r="V686" s="1142"/>
      <c r="W686" s="1142"/>
      <c r="X686" s="1142"/>
      <c r="Y686" s="1142"/>
      <c r="Z686" s="1142"/>
      <c r="AA686" s="1142"/>
      <c r="AB686" s="1142"/>
      <c r="AC686" s="1142"/>
      <c r="AD686" s="1143"/>
      <c r="AE686" s="167"/>
      <c r="AF686" s="601"/>
    </row>
    <row r="687" spans="1:57" s="151" customFormat="1" ht="16.5" customHeight="1">
      <c r="A687" s="394"/>
      <c r="B687" s="441"/>
      <c r="C687" s="441"/>
      <c r="D687" s="441"/>
      <c r="E687" s="441"/>
      <c r="F687" s="441"/>
      <c r="G687" s="441"/>
      <c r="H687" s="441"/>
      <c r="I687" s="441"/>
      <c r="J687" s="441"/>
      <c r="K687" s="441"/>
      <c r="L687" s="441"/>
      <c r="M687" s="441"/>
      <c r="N687" s="441"/>
      <c r="O687" s="441"/>
      <c r="P687" s="441"/>
      <c r="Q687" s="441"/>
      <c r="R687" s="441"/>
      <c r="S687" s="441"/>
      <c r="T687" s="441"/>
      <c r="U687" s="441"/>
      <c r="V687" s="441"/>
      <c r="W687" s="441"/>
      <c r="X687" s="441"/>
      <c r="Y687" s="441"/>
      <c r="Z687" s="441"/>
      <c r="AA687" s="441"/>
      <c r="AB687" s="441"/>
      <c r="AC687" s="441"/>
      <c r="AD687" s="441"/>
      <c r="AE687" s="167"/>
      <c r="AF687" s="601"/>
    </row>
    <row r="688" spans="1:57" s="151" customFormat="1" ht="29.25" customHeight="1">
      <c r="A688" s="394" t="s">
        <v>395</v>
      </c>
      <c r="B688" s="895" t="s">
        <v>996</v>
      </c>
      <c r="C688" s="895"/>
      <c r="D688" s="895"/>
      <c r="E688" s="895"/>
      <c r="F688" s="895"/>
      <c r="G688" s="895"/>
      <c r="H688" s="895"/>
      <c r="I688" s="895"/>
      <c r="J688" s="895"/>
      <c r="K688" s="895"/>
      <c r="L688" s="895"/>
      <c r="M688" s="895"/>
      <c r="N688" s="895"/>
      <c r="O688" s="895"/>
      <c r="P688" s="895"/>
      <c r="Q688" s="895"/>
      <c r="R688" s="895"/>
      <c r="S688" s="895"/>
      <c r="T688" s="895"/>
      <c r="U688" s="895"/>
      <c r="V688" s="895"/>
      <c r="W688" s="895"/>
      <c r="X688" s="895"/>
      <c r="Y688" s="895"/>
      <c r="Z688" s="895"/>
      <c r="AA688" s="895"/>
      <c r="AB688" s="895"/>
      <c r="AC688" s="895"/>
      <c r="AD688" s="895"/>
      <c r="AE688" s="167"/>
      <c r="AF688" s="601"/>
    </row>
    <row r="689" spans="1:36" s="151" customFormat="1" ht="36.75" customHeight="1">
      <c r="A689" s="394"/>
      <c r="B689" s="439"/>
      <c r="C689" s="791" t="s">
        <v>997</v>
      </c>
      <c r="D689" s="791"/>
      <c r="E689" s="791"/>
      <c r="F689" s="791"/>
      <c r="G689" s="791"/>
      <c r="H689" s="791"/>
      <c r="I689" s="791"/>
      <c r="J689" s="791"/>
      <c r="K689" s="791"/>
      <c r="L689" s="791"/>
      <c r="M689" s="791"/>
      <c r="N689" s="791"/>
      <c r="O689" s="791"/>
      <c r="P689" s="791"/>
      <c r="Q689" s="791"/>
      <c r="R689" s="791"/>
      <c r="S689" s="791"/>
      <c r="T689" s="791"/>
      <c r="U689" s="791"/>
      <c r="V689" s="791"/>
      <c r="W689" s="791"/>
      <c r="X689" s="791"/>
      <c r="Y689" s="791"/>
      <c r="Z689" s="791"/>
      <c r="AA689" s="791"/>
      <c r="AB689" s="791"/>
      <c r="AC689" s="791"/>
      <c r="AD689" s="791"/>
      <c r="AE689" s="342"/>
      <c r="AF689" s="601"/>
    </row>
    <row r="690" spans="1:36" s="151" customFormat="1">
      <c r="A690" s="394"/>
      <c r="B690" s="760" t="str">
        <f>IF(OR($J$24="X",$T$24="X"),"De acuerdo a la pregunta 1, ésta no debe ser contestada.","")</f>
        <v/>
      </c>
      <c r="C690" s="760"/>
      <c r="D690" s="760"/>
      <c r="E690" s="760"/>
      <c r="F690" s="760"/>
      <c r="G690" s="760"/>
      <c r="H690" s="760"/>
      <c r="I690" s="760"/>
      <c r="J690" s="760"/>
      <c r="K690" s="760"/>
      <c r="L690" s="760"/>
      <c r="M690" s="760"/>
      <c r="N690" s="760"/>
      <c r="O690" s="760"/>
      <c r="P690" s="760"/>
      <c r="Q690" s="760"/>
      <c r="R690" s="760"/>
      <c r="S690" s="760"/>
      <c r="T690" s="760"/>
      <c r="U690" s="760"/>
      <c r="V690" s="760"/>
      <c r="W690" s="760"/>
      <c r="X690" s="760"/>
      <c r="Y690" s="760"/>
      <c r="Z690" s="760"/>
      <c r="AA690" s="760"/>
      <c r="AB690" s="760"/>
      <c r="AC690" s="760"/>
      <c r="AD690" s="760"/>
      <c r="AE690" s="167"/>
      <c r="AF690" s="601"/>
    </row>
    <row r="691" spans="1:36" s="151" customFormat="1" ht="42" customHeight="1">
      <c r="A691" s="394"/>
      <c r="B691" s="439"/>
      <c r="C691" s="432"/>
      <c r="D691" s="167"/>
      <c r="E691" s="167"/>
      <c r="F691" s="167"/>
      <c r="G691" s="984" t="s">
        <v>635</v>
      </c>
      <c r="H691" s="985"/>
      <c r="I691" s="985"/>
      <c r="J691" s="985"/>
      <c r="K691" s="985"/>
      <c r="L691" s="985"/>
      <c r="M691" s="985"/>
      <c r="N691" s="985"/>
      <c r="O691" s="986"/>
      <c r="P691" s="984" t="s">
        <v>636</v>
      </c>
      <c r="Q691" s="985"/>
      <c r="R691" s="985"/>
      <c r="S691" s="985"/>
      <c r="T691" s="986"/>
      <c r="U691" s="123"/>
      <c r="V691" s="436"/>
      <c r="W691" s="436"/>
      <c r="X691" s="432"/>
      <c r="Y691" s="432"/>
      <c r="Z691" s="432"/>
      <c r="AA691" s="432"/>
      <c r="AB691" s="432"/>
      <c r="AC691" s="432"/>
      <c r="AD691" s="432"/>
      <c r="AE691" s="167"/>
      <c r="AF691" s="601"/>
      <c r="AG691" s="151" t="s">
        <v>6452</v>
      </c>
      <c r="AH691" s="663"/>
      <c r="AI691" s="665" t="s">
        <v>6475</v>
      </c>
      <c r="AJ691" s="663" t="s">
        <v>6479</v>
      </c>
    </row>
    <row r="692" spans="1:36" s="151" customFormat="1" ht="35.25" customHeight="1">
      <c r="A692" s="394"/>
      <c r="B692" s="439"/>
      <c r="C692" s="432"/>
      <c r="D692" s="167"/>
      <c r="E692" s="167"/>
      <c r="F692" s="167"/>
      <c r="G692" s="176" t="s">
        <v>130</v>
      </c>
      <c r="H692" s="921" t="s">
        <v>637</v>
      </c>
      <c r="I692" s="922"/>
      <c r="J692" s="922"/>
      <c r="K692" s="922"/>
      <c r="L692" s="922"/>
      <c r="M692" s="922"/>
      <c r="N692" s="922"/>
      <c r="O692" s="923"/>
      <c r="P692" s="1194"/>
      <c r="Q692" s="1195"/>
      <c r="R692" s="1195"/>
      <c r="S692" s="1195"/>
      <c r="T692" s="1196"/>
      <c r="U692" s="123"/>
      <c r="V692" s="436"/>
      <c r="W692" s="436"/>
      <c r="X692" s="432"/>
      <c r="Y692" s="432"/>
      <c r="Z692" s="432"/>
      <c r="AA692" s="432"/>
      <c r="AB692" s="432"/>
      <c r="AC692" s="432"/>
      <c r="AD692" s="432"/>
      <c r="AE692" s="167"/>
      <c r="AF692" s="601"/>
      <c r="AG692" s="151">
        <f>COUNTBLANK(P692:T693)</f>
        <v>10</v>
      </c>
      <c r="AH692" s="663" t="s">
        <v>6477</v>
      </c>
      <c r="AI692" s="664">
        <f>$E$539</f>
        <v>0</v>
      </c>
      <c r="AJ692" s="664">
        <f>$E$541</f>
        <v>0</v>
      </c>
    </row>
    <row r="693" spans="1:36" s="151" customFormat="1" ht="28.5" customHeight="1">
      <c r="A693" s="394"/>
      <c r="B693" s="439"/>
      <c r="C693" s="432"/>
      <c r="D693" s="167"/>
      <c r="E693" s="167"/>
      <c r="F693" s="167"/>
      <c r="G693" s="176" t="s">
        <v>132</v>
      </c>
      <c r="H693" s="921" t="s">
        <v>638</v>
      </c>
      <c r="I693" s="922"/>
      <c r="J693" s="922"/>
      <c r="K693" s="922"/>
      <c r="L693" s="922"/>
      <c r="M693" s="922"/>
      <c r="N693" s="922"/>
      <c r="O693" s="923"/>
      <c r="P693" s="1194"/>
      <c r="Q693" s="1195"/>
      <c r="R693" s="1195"/>
      <c r="S693" s="1195"/>
      <c r="T693" s="1196"/>
      <c r="U693" s="123"/>
      <c r="V693" s="436"/>
      <c r="W693" s="436"/>
      <c r="X693" s="432"/>
      <c r="Y693" s="432"/>
      <c r="Z693" s="432"/>
      <c r="AA693" s="432"/>
      <c r="AB693" s="432"/>
      <c r="AC693" s="432"/>
      <c r="AD693" s="432"/>
      <c r="AE693" s="167"/>
      <c r="AF693" s="601"/>
      <c r="AH693" s="663" t="s">
        <v>6478</v>
      </c>
      <c r="AI693" s="663">
        <f>P692</f>
        <v>0</v>
      </c>
      <c r="AJ693" s="663">
        <f>P693</f>
        <v>0</v>
      </c>
    </row>
    <row r="694" spans="1:36" s="151" customFormat="1">
      <c r="A694" s="394"/>
      <c r="B694" s="439"/>
      <c r="C694" s="432"/>
      <c r="D694" s="167"/>
      <c r="E694" s="167"/>
      <c r="F694" s="167"/>
      <c r="G694" s="36"/>
      <c r="H694" s="16"/>
      <c r="I694" s="70"/>
      <c r="J694" s="70"/>
      <c r="K694" s="70"/>
      <c r="L694" s="70"/>
      <c r="M694" s="27"/>
      <c r="N694" s="27"/>
      <c r="O694" s="427" t="s">
        <v>102</v>
      </c>
      <c r="P694" s="1106">
        <f>IF(AND(SUM(P692:T693)=0,COUNTIF(P692:T693,"NS")&gt;0),"NS",SUM(P692:T693))</f>
        <v>0</v>
      </c>
      <c r="Q694" s="1107"/>
      <c r="R694" s="1107"/>
      <c r="S694" s="1107"/>
      <c r="T694" s="1108"/>
      <c r="U694" s="123"/>
      <c r="V694" s="436"/>
      <c r="W694" s="436"/>
      <c r="X694" s="432"/>
      <c r="Y694" s="432"/>
      <c r="Z694" s="432"/>
      <c r="AA694" s="432"/>
      <c r="AB694" s="432"/>
      <c r="AC694" s="432"/>
      <c r="AD694" s="432"/>
      <c r="AE694" s="167"/>
      <c r="AF694" s="601"/>
      <c r="AH694" s="663" t="s">
        <v>6451</v>
      </c>
      <c r="AI694" s="663">
        <f>IF(OR(AI693&gt;=AI692,AI693="ns"),0,1)</f>
        <v>0</v>
      </c>
      <c r="AJ694" s="663">
        <f>IF(OR(AJ693&gt;=AJ692,AJ693="ns"),0,1)</f>
        <v>0</v>
      </c>
    </row>
    <row r="695" spans="1:36" s="151" customFormat="1">
      <c r="A695" s="394"/>
      <c r="B695" s="241"/>
      <c r="C695" s="241"/>
      <c r="D695" s="241"/>
      <c r="E695" s="241"/>
      <c r="F695" s="241"/>
      <c r="G695" s="33"/>
      <c r="H695" s="33"/>
      <c r="I695" s="33"/>
      <c r="J695" s="33"/>
      <c r="K695" s="33"/>
      <c r="L695" s="33"/>
      <c r="M695" s="33"/>
      <c r="N695" s="33"/>
      <c r="O695" s="33"/>
      <c r="P695" s="33"/>
      <c r="Q695" s="33"/>
      <c r="R695" s="33"/>
      <c r="S695" s="33"/>
      <c r="T695" s="33"/>
      <c r="U695" s="33"/>
      <c r="V695" s="33"/>
      <c r="W695" s="33"/>
      <c r="X695" s="241"/>
      <c r="Y695" s="241"/>
      <c r="Z695" s="241"/>
      <c r="AA695" s="241"/>
      <c r="AB695" s="241"/>
      <c r="AC695" s="241"/>
      <c r="AD695" s="241"/>
      <c r="AE695" s="167"/>
      <c r="AF695" s="601"/>
    </row>
    <row r="696" spans="1:36" s="151" customFormat="1" ht="24.75" customHeight="1">
      <c r="A696" s="394"/>
      <c r="B696" s="405"/>
      <c r="C696" s="953" t="s">
        <v>244</v>
      </c>
      <c r="D696" s="953"/>
      <c r="E696" s="953"/>
      <c r="F696" s="953"/>
      <c r="G696" s="953"/>
      <c r="H696" s="953"/>
      <c r="I696" s="953"/>
      <c r="J696" s="953"/>
      <c r="K696" s="953"/>
      <c r="L696" s="953"/>
      <c r="M696" s="953"/>
      <c r="N696" s="953"/>
      <c r="O696" s="953"/>
      <c r="P696" s="953"/>
      <c r="Q696" s="953"/>
      <c r="R696" s="953"/>
      <c r="S696" s="953"/>
      <c r="T696" s="953"/>
      <c r="U696" s="953"/>
      <c r="V696" s="953"/>
      <c r="W696" s="953"/>
      <c r="X696" s="953"/>
      <c r="Y696" s="953"/>
      <c r="Z696" s="953"/>
      <c r="AA696" s="953"/>
      <c r="AB696" s="953"/>
      <c r="AC696" s="953"/>
      <c r="AD696" s="953"/>
      <c r="AE696" s="11"/>
      <c r="AF696" s="601"/>
    </row>
    <row r="697" spans="1:36" s="151" customFormat="1" ht="50.25" customHeight="1">
      <c r="A697" s="396"/>
      <c r="B697" s="103"/>
      <c r="C697" s="954"/>
      <c r="D697" s="954"/>
      <c r="E697" s="954"/>
      <c r="F697" s="954"/>
      <c r="G697" s="954"/>
      <c r="H697" s="954"/>
      <c r="I697" s="954"/>
      <c r="J697" s="954"/>
      <c r="K697" s="954"/>
      <c r="L697" s="954"/>
      <c r="M697" s="954"/>
      <c r="N697" s="954"/>
      <c r="O697" s="954"/>
      <c r="P697" s="954"/>
      <c r="Q697" s="954"/>
      <c r="R697" s="954"/>
      <c r="S697" s="954"/>
      <c r="T697" s="954"/>
      <c r="U697" s="954"/>
      <c r="V697" s="954"/>
      <c r="W697" s="954"/>
      <c r="X697" s="954"/>
      <c r="Y697" s="954"/>
      <c r="Z697" s="954"/>
      <c r="AA697" s="954"/>
      <c r="AB697" s="954"/>
      <c r="AC697" s="954"/>
      <c r="AD697" s="954"/>
      <c r="AE697" s="11"/>
      <c r="AF697" s="601"/>
    </row>
    <row r="698" spans="1:36" s="151" customFormat="1">
      <c r="A698" s="394"/>
      <c r="B698" s="758" t="str">
        <f>IF(AG692=10,"",IF(SUM(AI694:AJ694)=0,"","ERROR: Por favor verifique las cantidades ya que no coinciden con lo registrado en la pregunta 29."))</f>
        <v/>
      </c>
      <c r="C698" s="758"/>
      <c r="D698" s="758"/>
      <c r="E698" s="758"/>
      <c r="F698" s="758"/>
      <c r="G698" s="758"/>
      <c r="H698" s="758"/>
      <c r="I698" s="758"/>
      <c r="J698" s="758"/>
      <c r="K698" s="758"/>
      <c r="L698" s="758"/>
      <c r="M698" s="758"/>
      <c r="N698" s="758"/>
      <c r="O698" s="758"/>
      <c r="P698" s="758"/>
      <c r="Q698" s="758"/>
      <c r="R698" s="758"/>
      <c r="S698" s="758"/>
      <c r="T698" s="758"/>
      <c r="U698" s="758"/>
      <c r="V698" s="758"/>
      <c r="W698" s="758"/>
      <c r="X698" s="758"/>
      <c r="Y698" s="758"/>
      <c r="Z698" s="758"/>
      <c r="AA698" s="758"/>
      <c r="AB698" s="758"/>
      <c r="AC698" s="758"/>
      <c r="AD698" s="758"/>
      <c r="AE698" s="167"/>
      <c r="AF698" s="601"/>
    </row>
    <row r="699" spans="1:36" s="151" customFormat="1">
      <c r="A699" s="394"/>
      <c r="B699" s="759" t="str">
        <f>IF(OR(AG692=10,AG692=8),"","ERROR: Favor de llenar todas las celdas. Si no se cuenta con la información, registrar NS.")</f>
        <v/>
      </c>
      <c r="C699" s="759"/>
      <c r="D699" s="759"/>
      <c r="E699" s="759"/>
      <c r="F699" s="759"/>
      <c r="G699" s="759"/>
      <c r="H699" s="759"/>
      <c r="I699" s="759"/>
      <c r="J699" s="759"/>
      <c r="K699" s="759"/>
      <c r="L699" s="759"/>
      <c r="M699" s="759"/>
      <c r="N699" s="759"/>
      <c r="O699" s="759"/>
      <c r="P699" s="759"/>
      <c r="Q699" s="759"/>
      <c r="R699" s="759"/>
      <c r="S699" s="759"/>
      <c r="T699" s="759"/>
      <c r="U699" s="759"/>
      <c r="V699" s="759"/>
      <c r="W699" s="759"/>
      <c r="X699" s="759"/>
      <c r="Y699" s="759"/>
      <c r="Z699" s="759"/>
      <c r="AA699" s="759"/>
      <c r="AB699" s="759"/>
      <c r="AC699" s="759"/>
      <c r="AD699" s="759"/>
      <c r="AE699" s="167"/>
      <c r="AF699" s="601"/>
    </row>
    <row r="700" spans="1:36" s="151" customFormat="1">
      <c r="A700" s="394"/>
      <c r="B700" s="428"/>
      <c r="C700" s="428"/>
      <c r="D700" s="428"/>
      <c r="E700" s="428"/>
      <c r="F700" s="428"/>
      <c r="G700" s="428"/>
      <c r="H700" s="428"/>
      <c r="I700" s="428"/>
      <c r="J700" s="428"/>
      <c r="K700" s="428"/>
      <c r="L700" s="428"/>
      <c r="M700" s="428"/>
      <c r="N700" s="428"/>
      <c r="O700" s="428"/>
      <c r="P700" s="428"/>
      <c r="Q700" s="428"/>
      <c r="R700" s="428"/>
      <c r="S700" s="428"/>
      <c r="T700" s="429"/>
      <c r="U700" s="429"/>
      <c r="V700" s="428"/>
      <c r="W700" s="428"/>
      <c r="X700" s="428"/>
      <c r="Y700" s="428"/>
      <c r="Z700" s="428"/>
      <c r="AA700" s="428"/>
      <c r="AB700" s="428"/>
      <c r="AC700" s="428"/>
      <c r="AD700" s="428"/>
      <c r="AE700" s="167"/>
      <c r="AF700" s="601"/>
    </row>
    <row r="701" spans="1:36" s="137" customFormat="1" ht="27.75" customHeight="1">
      <c r="A701" s="367" t="s">
        <v>401</v>
      </c>
      <c r="B701" s="805" t="s">
        <v>639</v>
      </c>
      <c r="C701" s="805"/>
      <c r="D701" s="805"/>
      <c r="E701" s="805"/>
      <c r="F701" s="805"/>
      <c r="G701" s="805"/>
      <c r="H701" s="805"/>
      <c r="I701" s="805"/>
      <c r="J701" s="805"/>
      <c r="K701" s="805"/>
      <c r="L701" s="805"/>
      <c r="M701" s="805"/>
      <c r="N701" s="805"/>
      <c r="O701" s="805"/>
      <c r="P701" s="805"/>
      <c r="Q701" s="805"/>
      <c r="R701" s="805"/>
      <c r="S701" s="805"/>
      <c r="T701" s="805"/>
      <c r="U701" s="805"/>
      <c r="V701" s="805"/>
      <c r="W701" s="805"/>
      <c r="X701" s="805"/>
      <c r="Y701" s="805"/>
      <c r="Z701" s="805"/>
      <c r="AA701" s="805"/>
      <c r="AB701" s="805"/>
      <c r="AC701" s="805"/>
      <c r="AD701" s="805"/>
      <c r="AE701" s="6"/>
      <c r="AF701" s="598"/>
    </row>
    <row r="702" spans="1:36" s="137" customFormat="1" ht="27.75" customHeight="1">
      <c r="A702" s="367"/>
      <c r="B702" s="437"/>
      <c r="C702" s="791" t="s">
        <v>640</v>
      </c>
      <c r="D702" s="791"/>
      <c r="E702" s="791"/>
      <c r="F702" s="791"/>
      <c r="G702" s="791"/>
      <c r="H702" s="791"/>
      <c r="I702" s="791"/>
      <c r="J702" s="791"/>
      <c r="K702" s="791"/>
      <c r="L702" s="791"/>
      <c r="M702" s="791"/>
      <c r="N702" s="791"/>
      <c r="O702" s="791"/>
      <c r="P702" s="791"/>
      <c r="Q702" s="791"/>
      <c r="R702" s="791"/>
      <c r="S702" s="791"/>
      <c r="T702" s="791"/>
      <c r="U702" s="791"/>
      <c r="V702" s="791"/>
      <c r="W702" s="791"/>
      <c r="X702" s="791"/>
      <c r="Y702" s="791"/>
      <c r="Z702" s="791"/>
      <c r="AA702" s="791"/>
      <c r="AB702" s="791"/>
      <c r="AC702" s="791"/>
      <c r="AD702" s="791"/>
      <c r="AE702" s="6"/>
      <c r="AF702" s="598"/>
    </row>
    <row r="703" spans="1:36" s="137" customFormat="1">
      <c r="A703" s="367"/>
      <c r="B703" s="760" t="str">
        <f>IF(OR($J$24="X",$T$24="X"),"De acuerdo a la pregunta 1, ésta no debe ser contestada.","")</f>
        <v/>
      </c>
      <c r="C703" s="760"/>
      <c r="D703" s="760"/>
      <c r="E703" s="760"/>
      <c r="F703" s="760"/>
      <c r="G703" s="760"/>
      <c r="H703" s="760"/>
      <c r="I703" s="760"/>
      <c r="J703" s="760"/>
      <c r="K703" s="760"/>
      <c r="L703" s="760"/>
      <c r="M703" s="760"/>
      <c r="N703" s="760"/>
      <c r="O703" s="760"/>
      <c r="P703" s="760"/>
      <c r="Q703" s="760"/>
      <c r="R703" s="760"/>
      <c r="S703" s="760"/>
      <c r="T703" s="760"/>
      <c r="U703" s="760"/>
      <c r="V703" s="760"/>
      <c r="W703" s="760"/>
      <c r="X703" s="760"/>
      <c r="Y703" s="760"/>
      <c r="Z703" s="760"/>
      <c r="AA703" s="760"/>
      <c r="AB703" s="760"/>
      <c r="AC703" s="760"/>
      <c r="AD703" s="760"/>
      <c r="AE703" s="27"/>
      <c r="AF703" s="598"/>
    </row>
    <row r="704" spans="1:36" s="137" customFormat="1" ht="20.25" customHeight="1">
      <c r="A704" s="367"/>
      <c r="B704" s="47"/>
      <c r="C704" s="436"/>
      <c r="D704" s="896" t="s">
        <v>118</v>
      </c>
      <c r="E704" s="897"/>
      <c r="F704" s="897"/>
      <c r="G704" s="897"/>
      <c r="H704" s="897"/>
      <c r="I704" s="897"/>
      <c r="J704" s="898"/>
      <c r="K704" s="896" t="s">
        <v>120</v>
      </c>
      <c r="L704" s="897"/>
      <c r="M704" s="897"/>
      <c r="N704" s="897"/>
      <c r="O704" s="897"/>
      <c r="P704" s="898"/>
      <c r="Q704" s="814" t="s">
        <v>642</v>
      </c>
      <c r="R704" s="815"/>
      <c r="S704" s="815"/>
      <c r="T704" s="815"/>
      <c r="U704" s="815"/>
      <c r="V704" s="816"/>
      <c r="W704" s="814" t="s">
        <v>643</v>
      </c>
      <c r="X704" s="815"/>
      <c r="Y704" s="815"/>
      <c r="Z704" s="815"/>
      <c r="AA704" s="815"/>
      <c r="AB704" s="816"/>
      <c r="AC704" s="438"/>
      <c r="AD704" s="436"/>
      <c r="AE704" s="27"/>
      <c r="AF704" s="598"/>
      <c r="AG704" s="571" t="s">
        <v>6452</v>
      </c>
      <c r="AH704" s="571"/>
      <c r="AI704" s="571"/>
    </row>
    <row r="705" spans="1:41" s="137" customFormat="1" ht="20.25" customHeight="1" thickBot="1">
      <c r="A705" s="367"/>
      <c r="B705" s="47"/>
      <c r="C705" s="436"/>
      <c r="D705" s="899"/>
      <c r="E705" s="900"/>
      <c r="F705" s="900"/>
      <c r="G705" s="900"/>
      <c r="H705" s="900"/>
      <c r="I705" s="900"/>
      <c r="J705" s="901"/>
      <c r="K705" s="899"/>
      <c r="L705" s="900"/>
      <c r="M705" s="900"/>
      <c r="N705" s="900"/>
      <c r="O705" s="900"/>
      <c r="P705" s="901"/>
      <c r="Q705" s="905"/>
      <c r="R705" s="906"/>
      <c r="S705" s="906"/>
      <c r="T705" s="906"/>
      <c r="U705" s="906"/>
      <c r="V705" s="907"/>
      <c r="W705" s="905"/>
      <c r="X705" s="906"/>
      <c r="Y705" s="906"/>
      <c r="Z705" s="906"/>
      <c r="AA705" s="906"/>
      <c r="AB705" s="907"/>
      <c r="AC705" s="438"/>
      <c r="AD705" s="436"/>
      <c r="AE705" s="27"/>
      <c r="AF705" s="598"/>
      <c r="AG705" s="571">
        <f>COUNTBLANK(K707:AB720)</f>
        <v>252</v>
      </c>
      <c r="AH705" s="571" t="s">
        <v>6467</v>
      </c>
      <c r="AI705" s="571" t="s">
        <v>6472</v>
      </c>
      <c r="AK705" s="571"/>
      <c r="AL705" s="656" t="s">
        <v>6467</v>
      </c>
      <c r="AM705" s="137" t="s">
        <v>6475</v>
      </c>
      <c r="AN705" s="137" t="s">
        <v>6479</v>
      </c>
    </row>
    <row r="706" spans="1:41" s="137" customFormat="1" ht="20.25" customHeight="1" thickBot="1">
      <c r="A706" s="367"/>
      <c r="B706" s="47"/>
      <c r="C706" s="436"/>
      <c r="D706" s="902"/>
      <c r="E706" s="903"/>
      <c r="F706" s="903"/>
      <c r="G706" s="903"/>
      <c r="H706" s="903"/>
      <c r="I706" s="903"/>
      <c r="J706" s="904"/>
      <c r="K706" s="902"/>
      <c r="L706" s="903"/>
      <c r="M706" s="903"/>
      <c r="N706" s="903"/>
      <c r="O706" s="903"/>
      <c r="P706" s="904"/>
      <c r="Q706" s="817"/>
      <c r="R706" s="818"/>
      <c r="S706" s="818"/>
      <c r="T706" s="818"/>
      <c r="U706" s="818"/>
      <c r="V706" s="819"/>
      <c r="W706" s="817"/>
      <c r="X706" s="818"/>
      <c r="Y706" s="818"/>
      <c r="Z706" s="818"/>
      <c r="AA706" s="818"/>
      <c r="AB706" s="819"/>
      <c r="AC706" s="438"/>
      <c r="AD706" s="436"/>
      <c r="AE706" s="27"/>
      <c r="AF706" s="598"/>
      <c r="AG706" s="649" t="s">
        <v>467</v>
      </c>
      <c r="AH706" s="650" t="s">
        <v>6458</v>
      </c>
      <c r="AI706" s="651" t="s">
        <v>6459</v>
      </c>
      <c r="AK706" s="625" t="s">
        <v>6454</v>
      </c>
      <c r="AL706" s="626">
        <f>P694</f>
        <v>0</v>
      </c>
      <c r="AM706" s="626">
        <f>P692</f>
        <v>0</v>
      </c>
      <c r="AN706" s="626">
        <f>P693</f>
        <v>0</v>
      </c>
      <c r="AO706" s="626"/>
    </row>
    <row r="707" spans="1:41" s="137" customFormat="1" ht="15" customHeight="1">
      <c r="A707" s="367"/>
      <c r="B707" s="47"/>
      <c r="C707" s="436"/>
      <c r="D707" s="176" t="s">
        <v>130</v>
      </c>
      <c r="E707" s="939" t="s">
        <v>545</v>
      </c>
      <c r="F707" s="940"/>
      <c r="G707" s="940"/>
      <c r="H707" s="940"/>
      <c r="I707" s="940"/>
      <c r="J707" s="941"/>
      <c r="K707" s="772"/>
      <c r="L707" s="773"/>
      <c r="M707" s="773"/>
      <c r="N707" s="773"/>
      <c r="O707" s="773"/>
      <c r="P707" s="774"/>
      <c r="Q707" s="772"/>
      <c r="R707" s="775"/>
      <c r="S707" s="775"/>
      <c r="T707" s="775"/>
      <c r="U707" s="775"/>
      <c r="V707" s="776"/>
      <c r="W707" s="772"/>
      <c r="X707" s="775"/>
      <c r="Y707" s="775"/>
      <c r="Z707" s="775"/>
      <c r="AA707" s="775"/>
      <c r="AB707" s="776"/>
      <c r="AC707" s="438"/>
      <c r="AD707" s="436"/>
      <c r="AE707" s="27"/>
      <c r="AF707" s="598"/>
      <c r="AG707" s="654">
        <f>COUNTIF(Q707:AB707,"ns")</f>
        <v>0</v>
      </c>
      <c r="AH707" s="653">
        <f>SUM(Q707:AB707)</f>
        <v>0</v>
      </c>
      <c r="AI707" s="641">
        <f>IF($AG$705=252,0,IF(OR(AND(K707=0,AG707&gt;0),AND(K707="ns",AH707&gt;0),AND(K707="ns",AG707=0,AH707=0)),1,IF(OR(AND(K707&gt;0,AG707=2),AND(K707="ns",AG707=2),AND(K707="ns",AH707=0,AG707&gt;0),K707=AH707),0,1)))</f>
        <v>0</v>
      </c>
      <c r="AK707" s="627" t="s">
        <v>6455</v>
      </c>
      <c r="AL707" s="631">
        <f>SUM(K707:P720)</f>
        <v>0</v>
      </c>
      <c r="AM707" s="631">
        <f>SUM(Q707:V720)</f>
        <v>0</v>
      </c>
      <c r="AN707" s="631">
        <f>SUM(W707:AB720)</f>
        <v>0</v>
      </c>
    </row>
    <row r="708" spans="1:41" s="137" customFormat="1" ht="15" customHeight="1">
      <c r="A708" s="367"/>
      <c r="B708" s="47"/>
      <c r="C708" s="436"/>
      <c r="D708" s="176" t="s">
        <v>132</v>
      </c>
      <c r="E708" s="939" t="s">
        <v>546</v>
      </c>
      <c r="F708" s="940"/>
      <c r="G708" s="940"/>
      <c r="H708" s="940"/>
      <c r="I708" s="940"/>
      <c r="J708" s="941"/>
      <c r="K708" s="772"/>
      <c r="L708" s="773"/>
      <c r="M708" s="773"/>
      <c r="N708" s="773"/>
      <c r="O708" s="773"/>
      <c r="P708" s="774"/>
      <c r="Q708" s="772"/>
      <c r="R708" s="775"/>
      <c r="S708" s="775"/>
      <c r="T708" s="775"/>
      <c r="U708" s="775"/>
      <c r="V708" s="776"/>
      <c r="W708" s="772"/>
      <c r="X708" s="775"/>
      <c r="Y708" s="775"/>
      <c r="Z708" s="775"/>
      <c r="AA708" s="775"/>
      <c r="AB708" s="776"/>
      <c r="AC708" s="438"/>
      <c r="AD708" s="436"/>
      <c r="AE708" s="27"/>
      <c r="AF708" s="598"/>
      <c r="AG708" s="654">
        <f t="shared" ref="AG708:AG720" si="135">COUNTIF(Q708:AB708,"ns")</f>
        <v>0</v>
      </c>
      <c r="AH708" s="653">
        <f t="shared" ref="AH708:AH720" si="136">SUM(Q708:AB708)</f>
        <v>0</v>
      </c>
      <c r="AI708" s="641">
        <f t="shared" ref="AI708:AI720" si="137">IF($AG$705=252,0,IF(OR(AND(K708=0,AG708&gt;0),AND(K708="ns",AH708&gt;0),AND(K708="ns",AG708=0,AH708=0)),1,IF(OR(AND(K708&gt;0,AG708=2),AND(K708="ns",AG708=2),AND(K708="ns",AH708=0,AG708&gt;0),K708=AH708),0,1)))</f>
        <v>0</v>
      </c>
      <c r="AK708" s="627" t="s">
        <v>467</v>
      </c>
      <c r="AL708" s="628">
        <f>COUNTIF(K707:P720,"NS")</f>
        <v>0</v>
      </c>
      <c r="AM708" s="628">
        <f>COUNTIF(Q707:V720,"NS")</f>
        <v>0</v>
      </c>
      <c r="AN708" s="628">
        <f>COUNTIF(W707:AB720,"NS")</f>
        <v>0</v>
      </c>
    </row>
    <row r="709" spans="1:41" s="137" customFormat="1" ht="15" customHeight="1">
      <c r="A709" s="367"/>
      <c r="B709" s="47"/>
      <c r="C709" s="436"/>
      <c r="D709" s="176" t="s">
        <v>134</v>
      </c>
      <c r="E709" s="939" t="s">
        <v>547</v>
      </c>
      <c r="F709" s="940"/>
      <c r="G709" s="940"/>
      <c r="H709" s="940"/>
      <c r="I709" s="940"/>
      <c r="J709" s="941"/>
      <c r="K709" s="772"/>
      <c r="L709" s="773"/>
      <c r="M709" s="773"/>
      <c r="N709" s="773"/>
      <c r="O709" s="773"/>
      <c r="P709" s="774"/>
      <c r="Q709" s="772"/>
      <c r="R709" s="775"/>
      <c r="S709" s="775"/>
      <c r="T709" s="775"/>
      <c r="U709" s="775"/>
      <c r="V709" s="776"/>
      <c r="W709" s="772"/>
      <c r="X709" s="775"/>
      <c r="Y709" s="775"/>
      <c r="Z709" s="775"/>
      <c r="AA709" s="775"/>
      <c r="AB709" s="776"/>
      <c r="AC709" s="438"/>
      <c r="AD709" s="436"/>
      <c r="AE709" s="27"/>
      <c r="AF709" s="598"/>
      <c r="AG709" s="654">
        <f t="shared" si="135"/>
        <v>0</v>
      </c>
      <c r="AH709" s="653">
        <f t="shared" si="136"/>
        <v>0</v>
      </c>
      <c r="AI709" s="641">
        <f t="shared" si="137"/>
        <v>0</v>
      </c>
      <c r="AK709" s="629" t="s">
        <v>6456</v>
      </c>
      <c r="AL709" s="630">
        <f>IF($AG$705=252,0,IF(OR(AND(AL706=0,AL708&gt;0),AND(AL706="NS",AL707&gt;0),AND(AL706="NS",AL707=0,AL708=0)),1,IF(OR(AND(AL708&gt;=2,AL707&lt;AL706),AND(AL706="NS",AL707=0,AL708&gt;0),AL706=AL707),0,1)))</f>
        <v>0</v>
      </c>
      <c r="AM709" s="630">
        <f>IF($AG$705=252,0,IF(OR(AND(AM706=0,AM708&gt;0),AND(AM706="NS",AM707&gt;0),AND(AM706="NS",AM707=0,AM708=0)),1,IF(OR(AND(AM708&gt;=2,AM707&lt;AM706),AND(AM706="NS",AM707=0,AM708&gt;0),AM706=AM707),0,1)))</f>
        <v>0</v>
      </c>
      <c r="AN709" s="630">
        <f>IF($AG$705=252,0,IF(OR(AND(AN706=0,AN708&gt;0),AND(AN706="NS",AN707&gt;0),AND(AN706="NS",AN707=0,AN708=0)),1,IF(OR(AND(AN708&gt;=2,AN707&lt;AN706),AND(AN706="NS",AN707=0,AN708&gt;0),AN706=AN707),0,1)))</f>
        <v>0</v>
      </c>
    </row>
    <row r="710" spans="1:41" s="137" customFormat="1" ht="15" customHeight="1">
      <c r="A710" s="367"/>
      <c r="B710" s="47"/>
      <c r="C710" s="436"/>
      <c r="D710" s="176" t="s">
        <v>136</v>
      </c>
      <c r="E710" s="939" t="s">
        <v>548</v>
      </c>
      <c r="F710" s="940"/>
      <c r="G710" s="940"/>
      <c r="H710" s="940"/>
      <c r="I710" s="940"/>
      <c r="J710" s="941"/>
      <c r="K710" s="772"/>
      <c r="L710" s="773"/>
      <c r="M710" s="773"/>
      <c r="N710" s="773"/>
      <c r="O710" s="773"/>
      <c r="P710" s="774"/>
      <c r="Q710" s="772"/>
      <c r="R710" s="775"/>
      <c r="S710" s="775"/>
      <c r="T710" s="775"/>
      <c r="U710" s="775"/>
      <c r="V710" s="776"/>
      <c r="W710" s="772"/>
      <c r="X710" s="775"/>
      <c r="Y710" s="775"/>
      <c r="Z710" s="775"/>
      <c r="AA710" s="775"/>
      <c r="AB710" s="776"/>
      <c r="AC710" s="438"/>
      <c r="AD710" s="436"/>
      <c r="AE710" s="27"/>
      <c r="AF710" s="598"/>
      <c r="AG710" s="654">
        <f t="shared" si="135"/>
        <v>0</v>
      </c>
      <c r="AH710" s="653">
        <f t="shared" si="136"/>
        <v>0</v>
      </c>
      <c r="AI710" s="641">
        <f>IF($AG$705=252,0,IF(OR(AND(K710=0,AG710&gt;0),AND(K710="ns",AH710&gt;0),AND(K710="ns",AG710=0,AH710=0)),1,IF(OR(AND(K710&gt;0,AG710=2),AND(K710="ns",AG710=2),AND(K710="ns",AH710=0,AG710&gt;0),K710=AH710),0,1)))</f>
        <v>0</v>
      </c>
    </row>
    <row r="711" spans="1:41" s="137" customFormat="1" ht="15" customHeight="1">
      <c r="A711" s="367"/>
      <c r="B711" s="47"/>
      <c r="C711" s="436"/>
      <c r="D711" s="176" t="s">
        <v>138</v>
      </c>
      <c r="E711" s="939" t="s">
        <v>549</v>
      </c>
      <c r="F711" s="940"/>
      <c r="G711" s="940"/>
      <c r="H711" s="940"/>
      <c r="I711" s="940"/>
      <c r="J711" s="941"/>
      <c r="K711" s="772"/>
      <c r="L711" s="773"/>
      <c r="M711" s="773"/>
      <c r="N711" s="773"/>
      <c r="O711" s="773"/>
      <c r="P711" s="774"/>
      <c r="Q711" s="772"/>
      <c r="R711" s="775"/>
      <c r="S711" s="775"/>
      <c r="T711" s="775"/>
      <c r="U711" s="775"/>
      <c r="V711" s="776"/>
      <c r="W711" s="772"/>
      <c r="X711" s="775"/>
      <c r="Y711" s="775"/>
      <c r="Z711" s="775"/>
      <c r="AA711" s="775"/>
      <c r="AB711" s="776"/>
      <c r="AC711" s="438"/>
      <c r="AD711" s="436"/>
      <c r="AE711" s="27"/>
      <c r="AF711" s="598"/>
      <c r="AG711" s="654">
        <f t="shared" si="135"/>
        <v>0</v>
      </c>
      <c r="AH711" s="653">
        <f t="shared" si="136"/>
        <v>0</v>
      </c>
      <c r="AI711" s="641">
        <f t="shared" si="137"/>
        <v>0</v>
      </c>
    </row>
    <row r="712" spans="1:41" s="137" customFormat="1" ht="15" customHeight="1">
      <c r="A712" s="367"/>
      <c r="B712" s="47"/>
      <c r="C712" s="436"/>
      <c r="D712" s="176" t="s">
        <v>140</v>
      </c>
      <c r="E712" s="939" t="s">
        <v>133</v>
      </c>
      <c r="F712" s="940"/>
      <c r="G712" s="940"/>
      <c r="H712" s="940"/>
      <c r="I712" s="940"/>
      <c r="J712" s="941"/>
      <c r="K712" s="772"/>
      <c r="L712" s="773"/>
      <c r="M712" s="773"/>
      <c r="N712" s="773"/>
      <c r="O712" s="773"/>
      <c r="P712" s="774"/>
      <c r="Q712" s="772"/>
      <c r="R712" s="775"/>
      <c r="S712" s="775"/>
      <c r="T712" s="775"/>
      <c r="U712" s="775"/>
      <c r="V712" s="776"/>
      <c r="W712" s="772"/>
      <c r="X712" s="775"/>
      <c r="Y712" s="775"/>
      <c r="Z712" s="775"/>
      <c r="AA712" s="775"/>
      <c r="AB712" s="776"/>
      <c r="AC712" s="438"/>
      <c r="AD712" s="436"/>
      <c r="AE712" s="27"/>
      <c r="AF712" s="598"/>
      <c r="AG712" s="654">
        <f t="shared" si="135"/>
        <v>0</v>
      </c>
      <c r="AH712" s="653">
        <f t="shared" si="136"/>
        <v>0</v>
      </c>
      <c r="AI712" s="641">
        <f t="shared" si="137"/>
        <v>0</v>
      </c>
    </row>
    <row r="713" spans="1:41" s="137" customFormat="1" ht="15" customHeight="1">
      <c r="A713" s="367"/>
      <c r="B713" s="47"/>
      <c r="C713" s="436"/>
      <c r="D713" s="176" t="s">
        <v>169</v>
      </c>
      <c r="E713" s="939" t="s">
        <v>135</v>
      </c>
      <c r="F713" s="940"/>
      <c r="G713" s="940"/>
      <c r="H713" s="940"/>
      <c r="I713" s="940"/>
      <c r="J713" s="941"/>
      <c r="K713" s="772"/>
      <c r="L713" s="773"/>
      <c r="M713" s="773"/>
      <c r="N713" s="773"/>
      <c r="O713" s="773"/>
      <c r="P713" s="774"/>
      <c r="Q713" s="772"/>
      <c r="R713" s="775"/>
      <c r="S713" s="775"/>
      <c r="T713" s="775"/>
      <c r="U713" s="775"/>
      <c r="V713" s="776"/>
      <c r="W713" s="772"/>
      <c r="X713" s="775"/>
      <c r="Y713" s="775"/>
      <c r="Z713" s="775"/>
      <c r="AA713" s="775"/>
      <c r="AB713" s="776"/>
      <c r="AC713" s="438"/>
      <c r="AD713" s="436"/>
      <c r="AE713" s="27"/>
      <c r="AF713" s="598"/>
      <c r="AG713" s="654">
        <f t="shared" si="135"/>
        <v>0</v>
      </c>
      <c r="AH713" s="653">
        <f t="shared" si="136"/>
        <v>0</v>
      </c>
      <c r="AI713" s="641">
        <f t="shared" si="137"/>
        <v>0</v>
      </c>
    </row>
    <row r="714" spans="1:41" s="137" customFormat="1" ht="15" customHeight="1">
      <c r="A714" s="367"/>
      <c r="B714" s="47"/>
      <c r="C714" s="436"/>
      <c r="D714" s="176" t="s">
        <v>171</v>
      </c>
      <c r="E714" s="939" t="s">
        <v>137</v>
      </c>
      <c r="F714" s="940"/>
      <c r="G714" s="940"/>
      <c r="H714" s="940"/>
      <c r="I714" s="940"/>
      <c r="J714" s="941"/>
      <c r="K714" s="772"/>
      <c r="L714" s="773"/>
      <c r="M714" s="773"/>
      <c r="N714" s="773"/>
      <c r="O714" s="773"/>
      <c r="P714" s="774"/>
      <c r="Q714" s="772"/>
      <c r="R714" s="775"/>
      <c r="S714" s="775"/>
      <c r="T714" s="775"/>
      <c r="U714" s="775"/>
      <c r="V714" s="776"/>
      <c r="W714" s="772"/>
      <c r="X714" s="775"/>
      <c r="Y714" s="775"/>
      <c r="Z714" s="775"/>
      <c r="AA714" s="775"/>
      <c r="AB714" s="776"/>
      <c r="AC714" s="438"/>
      <c r="AD714" s="436"/>
      <c r="AE714" s="27"/>
      <c r="AF714" s="598"/>
      <c r="AG714" s="654">
        <f t="shared" si="135"/>
        <v>0</v>
      </c>
      <c r="AH714" s="653">
        <f t="shared" si="136"/>
        <v>0</v>
      </c>
      <c r="AI714" s="641">
        <f t="shared" si="137"/>
        <v>0</v>
      </c>
    </row>
    <row r="715" spans="1:41" s="137" customFormat="1" ht="15" customHeight="1">
      <c r="A715" s="367"/>
      <c r="B715" s="47"/>
      <c r="C715" s="436"/>
      <c r="D715" s="176" t="s">
        <v>173</v>
      </c>
      <c r="E715" s="939" t="s">
        <v>139</v>
      </c>
      <c r="F715" s="940"/>
      <c r="G715" s="940"/>
      <c r="H715" s="940"/>
      <c r="I715" s="940"/>
      <c r="J715" s="941"/>
      <c r="K715" s="772"/>
      <c r="L715" s="773"/>
      <c r="M715" s="773"/>
      <c r="N715" s="773"/>
      <c r="O715" s="773"/>
      <c r="P715" s="774"/>
      <c r="Q715" s="772"/>
      <c r="R715" s="775"/>
      <c r="S715" s="775"/>
      <c r="T715" s="775"/>
      <c r="U715" s="775"/>
      <c r="V715" s="776"/>
      <c r="W715" s="772"/>
      <c r="X715" s="775"/>
      <c r="Y715" s="775"/>
      <c r="Z715" s="775"/>
      <c r="AA715" s="775"/>
      <c r="AB715" s="776"/>
      <c r="AC715" s="438"/>
      <c r="AD715" s="436"/>
      <c r="AE715" s="27"/>
      <c r="AF715" s="598"/>
      <c r="AG715" s="654">
        <f t="shared" si="135"/>
        <v>0</v>
      </c>
      <c r="AH715" s="653">
        <f t="shared" si="136"/>
        <v>0</v>
      </c>
      <c r="AI715" s="641">
        <f t="shared" si="137"/>
        <v>0</v>
      </c>
    </row>
    <row r="716" spans="1:41" s="137" customFormat="1" ht="15" customHeight="1">
      <c r="A716" s="367"/>
      <c r="B716" s="47"/>
      <c r="C716" s="436"/>
      <c r="D716" s="176" t="s">
        <v>83</v>
      </c>
      <c r="E716" s="939" t="s">
        <v>141</v>
      </c>
      <c r="F716" s="940"/>
      <c r="G716" s="940"/>
      <c r="H716" s="940"/>
      <c r="I716" s="940"/>
      <c r="J716" s="941"/>
      <c r="K716" s="772"/>
      <c r="L716" s="773"/>
      <c r="M716" s="773"/>
      <c r="N716" s="773"/>
      <c r="O716" s="773"/>
      <c r="P716" s="774"/>
      <c r="Q716" s="772"/>
      <c r="R716" s="775"/>
      <c r="S716" s="775"/>
      <c r="T716" s="775"/>
      <c r="U716" s="775"/>
      <c r="V716" s="776"/>
      <c r="W716" s="772"/>
      <c r="X716" s="775"/>
      <c r="Y716" s="775"/>
      <c r="Z716" s="775"/>
      <c r="AA716" s="775"/>
      <c r="AB716" s="776"/>
      <c r="AC716" s="438"/>
      <c r="AD716" s="436"/>
      <c r="AE716" s="27"/>
      <c r="AF716" s="598"/>
      <c r="AG716" s="654">
        <f t="shared" si="135"/>
        <v>0</v>
      </c>
      <c r="AH716" s="653">
        <f t="shared" si="136"/>
        <v>0</v>
      </c>
      <c r="AI716" s="641">
        <f t="shared" si="137"/>
        <v>0</v>
      </c>
    </row>
    <row r="717" spans="1:41" s="137" customFormat="1" ht="15" customHeight="1">
      <c r="A717" s="367"/>
      <c r="B717" s="47"/>
      <c r="C717" s="436"/>
      <c r="D717" s="176" t="s">
        <v>85</v>
      </c>
      <c r="E717" s="939" t="s">
        <v>142</v>
      </c>
      <c r="F717" s="940"/>
      <c r="G717" s="940"/>
      <c r="H717" s="940"/>
      <c r="I717" s="940"/>
      <c r="J717" s="941"/>
      <c r="K717" s="772"/>
      <c r="L717" s="773"/>
      <c r="M717" s="773"/>
      <c r="N717" s="773"/>
      <c r="O717" s="773"/>
      <c r="P717" s="774"/>
      <c r="Q717" s="772"/>
      <c r="R717" s="775"/>
      <c r="S717" s="775"/>
      <c r="T717" s="775"/>
      <c r="U717" s="775"/>
      <c r="V717" s="776"/>
      <c r="W717" s="772"/>
      <c r="X717" s="775"/>
      <c r="Y717" s="775"/>
      <c r="Z717" s="775"/>
      <c r="AA717" s="775"/>
      <c r="AB717" s="776"/>
      <c r="AC717" s="438"/>
      <c r="AD717" s="436"/>
      <c r="AE717" s="27"/>
      <c r="AF717" s="598"/>
      <c r="AG717" s="654">
        <f t="shared" si="135"/>
        <v>0</v>
      </c>
      <c r="AH717" s="653">
        <f t="shared" si="136"/>
        <v>0</v>
      </c>
      <c r="AI717" s="641">
        <f t="shared" si="137"/>
        <v>0</v>
      </c>
    </row>
    <row r="718" spans="1:41" s="137" customFormat="1" ht="15" customHeight="1">
      <c r="A718" s="367"/>
      <c r="B718" s="47"/>
      <c r="C718" s="436"/>
      <c r="D718" s="565" t="s">
        <v>87</v>
      </c>
      <c r="E718" s="939" t="s">
        <v>143</v>
      </c>
      <c r="F718" s="940"/>
      <c r="G718" s="940"/>
      <c r="H718" s="940"/>
      <c r="I718" s="940"/>
      <c r="J718" s="941"/>
      <c r="K718" s="772"/>
      <c r="L718" s="773"/>
      <c r="M718" s="773"/>
      <c r="N718" s="773"/>
      <c r="O718" s="773"/>
      <c r="P718" s="774"/>
      <c r="Q718" s="772"/>
      <c r="R718" s="775"/>
      <c r="S718" s="775"/>
      <c r="T718" s="775"/>
      <c r="U718" s="775"/>
      <c r="V718" s="776"/>
      <c r="W718" s="772"/>
      <c r="X718" s="775"/>
      <c r="Y718" s="775"/>
      <c r="Z718" s="775"/>
      <c r="AA718" s="775"/>
      <c r="AB718" s="776"/>
      <c r="AC718" s="438"/>
      <c r="AD718" s="436"/>
      <c r="AE718" s="27"/>
      <c r="AF718" s="598"/>
      <c r="AG718" s="654">
        <f t="shared" si="135"/>
        <v>0</v>
      </c>
      <c r="AH718" s="653">
        <f t="shared" si="136"/>
        <v>0</v>
      </c>
      <c r="AI718" s="641">
        <f t="shared" si="137"/>
        <v>0</v>
      </c>
    </row>
    <row r="719" spans="1:41" s="137" customFormat="1" ht="15" customHeight="1">
      <c r="A719" s="367"/>
      <c r="B719" s="47"/>
      <c r="C719" s="436"/>
      <c r="D719" s="565" t="s">
        <v>180</v>
      </c>
      <c r="E719" s="939" t="s">
        <v>739</v>
      </c>
      <c r="F719" s="940"/>
      <c r="G719" s="940"/>
      <c r="H719" s="940"/>
      <c r="I719" s="940"/>
      <c r="J719" s="941"/>
      <c r="K719" s="772"/>
      <c r="L719" s="773"/>
      <c r="M719" s="773"/>
      <c r="N719" s="773"/>
      <c r="O719" s="773"/>
      <c r="P719" s="774"/>
      <c r="Q719" s="772"/>
      <c r="R719" s="775"/>
      <c r="S719" s="775"/>
      <c r="T719" s="775"/>
      <c r="U719" s="775"/>
      <c r="V719" s="776"/>
      <c r="W719" s="772"/>
      <c r="X719" s="775"/>
      <c r="Y719" s="775"/>
      <c r="Z719" s="775"/>
      <c r="AA719" s="775"/>
      <c r="AB719" s="776"/>
      <c r="AC719" s="438"/>
      <c r="AD719" s="436"/>
      <c r="AE719" s="27"/>
      <c r="AF719" s="598"/>
      <c r="AG719" s="654">
        <f t="shared" si="135"/>
        <v>0</v>
      </c>
      <c r="AH719" s="653">
        <f t="shared" si="136"/>
        <v>0</v>
      </c>
      <c r="AI719" s="641">
        <f t="shared" si="137"/>
        <v>0</v>
      </c>
    </row>
    <row r="720" spans="1:41" s="137" customFormat="1" ht="15" customHeight="1">
      <c r="A720" s="367"/>
      <c r="B720" s="47"/>
      <c r="C720" s="490"/>
      <c r="D720" s="565" t="s">
        <v>182</v>
      </c>
      <c r="E720" s="939" t="s">
        <v>329</v>
      </c>
      <c r="F720" s="940"/>
      <c r="G720" s="940"/>
      <c r="H720" s="940"/>
      <c r="I720" s="940"/>
      <c r="J720" s="941"/>
      <c r="K720" s="772"/>
      <c r="L720" s="773"/>
      <c r="M720" s="773"/>
      <c r="N720" s="773"/>
      <c r="O720" s="773"/>
      <c r="P720" s="774"/>
      <c r="Q720" s="772"/>
      <c r="R720" s="775"/>
      <c r="S720" s="775"/>
      <c r="T720" s="775"/>
      <c r="U720" s="775"/>
      <c r="V720" s="776"/>
      <c r="W720" s="772"/>
      <c r="X720" s="775"/>
      <c r="Y720" s="775"/>
      <c r="Z720" s="775"/>
      <c r="AA720" s="775"/>
      <c r="AB720" s="776"/>
      <c r="AC720" s="493"/>
      <c r="AD720" s="490"/>
      <c r="AE720" s="27"/>
      <c r="AF720" s="598"/>
      <c r="AG720" s="654">
        <f t="shared" si="135"/>
        <v>0</v>
      </c>
      <c r="AH720" s="653">
        <f t="shared" si="136"/>
        <v>0</v>
      </c>
      <c r="AI720" s="641">
        <f t="shared" si="137"/>
        <v>0</v>
      </c>
    </row>
    <row r="721" spans="1:40" s="137" customFormat="1">
      <c r="A721" s="367"/>
      <c r="B721" s="47"/>
      <c r="C721" s="436"/>
      <c r="D721" s="47"/>
      <c r="E721" s="490"/>
      <c r="F721" s="490"/>
      <c r="G721" s="490"/>
      <c r="H721" s="490"/>
      <c r="I721" s="490"/>
      <c r="J721" s="90" t="s">
        <v>102</v>
      </c>
      <c r="K721" s="942">
        <f>IF(AND(SUM(K707:P720)=0,COUNTIF(K707:P720,"NS")&gt;0),"NS",SUM(K707:P720))</f>
        <v>0</v>
      </c>
      <c r="L721" s="943"/>
      <c r="M721" s="943"/>
      <c r="N721" s="943"/>
      <c r="O721" s="943"/>
      <c r="P721" s="944"/>
      <c r="Q721" s="942">
        <f>IF(AND(SUM(Q707:V720)=0,COUNTIF(Q707:V720,"NS")&gt;0),"NS",SUM(Q707:V720))</f>
        <v>0</v>
      </c>
      <c r="R721" s="943"/>
      <c r="S721" s="943"/>
      <c r="T721" s="943"/>
      <c r="U721" s="943"/>
      <c r="V721" s="944"/>
      <c r="W721" s="942">
        <f t="shared" ref="W721" si="138">IF(AND(SUM(W707:AB720)=0,COUNTIF(W707:AB720,"NS")&gt;0),"NS",SUM(W707:AB720))</f>
        <v>0</v>
      </c>
      <c r="X721" s="943"/>
      <c r="Y721" s="943"/>
      <c r="Z721" s="943"/>
      <c r="AA721" s="943"/>
      <c r="AB721" s="944"/>
      <c r="AC721" s="438"/>
      <c r="AD721" s="436"/>
      <c r="AE721" s="27"/>
      <c r="AF721" s="598"/>
      <c r="AI721" s="644">
        <f>SUM(AI707:AI720)</f>
        <v>0</v>
      </c>
    </row>
    <row r="722" spans="1:40" s="137" customFormat="1">
      <c r="A722" s="367"/>
      <c r="B722" s="758" t="str">
        <f>IF(AG705=252,"",IF(AI721=0,"","ERROR: Por favor verifique las cantidades ya que no coinciden con el total."))</f>
        <v/>
      </c>
      <c r="C722" s="758"/>
      <c r="D722" s="758"/>
      <c r="E722" s="758"/>
      <c r="F722" s="758"/>
      <c r="G722" s="758"/>
      <c r="H722" s="758"/>
      <c r="I722" s="758"/>
      <c r="J722" s="758"/>
      <c r="K722" s="758"/>
      <c r="L722" s="758"/>
      <c r="M722" s="758"/>
      <c r="N722" s="758"/>
      <c r="O722" s="758"/>
      <c r="P722" s="758"/>
      <c r="Q722" s="758"/>
      <c r="R722" s="758"/>
      <c r="S722" s="758"/>
      <c r="T722" s="758"/>
      <c r="U722" s="758"/>
      <c r="V722" s="758"/>
      <c r="W722" s="758"/>
      <c r="X722" s="758"/>
      <c r="Y722" s="758"/>
      <c r="Z722" s="758"/>
      <c r="AA722" s="758"/>
      <c r="AB722" s="758"/>
      <c r="AC722" s="758"/>
      <c r="AD722" s="758"/>
      <c r="AE722" s="27"/>
      <c r="AF722" s="598"/>
    </row>
    <row r="723" spans="1:40" s="137" customFormat="1">
      <c r="A723" s="367"/>
      <c r="B723" s="758" t="str">
        <f>IF(AG705=252,"",IF(SUM(AL709:AN709)=0,"","ERROR: Por favor verifique las cantidades ya que no coinciden con lo registrado en la pregunta 31."))</f>
        <v/>
      </c>
      <c r="C723" s="758"/>
      <c r="D723" s="758"/>
      <c r="E723" s="758"/>
      <c r="F723" s="758"/>
      <c r="G723" s="758"/>
      <c r="H723" s="758"/>
      <c r="I723" s="758"/>
      <c r="J723" s="758"/>
      <c r="K723" s="758"/>
      <c r="L723" s="758"/>
      <c r="M723" s="758"/>
      <c r="N723" s="758"/>
      <c r="O723" s="758"/>
      <c r="P723" s="758"/>
      <c r="Q723" s="758"/>
      <c r="R723" s="758"/>
      <c r="S723" s="758"/>
      <c r="T723" s="758"/>
      <c r="U723" s="758"/>
      <c r="V723" s="758"/>
      <c r="W723" s="758"/>
      <c r="X723" s="758"/>
      <c r="Y723" s="758"/>
      <c r="Z723" s="758"/>
      <c r="AA723" s="758"/>
      <c r="AB723" s="758"/>
      <c r="AC723" s="758"/>
      <c r="AD723" s="758"/>
      <c r="AE723" s="27"/>
      <c r="AF723" s="598"/>
    </row>
    <row r="724" spans="1:40" s="137" customFormat="1">
      <c r="A724" s="367"/>
      <c r="B724" s="759" t="str">
        <f>IF(OR(AG705=252,AG705=210),"","ERROR: Favor de llenar todas las celdas. Si no se cuenta con la información, registrar NS.")</f>
        <v/>
      </c>
      <c r="C724" s="759"/>
      <c r="D724" s="759"/>
      <c r="E724" s="759"/>
      <c r="F724" s="759"/>
      <c r="G724" s="759"/>
      <c r="H724" s="759"/>
      <c r="I724" s="759"/>
      <c r="J724" s="759"/>
      <c r="K724" s="759"/>
      <c r="L724" s="759"/>
      <c r="M724" s="759"/>
      <c r="N724" s="759"/>
      <c r="O724" s="759"/>
      <c r="P724" s="759"/>
      <c r="Q724" s="759"/>
      <c r="R724" s="759"/>
      <c r="S724" s="759"/>
      <c r="T724" s="759"/>
      <c r="U724" s="759"/>
      <c r="V724" s="759"/>
      <c r="W724" s="759"/>
      <c r="X724" s="759"/>
      <c r="Y724" s="759"/>
      <c r="Z724" s="759"/>
      <c r="AA724" s="759"/>
      <c r="AB724" s="759"/>
      <c r="AC724" s="759"/>
      <c r="AD724" s="759"/>
      <c r="AE724" s="27"/>
      <c r="AF724" s="598"/>
    </row>
    <row r="725" spans="1:40" s="137" customFormat="1" ht="30" customHeight="1">
      <c r="A725" s="367" t="s">
        <v>417</v>
      </c>
      <c r="B725" s="914" t="s">
        <v>998</v>
      </c>
      <c r="C725" s="914"/>
      <c r="D725" s="914"/>
      <c r="E725" s="914"/>
      <c r="F725" s="914"/>
      <c r="G725" s="914"/>
      <c r="H725" s="914"/>
      <c r="I725" s="914"/>
      <c r="J725" s="914"/>
      <c r="K725" s="914"/>
      <c r="L725" s="914"/>
      <c r="M725" s="914"/>
      <c r="N725" s="914"/>
      <c r="O725" s="914"/>
      <c r="P725" s="914"/>
      <c r="Q725" s="914"/>
      <c r="R725" s="914"/>
      <c r="S725" s="914"/>
      <c r="T725" s="914"/>
      <c r="U725" s="914"/>
      <c r="V725" s="914"/>
      <c r="W725" s="914"/>
      <c r="X725" s="914"/>
      <c r="Y725" s="914"/>
      <c r="Z725" s="914"/>
      <c r="AA725" s="914"/>
      <c r="AB725" s="914"/>
      <c r="AC725" s="914"/>
      <c r="AD725" s="914"/>
      <c r="AE725" s="27"/>
      <c r="AF725" s="598"/>
    </row>
    <row r="726" spans="1:40" s="137" customFormat="1">
      <c r="A726" s="367"/>
      <c r="B726" s="437"/>
      <c r="C726" s="917" t="s">
        <v>999</v>
      </c>
      <c r="D726" s="917"/>
      <c r="E726" s="917"/>
      <c r="F726" s="917"/>
      <c r="G726" s="917"/>
      <c r="H726" s="917"/>
      <c r="I726" s="917"/>
      <c r="J726" s="917"/>
      <c r="K726" s="917"/>
      <c r="L726" s="917"/>
      <c r="M726" s="917"/>
      <c r="N726" s="917"/>
      <c r="O726" s="917"/>
      <c r="P726" s="917"/>
      <c r="Q726" s="917"/>
      <c r="R726" s="917"/>
      <c r="S726" s="917"/>
      <c r="T726" s="917"/>
      <c r="U726" s="917"/>
      <c r="V726" s="917"/>
      <c r="W726" s="917"/>
      <c r="X726" s="917"/>
      <c r="Y726" s="917"/>
      <c r="Z726" s="917"/>
      <c r="AA726" s="917"/>
      <c r="AB726" s="917"/>
      <c r="AC726" s="917"/>
      <c r="AD726" s="917"/>
      <c r="AE726" s="6"/>
      <c r="AF726" s="598"/>
    </row>
    <row r="727" spans="1:40" s="137" customFormat="1">
      <c r="A727" s="367"/>
      <c r="B727" s="47"/>
      <c r="C727" s="916" t="s">
        <v>331</v>
      </c>
      <c r="D727" s="916"/>
      <c r="E727" s="916"/>
      <c r="F727" s="916"/>
      <c r="G727" s="916"/>
      <c r="H727" s="916"/>
      <c r="I727" s="916"/>
      <c r="J727" s="916"/>
      <c r="K727" s="916"/>
      <c r="L727" s="916"/>
      <c r="M727" s="916"/>
      <c r="N727" s="916"/>
      <c r="O727" s="916"/>
      <c r="P727" s="916"/>
      <c r="Q727" s="916"/>
      <c r="R727" s="916"/>
      <c r="S727" s="916"/>
      <c r="T727" s="916"/>
      <c r="U727" s="916"/>
      <c r="V727" s="916"/>
      <c r="W727" s="916"/>
      <c r="X727" s="916"/>
      <c r="Y727" s="916"/>
      <c r="Z727" s="916"/>
      <c r="AA727" s="916"/>
      <c r="AB727" s="916"/>
      <c r="AC727" s="916"/>
      <c r="AD727" s="916"/>
      <c r="AE727" s="27"/>
      <c r="AF727" s="598"/>
    </row>
    <row r="728" spans="1:40" s="137" customFormat="1">
      <c r="A728" s="367"/>
      <c r="B728" s="760" t="str">
        <f>IF(OR($J$24="X",$T$24="X"),"De acuerdo a la pregunta 1, ésta no debe ser contestada.","")</f>
        <v/>
      </c>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27"/>
      <c r="AF728" s="598"/>
    </row>
    <row r="729" spans="1:40" s="137" customFormat="1" ht="20.25" customHeight="1">
      <c r="A729" s="367"/>
      <c r="B729" s="47"/>
      <c r="C729" s="436"/>
      <c r="D729" s="896" t="s">
        <v>332</v>
      </c>
      <c r="E729" s="897"/>
      <c r="F729" s="897"/>
      <c r="G729" s="897"/>
      <c r="H729" s="897"/>
      <c r="I729" s="897"/>
      <c r="J729" s="898"/>
      <c r="K729" s="896" t="s">
        <v>310</v>
      </c>
      <c r="L729" s="897"/>
      <c r="M729" s="897"/>
      <c r="N729" s="897"/>
      <c r="O729" s="897"/>
      <c r="P729" s="898"/>
      <c r="Q729" s="814" t="s">
        <v>642</v>
      </c>
      <c r="R729" s="815"/>
      <c r="S729" s="815"/>
      <c r="T729" s="815"/>
      <c r="U729" s="815"/>
      <c r="V729" s="816"/>
      <c r="W729" s="814" t="s">
        <v>643</v>
      </c>
      <c r="X729" s="815"/>
      <c r="Y729" s="815"/>
      <c r="Z729" s="815"/>
      <c r="AA729" s="815"/>
      <c r="AB729" s="816"/>
      <c r="AC729" s="438"/>
      <c r="AD729" s="436"/>
      <c r="AE729" s="27"/>
      <c r="AF729" s="598"/>
      <c r="AG729" s="571" t="s">
        <v>6452</v>
      </c>
      <c r="AH729" s="571"/>
      <c r="AI729" s="571"/>
      <c r="AJ729" s="571"/>
      <c r="AK729" s="571"/>
      <c r="AL729" s="571"/>
      <c r="AM729" s="571"/>
      <c r="AN729" s="571"/>
    </row>
    <row r="730" spans="1:40" s="137" customFormat="1" ht="20.25" customHeight="1" thickBot="1">
      <c r="A730" s="367"/>
      <c r="B730" s="47"/>
      <c r="C730" s="436"/>
      <c r="D730" s="899"/>
      <c r="E730" s="900"/>
      <c r="F730" s="900"/>
      <c r="G730" s="900"/>
      <c r="H730" s="900"/>
      <c r="I730" s="900"/>
      <c r="J730" s="901"/>
      <c r="K730" s="899"/>
      <c r="L730" s="900"/>
      <c r="M730" s="900"/>
      <c r="N730" s="900"/>
      <c r="O730" s="900"/>
      <c r="P730" s="901"/>
      <c r="Q730" s="905"/>
      <c r="R730" s="906"/>
      <c r="S730" s="906"/>
      <c r="T730" s="906"/>
      <c r="U730" s="906"/>
      <c r="V730" s="907"/>
      <c r="W730" s="905"/>
      <c r="X730" s="906"/>
      <c r="Y730" s="906"/>
      <c r="Z730" s="906"/>
      <c r="AA730" s="906"/>
      <c r="AB730" s="907"/>
      <c r="AC730" s="438"/>
      <c r="AD730" s="436"/>
      <c r="AE730" s="27"/>
      <c r="AF730" s="598"/>
      <c r="AG730" s="571">
        <f>COUNTBLANK(K732:AB740)</f>
        <v>162</v>
      </c>
      <c r="AH730" s="571" t="s">
        <v>6467</v>
      </c>
      <c r="AI730" s="571" t="s">
        <v>6472</v>
      </c>
      <c r="AJ730" s="571"/>
      <c r="AK730" s="571"/>
      <c r="AL730" s="656" t="s">
        <v>6467</v>
      </c>
      <c r="AM730" s="571" t="s">
        <v>6475</v>
      </c>
      <c r="AN730" s="571" t="s">
        <v>6479</v>
      </c>
    </row>
    <row r="731" spans="1:40" s="137" customFormat="1" ht="20.25" customHeight="1" thickBot="1">
      <c r="A731" s="367"/>
      <c r="B731" s="47"/>
      <c r="C731" s="436"/>
      <c r="D731" s="902"/>
      <c r="E731" s="903"/>
      <c r="F731" s="903"/>
      <c r="G731" s="903"/>
      <c r="H731" s="903"/>
      <c r="I731" s="903"/>
      <c r="J731" s="904"/>
      <c r="K731" s="902"/>
      <c r="L731" s="903"/>
      <c r="M731" s="903"/>
      <c r="N731" s="903"/>
      <c r="O731" s="903"/>
      <c r="P731" s="904"/>
      <c r="Q731" s="817"/>
      <c r="R731" s="818"/>
      <c r="S731" s="818"/>
      <c r="T731" s="818"/>
      <c r="U731" s="818"/>
      <c r="V731" s="819"/>
      <c r="W731" s="817"/>
      <c r="X731" s="818"/>
      <c r="Y731" s="818"/>
      <c r="Z731" s="818"/>
      <c r="AA731" s="818"/>
      <c r="AB731" s="819"/>
      <c r="AC731" s="438"/>
      <c r="AD731" s="436"/>
      <c r="AE731" s="27"/>
      <c r="AF731" s="598"/>
      <c r="AG731" s="649" t="s">
        <v>467</v>
      </c>
      <c r="AH731" s="650" t="s">
        <v>6458</v>
      </c>
      <c r="AI731" s="651" t="s">
        <v>6459</v>
      </c>
      <c r="AJ731" s="571"/>
      <c r="AK731" s="625" t="s">
        <v>6454</v>
      </c>
      <c r="AL731" s="626">
        <f>P694</f>
        <v>0</v>
      </c>
      <c r="AM731" s="626">
        <f>P692</f>
        <v>0</v>
      </c>
      <c r="AN731" s="626">
        <f>P693</f>
        <v>0</v>
      </c>
    </row>
    <row r="732" spans="1:40" s="137" customFormat="1">
      <c r="A732" s="367"/>
      <c r="B732" s="47"/>
      <c r="C732" s="436"/>
      <c r="D732" s="45" t="s">
        <v>65</v>
      </c>
      <c r="E732" s="936" t="s">
        <v>154</v>
      </c>
      <c r="F732" s="937"/>
      <c r="G732" s="937"/>
      <c r="H732" s="937"/>
      <c r="I732" s="937"/>
      <c r="J732" s="938"/>
      <c r="K732" s="772"/>
      <c r="L732" s="773"/>
      <c r="M732" s="773"/>
      <c r="N732" s="773"/>
      <c r="O732" s="773"/>
      <c r="P732" s="774"/>
      <c r="Q732" s="772"/>
      <c r="R732" s="775"/>
      <c r="S732" s="775"/>
      <c r="T732" s="775"/>
      <c r="U732" s="775"/>
      <c r="V732" s="776"/>
      <c r="W732" s="772"/>
      <c r="X732" s="775"/>
      <c r="Y732" s="775"/>
      <c r="Z732" s="775"/>
      <c r="AA732" s="775"/>
      <c r="AB732" s="776"/>
      <c r="AC732" s="438"/>
      <c r="AD732" s="436"/>
      <c r="AE732" s="27"/>
      <c r="AF732" s="598"/>
      <c r="AG732" s="654">
        <f>COUNTIF(Q732:AB732,"ns")</f>
        <v>0</v>
      </c>
      <c r="AH732" s="653">
        <f>SUM(Q732:AB732)</f>
        <v>0</v>
      </c>
      <c r="AI732" s="641">
        <f>IF($AG$730=162,0,IF(OR(AND(K732=0,AG732&gt;0),AND(K732="ns",AH732&gt;0),AND(K732="ns",AG732=0,AH732=0)),1,IF(OR(AND(K732&gt;0,AG732=2),AND(K732="ns",AG732=2),AND(K732="ns",AH732=0,AG732&gt;0),K732=AH732),0,1)))</f>
        <v>0</v>
      </c>
      <c r="AJ732" s="571"/>
      <c r="AK732" s="627" t="s">
        <v>6455</v>
      </c>
      <c r="AL732" s="631">
        <f>SUM(K732:P740)</f>
        <v>0</v>
      </c>
      <c r="AM732" s="631">
        <f>SUM(Q732:V740)</f>
        <v>0</v>
      </c>
      <c r="AN732" s="631">
        <f>SUM(W732:AB740)</f>
        <v>0</v>
      </c>
    </row>
    <row r="733" spans="1:40" s="137" customFormat="1">
      <c r="A733" s="367"/>
      <c r="B733" s="47"/>
      <c r="C733" s="436"/>
      <c r="D733" s="45" t="s">
        <v>132</v>
      </c>
      <c r="E733" s="936" t="s">
        <v>155</v>
      </c>
      <c r="F733" s="937"/>
      <c r="G733" s="937"/>
      <c r="H733" s="937"/>
      <c r="I733" s="937"/>
      <c r="J733" s="938"/>
      <c r="K733" s="772"/>
      <c r="L733" s="773"/>
      <c r="M733" s="773"/>
      <c r="N733" s="773"/>
      <c r="O733" s="773"/>
      <c r="P733" s="774"/>
      <c r="Q733" s="772"/>
      <c r="R733" s="775"/>
      <c r="S733" s="775"/>
      <c r="T733" s="775"/>
      <c r="U733" s="775"/>
      <c r="V733" s="776"/>
      <c r="W733" s="772"/>
      <c r="X733" s="775"/>
      <c r="Y733" s="775"/>
      <c r="Z733" s="775"/>
      <c r="AA733" s="775"/>
      <c r="AB733" s="776"/>
      <c r="AC733" s="438"/>
      <c r="AD733" s="436"/>
      <c r="AE733" s="27"/>
      <c r="AF733" s="598"/>
      <c r="AG733" s="654">
        <f>COUNTIF(Q733:AB733,"ns")</f>
        <v>0</v>
      </c>
      <c r="AH733" s="653">
        <f>SUM(Q733:AB733)</f>
        <v>0</v>
      </c>
      <c r="AI733" s="641">
        <f t="shared" ref="AI733:AI740" si="139">IF($AG$730=162,0,IF(OR(AND(K733=0,AG733&gt;0),AND(K733="ns",AH733&gt;0),AND(K733="ns",AG733=0,AH733=0)),1,IF(OR(AND(K733&gt;0,AG733=2),AND(K733="ns",AG733=2),AND(K733="ns",AH733=0,AG733&gt;0),K733=AH733),0,1)))</f>
        <v>0</v>
      </c>
      <c r="AJ733" s="571"/>
      <c r="AK733" s="627" t="s">
        <v>467</v>
      </c>
      <c r="AL733" s="628">
        <f>COUNTIF(K732:P740,"NS")</f>
        <v>0</v>
      </c>
      <c r="AM733" s="628">
        <f>COUNTIF(Q732:V740,"NS")</f>
        <v>0</v>
      </c>
      <c r="AN733" s="628">
        <f>COUNTIF(W732:AB740,"NS")</f>
        <v>0</v>
      </c>
    </row>
    <row r="734" spans="1:40" s="137" customFormat="1">
      <c r="A734" s="367"/>
      <c r="B734" s="47"/>
      <c r="C734" s="436"/>
      <c r="D734" s="45" t="s">
        <v>134</v>
      </c>
      <c r="E734" s="936" t="s">
        <v>156</v>
      </c>
      <c r="F734" s="937"/>
      <c r="G734" s="937"/>
      <c r="H734" s="937"/>
      <c r="I734" s="937"/>
      <c r="J734" s="938"/>
      <c r="K734" s="772"/>
      <c r="L734" s="773"/>
      <c r="M734" s="773"/>
      <c r="N734" s="773"/>
      <c r="O734" s="773"/>
      <c r="P734" s="774"/>
      <c r="Q734" s="772"/>
      <c r="R734" s="775"/>
      <c r="S734" s="775"/>
      <c r="T734" s="775"/>
      <c r="U734" s="775"/>
      <c r="V734" s="776"/>
      <c r="W734" s="772"/>
      <c r="X734" s="775"/>
      <c r="Y734" s="775"/>
      <c r="Z734" s="775"/>
      <c r="AA734" s="775"/>
      <c r="AB734" s="776"/>
      <c r="AC734" s="438"/>
      <c r="AD734" s="436"/>
      <c r="AE734" s="27"/>
      <c r="AF734" s="598"/>
      <c r="AG734" s="654">
        <f t="shared" ref="AG734:AG740" si="140">COUNTIF(Q734:AB734,"ns")</f>
        <v>0</v>
      </c>
      <c r="AH734" s="653">
        <f t="shared" ref="AH734:AH740" si="141">SUM(Q734:AB734)</f>
        <v>0</v>
      </c>
      <c r="AI734" s="641">
        <f t="shared" si="139"/>
        <v>0</v>
      </c>
      <c r="AJ734" s="571"/>
      <c r="AK734" s="629" t="s">
        <v>6456</v>
      </c>
      <c r="AL734" s="630">
        <f>IF($AG$730=162,0,IF(OR(AND(AL731=0,AL733&gt;0),AND(AL731="NS",AL732&gt;0),AND(AL731="NS",AL732=0,AL733=0)),1,IF(OR(AND(AL733&gt;=2,AL732&lt;AL731),AND(AL731="NS",AL732=0,AL733&gt;0),AL731=AL732),0,1)))</f>
        <v>0</v>
      </c>
      <c r="AM734" s="630">
        <f>IF($AG$730=162,0,IF(OR(AND(AM731=0,AM733&gt;0),AND(AM731="NS",AM732&gt;0),AND(AM731="NS",AM732=0,AM733=0)),1,IF(OR(AND(AM733&gt;=2,AM732&lt;AM731),AND(AM731="NS",AM732=0,AM733&gt;0),AM731=AM732),0,1)))</f>
        <v>0</v>
      </c>
      <c r="AN734" s="630">
        <f>IF($AG$730=162,0,IF(OR(AND(AN731=0,AN733&gt;0),AND(AN731="NS",AN732&gt;0),AND(AN731="NS",AN732=0,AN733=0)),1,IF(OR(AND(AN733&gt;=2,AN732&lt;AN731),AND(AN731="NS",AN732=0,AN733&gt;0),AN731=AN732),0,1)))</f>
        <v>0</v>
      </c>
    </row>
    <row r="735" spans="1:40" s="137" customFormat="1">
      <c r="A735" s="367"/>
      <c r="B735" s="47"/>
      <c r="C735" s="359"/>
      <c r="D735" s="45" t="s">
        <v>136</v>
      </c>
      <c r="E735" s="936" t="s">
        <v>157</v>
      </c>
      <c r="F735" s="937"/>
      <c r="G735" s="937"/>
      <c r="H735" s="937"/>
      <c r="I735" s="937"/>
      <c r="J735" s="938"/>
      <c r="K735" s="772"/>
      <c r="L735" s="773"/>
      <c r="M735" s="773"/>
      <c r="N735" s="773"/>
      <c r="O735" s="773"/>
      <c r="P735" s="774"/>
      <c r="Q735" s="772"/>
      <c r="R735" s="775"/>
      <c r="S735" s="775"/>
      <c r="T735" s="775"/>
      <c r="U735" s="775"/>
      <c r="V735" s="776"/>
      <c r="W735" s="772"/>
      <c r="X735" s="775"/>
      <c r="Y735" s="775"/>
      <c r="Z735" s="775"/>
      <c r="AA735" s="775"/>
      <c r="AB735" s="776"/>
      <c r="AC735" s="363"/>
      <c r="AD735" s="359"/>
      <c r="AE735" s="27"/>
      <c r="AF735" s="598"/>
      <c r="AG735" s="654">
        <f t="shared" si="140"/>
        <v>0</v>
      </c>
      <c r="AH735" s="653">
        <f t="shared" si="141"/>
        <v>0</v>
      </c>
      <c r="AI735" s="641">
        <f t="shared" si="139"/>
        <v>0</v>
      </c>
    </row>
    <row r="736" spans="1:40" s="137" customFormat="1">
      <c r="A736" s="367"/>
      <c r="B736" s="47"/>
      <c r="C736" s="359"/>
      <c r="D736" s="45" t="s">
        <v>73</v>
      </c>
      <c r="E736" s="936" t="s">
        <v>333</v>
      </c>
      <c r="F736" s="937"/>
      <c r="G736" s="937"/>
      <c r="H736" s="937"/>
      <c r="I736" s="937"/>
      <c r="J736" s="938"/>
      <c r="K736" s="772"/>
      <c r="L736" s="773"/>
      <c r="M736" s="773"/>
      <c r="N736" s="773"/>
      <c r="O736" s="773"/>
      <c r="P736" s="774"/>
      <c r="Q736" s="772"/>
      <c r="R736" s="775"/>
      <c r="S736" s="775"/>
      <c r="T736" s="775"/>
      <c r="U736" s="775"/>
      <c r="V736" s="776"/>
      <c r="W736" s="772"/>
      <c r="X736" s="775"/>
      <c r="Y736" s="775"/>
      <c r="Z736" s="775"/>
      <c r="AA736" s="775"/>
      <c r="AB736" s="776"/>
      <c r="AC736" s="363"/>
      <c r="AD736" s="359"/>
      <c r="AE736" s="27"/>
      <c r="AF736" s="598"/>
      <c r="AG736" s="654">
        <f t="shared" si="140"/>
        <v>0</v>
      </c>
      <c r="AH736" s="653">
        <f t="shared" si="141"/>
        <v>0</v>
      </c>
      <c r="AI736" s="641">
        <f t="shared" si="139"/>
        <v>0</v>
      </c>
    </row>
    <row r="737" spans="1:40" s="137" customFormat="1">
      <c r="A737" s="367"/>
      <c r="B737" s="47"/>
      <c r="C737" s="359"/>
      <c r="D737" s="45" t="s">
        <v>75</v>
      </c>
      <c r="E737" s="936" t="s">
        <v>158</v>
      </c>
      <c r="F737" s="937"/>
      <c r="G737" s="937"/>
      <c r="H737" s="937"/>
      <c r="I737" s="937"/>
      <c r="J737" s="938"/>
      <c r="K737" s="772"/>
      <c r="L737" s="773"/>
      <c r="M737" s="773"/>
      <c r="N737" s="773"/>
      <c r="O737" s="773"/>
      <c r="P737" s="774"/>
      <c r="Q737" s="772"/>
      <c r="R737" s="775"/>
      <c r="S737" s="775"/>
      <c r="T737" s="775"/>
      <c r="U737" s="775"/>
      <c r="V737" s="776"/>
      <c r="W737" s="772"/>
      <c r="X737" s="775"/>
      <c r="Y737" s="775"/>
      <c r="Z737" s="775"/>
      <c r="AA737" s="775"/>
      <c r="AB737" s="776"/>
      <c r="AC737" s="363"/>
      <c r="AD737" s="359"/>
      <c r="AE737" s="27"/>
      <c r="AF737" s="598"/>
      <c r="AG737" s="654">
        <f t="shared" si="140"/>
        <v>0</v>
      </c>
      <c r="AH737" s="653">
        <f t="shared" si="141"/>
        <v>0</v>
      </c>
      <c r="AI737" s="641">
        <f t="shared" si="139"/>
        <v>0</v>
      </c>
    </row>
    <row r="738" spans="1:40" s="137" customFormat="1">
      <c r="A738" s="367"/>
      <c r="B738" s="47"/>
      <c r="C738" s="359"/>
      <c r="D738" s="45" t="s">
        <v>77</v>
      </c>
      <c r="E738" s="936" t="s">
        <v>159</v>
      </c>
      <c r="F738" s="937"/>
      <c r="G738" s="937"/>
      <c r="H738" s="937"/>
      <c r="I738" s="937"/>
      <c r="J738" s="938"/>
      <c r="K738" s="772"/>
      <c r="L738" s="773"/>
      <c r="M738" s="773"/>
      <c r="N738" s="773"/>
      <c r="O738" s="773"/>
      <c r="P738" s="774"/>
      <c r="Q738" s="772"/>
      <c r="R738" s="775"/>
      <c r="S738" s="775"/>
      <c r="T738" s="775"/>
      <c r="U738" s="775"/>
      <c r="V738" s="776"/>
      <c r="W738" s="772"/>
      <c r="X738" s="775"/>
      <c r="Y738" s="775"/>
      <c r="Z738" s="775"/>
      <c r="AA738" s="775"/>
      <c r="AB738" s="776"/>
      <c r="AC738" s="363"/>
      <c r="AD738" s="359"/>
      <c r="AE738" s="27"/>
      <c r="AF738" s="598"/>
      <c r="AG738" s="654">
        <f t="shared" si="140"/>
        <v>0</v>
      </c>
      <c r="AH738" s="653">
        <f t="shared" si="141"/>
        <v>0</v>
      </c>
      <c r="AI738" s="641">
        <f t="shared" si="139"/>
        <v>0</v>
      </c>
    </row>
    <row r="739" spans="1:40" s="137" customFormat="1">
      <c r="A739" s="367"/>
      <c r="B739" s="47"/>
      <c r="C739" s="359"/>
      <c r="D739" s="45" t="s">
        <v>79</v>
      </c>
      <c r="E739" s="936" t="s">
        <v>160</v>
      </c>
      <c r="F739" s="937"/>
      <c r="G739" s="937"/>
      <c r="H739" s="937"/>
      <c r="I739" s="937"/>
      <c r="J739" s="938"/>
      <c r="K739" s="772"/>
      <c r="L739" s="773"/>
      <c r="M739" s="773"/>
      <c r="N739" s="773"/>
      <c r="O739" s="773"/>
      <c r="P739" s="774"/>
      <c r="Q739" s="772"/>
      <c r="R739" s="775"/>
      <c r="S739" s="775"/>
      <c r="T739" s="775"/>
      <c r="U739" s="775"/>
      <c r="V739" s="776"/>
      <c r="W739" s="772"/>
      <c r="X739" s="775"/>
      <c r="Y739" s="775"/>
      <c r="Z739" s="775"/>
      <c r="AA739" s="775"/>
      <c r="AB739" s="776"/>
      <c r="AC739" s="363"/>
      <c r="AD739" s="359"/>
      <c r="AE739" s="27"/>
      <c r="AF739" s="598"/>
      <c r="AG739" s="654">
        <f t="shared" si="140"/>
        <v>0</v>
      </c>
      <c r="AH739" s="653">
        <f t="shared" si="141"/>
        <v>0</v>
      </c>
      <c r="AI739" s="641">
        <f t="shared" si="139"/>
        <v>0</v>
      </c>
    </row>
    <row r="740" spans="1:40" s="137" customFormat="1">
      <c r="A740" s="367"/>
      <c r="B740" s="47"/>
      <c r="C740" s="359"/>
      <c r="D740" s="45" t="s">
        <v>81</v>
      </c>
      <c r="E740" s="936" t="s">
        <v>329</v>
      </c>
      <c r="F740" s="937"/>
      <c r="G740" s="937"/>
      <c r="H740" s="937"/>
      <c r="I740" s="937"/>
      <c r="J740" s="938"/>
      <c r="K740" s="772"/>
      <c r="L740" s="773"/>
      <c r="M740" s="773"/>
      <c r="N740" s="773"/>
      <c r="O740" s="773"/>
      <c r="P740" s="774"/>
      <c r="Q740" s="772"/>
      <c r="R740" s="775"/>
      <c r="S740" s="775"/>
      <c r="T740" s="775"/>
      <c r="U740" s="775"/>
      <c r="V740" s="776"/>
      <c r="W740" s="772"/>
      <c r="X740" s="775"/>
      <c r="Y740" s="775"/>
      <c r="Z740" s="775"/>
      <c r="AA740" s="775"/>
      <c r="AB740" s="776"/>
      <c r="AC740" s="363"/>
      <c r="AD740" s="359"/>
      <c r="AE740" s="27"/>
      <c r="AF740" s="598"/>
      <c r="AG740" s="654">
        <f t="shared" si="140"/>
        <v>0</v>
      </c>
      <c r="AH740" s="653">
        <f t="shared" si="141"/>
        <v>0</v>
      </c>
      <c r="AI740" s="641">
        <f t="shared" si="139"/>
        <v>0</v>
      </c>
    </row>
    <row r="741" spans="1:40" s="137" customFormat="1">
      <c r="A741" s="367"/>
      <c r="B741" s="47"/>
      <c r="C741" s="359"/>
      <c r="D741" s="47"/>
      <c r="E741" s="359"/>
      <c r="F741" s="359"/>
      <c r="G741" s="359"/>
      <c r="H741" s="359"/>
      <c r="I741" s="359"/>
      <c r="J741" s="90" t="s">
        <v>102</v>
      </c>
      <c r="K741" s="908">
        <f>IF(AND(SUM(K727:P740)=0,COUNTIF(K727:P740,"NS")&gt;0),"NS",SUM(K727:P740))</f>
        <v>0</v>
      </c>
      <c r="L741" s="909"/>
      <c r="M741" s="909"/>
      <c r="N741" s="909"/>
      <c r="O741" s="909"/>
      <c r="P741" s="910"/>
      <c r="Q741" s="908">
        <f>IF(AND(SUM(Q727:V740)=0,COUNTIF(Q727:V740,"NS")&gt;0),"NS",SUM(Q727:V740))</f>
        <v>0</v>
      </c>
      <c r="R741" s="909"/>
      <c r="S741" s="909"/>
      <c r="T741" s="909"/>
      <c r="U741" s="909"/>
      <c r="V741" s="910"/>
      <c r="W741" s="908">
        <f t="shared" ref="W741" si="142">IF(AND(SUM(W727:AB740)=0,COUNTIF(W727:AB740,"NS")&gt;0),"NS",SUM(W727:AB740))</f>
        <v>0</v>
      </c>
      <c r="X741" s="909"/>
      <c r="Y741" s="909"/>
      <c r="Z741" s="909"/>
      <c r="AA741" s="909"/>
      <c r="AB741" s="910"/>
      <c r="AC741" s="363"/>
      <c r="AD741" s="359"/>
      <c r="AE741" s="27"/>
      <c r="AF741" s="598"/>
      <c r="AI741" s="644">
        <f>SUM(AI732:AI740)</f>
        <v>0</v>
      </c>
    </row>
    <row r="742" spans="1:40" s="137" customFormat="1">
      <c r="A742" s="367"/>
      <c r="B742" s="758" t="str">
        <f>IF(AG725=252,"",IF(AI741=0,"","ERROR: Por favor verifique las cantidades ya que no coinciden con el total."))</f>
        <v/>
      </c>
      <c r="C742" s="758"/>
      <c r="D742" s="758"/>
      <c r="E742" s="758"/>
      <c r="F742" s="758"/>
      <c r="G742" s="758"/>
      <c r="H742" s="758"/>
      <c r="I742" s="758"/>
      <c r="J742" s="758"/>
      <c r="K742" s="758"/>
      <c r="L742" s="758"/>
      <c r="M742" s="758"/>
      <c r="N742" s="758"/>
      <c r="O742" s="758"/>
      <c r="P742" s="758"/>
      <c r="Q742" s="758"/>
      <c r="R742" s="758"/>
      <c r="S742" s="758"/>
      <c r="T742" s="758"/>
      <c r="U742" s="758"/>
      <c r="V742" s="758"/>
      <c r="W742" s="758"/>
      <c r="X742" s="758"/>
      <c r="Y742" s="758"/>
      <c r="Z742" s="758"/>
      <c r="AA742" s="758"/>
      <c r="AB742" s="758"/>
      <c r="AC742" s="758"/>
      <c r="AD742" s="758"/>
      <c r="AE742" s="27"/>
      <c r="AF742" s="598"/>
    </row>
    <row r="743" spans="1:40" s="137" customFormat="1">
      <c r="A743" s="367"/>
      <c r="B743" s="758" t="str">
        <f>IF(AG730=162,"",IF(SUM(AL734:AN734)=0,"","ERROR: Por favor verifique las cantidades ya que no coinciden con lo registrado en la pregunta 31."))</f>
        <v/>
      </c>
      <c r="C743" s="758"/>
      <c r="D743" s="758"/>
      <c r="E743" s="758"/>
      <c r="F743" s="758"/>
      <c r="G743" s="758"/>
      <c r="H743" s="758"/>
      <c r="I743" s="758"/>
      <c r="J743" s="758"/>
      <c r="K743" s="758"/>
      <c r="L743" s="758"/>
      <c r="M743" s="758"/>
      <c r="N743" s="758"/>
      <c r="O743" s="758"/>
      <c r="P743" s="758"/>
      <c r="Q743" s="758"/>
      <c r="R743" s="758"/>
      <c r="S743" s="758"/>
      <c r="T743" s="758"/>
      <c r="U743" s="758"/>
      <c r="V743" s="758"/>
      <c r="W743" s="758"/>
      <c r="X743" s="758"/>
      <c r="Y743" s="758"/>
      <c r="Z743" s="758"/>
      <c r="AA743" s="758"/>
      <c r="AB743" s="758"/>
      <c r="AC743" s="758"/>
      <c r="AD743" s="758"/>
      <c r="AE743" s="27"/>
      <c r="AF743" s="598"/>
    </row>
    <row r="744" spans="1:40" s="137" customFormat="1">
      <c r="A744" s="367"/>
      <c r="B744" s="759" t="str">
        <f>IF(OR(AG730=162,AG730=135),"","ERROR: Favor de llenar todas las celdas. Si no se cuenta con la información, registrar NS.")</f>
        <v/>
      </c>
      <c r="C744" s="759"/>
      <c r="D744" s="759"/>
      <c r="E744" s="759"/>
      <c r="F744" s="759"/>
      <c r="G744" s="759"/>
      <c r="H744" s="759"/>
      <c r="I744" s="759"/>
      <c r="J744" s="759"/>
      <c r="K744" s="759"/>
      <c r="L744" s="759"/>
      <c r="M744" s="759"/>
      <c r="N744" s="759"/>
      <c r="O744" s="759"/>
      <c r="P744" s="759"/>
      <c r="Q744" s="759"/>
      <c r="R744" s="759"/>
      <c r="S744" s="759"/>
      <c r="T744" s="759"/>
      <c r="U744" s="759"/>
      <c r="V744" s="759"/>
      <c r="W744" s="759"/>
      <c r="X744" s="759"/>
      <c r="Y744" s="759"/>
      <c r="Z744" s="759"/>
      <c r="AA744" s="759"/>
      <c r="AB744" s="759"/>
      <c r="AC744" s="759"/>
      <c r="AD744" s="759"/>
      <c r="AE744" s="27"/>
      <c r="AF744" s="598"/>
    </row>
    <row r="745" spans="1:40" s="137" customFormat="1" ht="27" customHeight="1">
      <c r="A745" s="367" t="s">
        <v>641</v>
      </c>
      <c r="B745" s="914" t="s">
        <v>1000</v>
      </c>
      <c r="C745" s="914"/>
      <c r="D745" s="914"/>
      <c r="E745" s="914"/>
      <c r="F745" s="914"/>
      <c r="G745" s="914"/>
      <c r="H745" s="914"/>
      <c r="I745" s="914"/>
      <c r="J745" s="914"/>
      <c r="K745" s="914"/>
      <c r="L745" s="914"/>
      <c r="M745" s="914"/>
      <c r="N745" s="914"/>
      <c r="O745" s="914"/>
      <c r="P745" s="914"/>
      <c r="Q745" s="914"/>
      <c r="R745" s="914"/>
      <c r="S745" s="914"/>
      <c r="T745" s="914"/>
      <c r="U745" s="914"/>
      <c r="V745" s="914"/>
      <c r="W745" s="914"/>
      <c r="X745" s="914"/>
      <c r="Y745" s="914"/>
      <c r="Z745" s="914"/>
      <c r="AA745" s="914"/>
      <c r="AB745" s="914"/>
      <c r="AC745" s="914"/>
      <c r="AD745" s="914"/>
      <c r="AE745" s="27"/>
      <c r="AF745" s="598"/>
    </row>
    <row r="746" spans="1:40" s="137" customFormat="1">
      <c r="A746" s="367"/>
      <c r="B746" s="437"/>
      <c r="C746" s="917" t="s">
        <v>999</v>
      </c>
      <c r="D746" s="917"/>
      <c r="E746" s="917"/>
      <c r="F746" s="917"/>
      <c r="G746" s="917"/>
      <c r="H746" s="917"/>
      <c r="I746" s="917"/>
      <c r="J746" s="917"/>
      <c r="K746" s="917"/>
      <c r="L746" s="917"/>
      <c r="M746" s="917"/>
      <c r="N746" s="917"/>
      <c r="O746" s="917"/>
      <c r="P746" s="917"/>
      <c r="Q746" s="917"/>
      <c r="R746" s="917"/>
      <c r="S746" s="917"/>
      <c r="T746" s="917"/>
      <c r="U746" s="917"/>
      <c r="V746" s="917"/>
      <c r="W746" s="917"/>
      <c r="X746" s="917"/>
      <c r="Y746" s="917"/>
      <c r="Z746" s="917"/>
      <c r="AA746" s="917"/>
      <c r="AB746" s="917"/>
      <c r="AC746" s="917"/>
      <c r="AD746" s="917"/>
      <c r="AE746" s="6"/>
      <c r="AF746" s="598"/>
    </row>
    <row r="747" spans="1:40" s="137" customFormat="1">
      <c r="A747" s="367"/>
      <c r="C747" s="935" t="s">
        <v>335</v>
      </c>
      <c r="D747" s="935"/>
      <c r="E747" s="935"/>
      <c r="F747" s="935"/>
      <c r="G747" s="935"/>
      <c r="H747" s="935"/>
      <c r="I747" s="935"/>
      <c r="J747" s="935"/>
      <c r="K747" s="935"/>
      <c r="L747" s="935"/>
      <c r="M747" s="935"/>
      <c r="N747" s="935"/>
      <c r="O747" s="935"/>
      <c r="P747" s="935"/>
      <c r="Q747" s="935"/>
      <c r="R747" s="935"/>
      <c r="S747" s="935"/>
      <c r="T747" s="935"/>
      <c r="U747" s="935"/>
      <c r="V747" s="935"/>
      <c r="W747" s="935"/>
      <c r="X747" s="935"/>
      <c r="Y747" s="935"/>
      <c r="Z747" s="935"/>
      <c r="AA747" s="935"/>
      <c r="AB747" s="935"/>
      <c r="AC747" s="935"/>
      <c r="AD747" s="935"/>
      <c r="AE747" s="27"/>
      <c r="AF747" s="598"/>
    </row>
    <row r="748" spans="1:40" s="137" customFormat="1">
      <c r="A748" s="367"/>
      <c r="B748" s="760" t="str">
        <f>IF(OR($J$24="X",$T$24="X"),"De acuerdo a la pregunta 1, ésta no debe ser contestada.","")</f>
        <v/>
      </c>
      <c r="C748" s="760"/>
      <c r="D748" s="760"/>
      <c r="E748" s="760"/>
      <c r="F748" s="760"/>
      <c r="G748" s="760"/>
      <c r="H748" s="760"/>
      <c r="I748" s="760"/>
      <c r="J748" s="760"/>
      <c r="K748" s="760"/>
      <c r="L748" s="760"/>
      <c r="M748" s="760"/>
      <c r="N748" s="760"/>
      <c r="O748" s="760"/>
      <c r="P748" s="760"/>
      <c r="Q748" s="760"/>
      <c r="R748" s="760"/>
      <c r="S748" s="760"/>
      <c r="T748" s="760"/>
      <c r="U748" s="760"/>
      <c r="V748" s="760"/>
      <c r="W748" s="760"/>
      <c r="X748" s="760"/>
      <c r="Y748" s="760"/>
      <c r="Z748" s="760"/>
      <c r="AA748" s="760"/>
      <c r="AB748" s="760"/>
      <c r="AC748" s="760"/>
      <c r="AD748" s="760"/>
      <c r="AE748" s="27"/>
      <c r="AF748" s="598"/>
    </row>
    <row r="749" spans="1:40" s="137" customFormat="1" ht="17.25" customHeight="1">
      <c r="A749" s="367"/>
      <c r="B749" s="896" t="s">
        <v>950</v>
      </c>
      <c r="C749" s="897"/>
      <c r="D749" s="897"/>
      <c r="E749" s="897"/>
      <c r="F749" s="897"/>
      <c r="G749" s="897"/>
      <c r="H749" s="897"/>
      <c r="I749" s="897"/>
      <c r="J749" s="897"/>
      <c r="K749" s="898"/>
      <c r="L749" s="896" t="s">
        <v>120</v>
      </c>
      <c r="M749" s="897"/>
      <c r="N749" s="897"/>
      <c r="O749" s="897"/>
      <c r="P749" s="897"/>
      <c r="Q749" s="898"/>
      <c r="R749" s="814" t="s">
        <v>642</v>
      </c>
      <c r="S749" s="815"/>
      <c r="T749" s="815"/>
      <c r="U749" s="815"/>
      <c r="V749" s="815"/>
      <c r="W749" s="816"/>
      <c r="X749" s="814" t="s">
        <v>643</v>
      </c>
      <c r="Y749" s="815"/>
      <c r="Z749" s="815"/>
      <c r="AA749" s="815"/>
      <c r="AB749" s="815"/>
      <c r="AC749" s="816"/>
      <c r="AD749" s="42"/>
      <c r="AE749" s="27"/>
      <c r="AF749" s="598"/>
      <c r="AG749" s="571" t="s">
        <v>6452</v>
      </c>
      <c r="AH749" s="571"/>
      <c r="AI749" s="571"/>
      <c r="AJ749" s="571"/>
      <c r="AK749" s="571"/>
      <c r="AL749" s="571"/>
      <c r="AM749" s="571"/>
      <c r="AN749" s="571"/>
    </row>
    <row r="750" spans="1:40" s="137" customFormat="1" ht="17.25" customHeight="1" thickBot="1">
      <c r="A750" s="367"/>
      <c r="B750" s="899"/>
      <c r="C750" s="900"/>
      <c r="D750" s="900"/>
      <c r="E750" s="900"/>
      <c r="F750" s="900"/>
      <c r="G750" s="900"/>
      <c r="H750" s="900"/>
      <c r="I750" s="900"/>
      <c r="J750" s="900"/>
      <c r="K750" s="901"/>
      <c r="L750" s="899"/>
      <c r="M750" s="900"/>
      <c r="N750" s="900"/>
      <c r="O750" s="900"/>
      <c r="P750" s="900"/>
      <c r="Q750" s="901"/>
      <c r="R750" s="905"/>
      <c r="S750" s="906"/>
      <c r="T750" s="906"/>
      <c r="U750" s="906"/>
      <c r="V750" s="906"/>
      <c r="W750" s="907"/>
      <c r="X750" s="905"/>
      <c r="Y750" s="906"/>
      <c r="Z750" s="906"/>
      <c r="AA750" s="906"/>
      <c r="AB750" s="906"/>
      <c r="AC750" s="907"/>
      <c r="AD750" s="42"/>
      <c r="AE750" s="27"/>
      <c r="AF750" s="598"/>
      <c r="AG750" s="571">
        <f>COUNTBLANK(L752:AC771)</f>
        <v>360</v>
      </c>
      <c r="AH750" s="571" t="s">
        <v>6467</v>
      </c>
      <c r="AI750" s="571" t="s">
        <v>6472</v>
      </c>
      <c r="AJ750" s="571"/>
      <c r="AK750" s="571"/>
      <c r="AL750" s="656" t="s">
        <v>6467</v>
      </c>
      <c r="AM750" s="571" t="s">
        <v>6475</v>
      </c>
      <c r="AN750" s="571" t="s">
        <v>6479</v>
      </c>
    </row>
    <row r="751" spans="1:40" s="137" customFormat="1" ht="17.25" customHeight="1" thickBot="1">
      <c r="A751" s="367"/>
      <c r="B751" s="902"/>
      <c r="C751" s="903"/>
      <c r="D751" s="903"/>
      <c r="E751" s="903"/>
      <c r="F751" s="903"/>
      <c r="G751" s="903"/>
      <c r="H751" s="903"/>
      <c r="I751" s="903"/>
      <c r="J751" s="903"/>
      <c r="K751" s="904"/>
      <c r="L751" s="902"/>
      <c r="M751" s="903"/>
      <c r="N751" s="903"/>
      <c r="O751" s="903"/>
      <c r="P751" s="903"/>
      <c r="Q751" s="904"/>
      <c r="R751" s="817"/>
      <c r="S751" s="818"/>
      <c r="T751" s="818"/>
      <c r="U751" s="818"/>
      <c r="V751" s="818"/>
      <c r="W751" s="819"/>
      <c r="X751" s="817"/>
      <c r="Y751" s="818"/>
      <c r="Z751" s="818"/>
      <c r="AA751" s="818"/>
      <c r="AB751" s="818"/>
      <c r="AC751" s="819"/>
      <c r="AD751" s="42"/>
      <c r="AE751" s="27"/>
      <c r="AF751" s="598"/>
      <c r="AG751" s="649" t="s">
        <v>467</v>
      </c>
      <c r="AH751" s="650" t="s">
        <v>6458</v>
      </c>
      <c r="AI751" s="651" t="s">
        <v>6459</v>
      </c>
      <c r="AJ751" s="571"/>
      <c r="AK751" s="625" t="s">
        <v>6454</v>
      </c>
      <c r="AL751" s="626">
        <f>$P$694</f>
        <v>0</v>
      </c>
      <c r="AM751" s="626">
        <f>$P$692</f>
        <v>0</v>
      </c>
      <c r="AN751" s="626">
        <f>$P$693</f>
        <v>0</v>
      </c>
    </row>
    <row r="752" spans="1:40" s="137" customFormat="1">
      <c r="A752" s="367"/>
      <c r="B752" s="45" t="s">
        <v>130</v>
      </c>
      <c r="C752" s="932" t="s">
        <v>336</v>
      </c>
      <c r="D752" s="933"/>
      <c r="E752" s="933"/>
      <c r="F752" s="933"/>
      <c r="G752" s="933"/>
      <c r="H752" s="933"/>
      <c r="I752" s="933"/>
      <c r="J752" s="933"/>
      <c r="K752" s="934"/>
      <c r="L752" s="772"/>
      <c r="M752" s="773"/>
      <c r="N752" s="773"/>
      <c r="O752" s="773"/>
      <c r="P752" s="773"/>
      <c r="Q752" s="774"/>
      <c r="R752" s="772"/>
      <c r="S752" s="775"/>
      <c r="T752" s="775"/>
      <c r="U752" s="775"/>
      <c r="V752" s="775"/>
      <c r="W752" s="776"/>
      <c r="X752" s="772"/>
      <c r="Y752" s="775"/>
      <c r="Z752" s="775"/>
      <c r="AA752" s="775"/>
      <c r="AB752" s="775"/>
      <c r="AC752" s="776"/>
      <c r="AD752" s="42"/>
      <c r="AE752" s="27"/>
      <c r="AF752" s="598"/>
      <c r="AG752" s="654">
        <f>COUNTIF(R752:AC752,"ns")</f>
        <v>0</v>
      </c>
      <c r="AH752" s="653">
        <f>SUM(R752:AC752)</f>
        <v>0</v>
      </c>
      <c r="AI752" s="641">
        <f>IF($AG$750=360,0,IF(OR(AND(L752=0,AG752&gt;0),AND(L752="ns",AH752&gt;0),AND(L752="ns",AG752=0,AH752=0)),1,IF(OR(AND(L752&gt;0,AG752=2),AND(L752="ns",AG752=2),AND(L752="ns",AH752=0,AG752&gt;0),L752=AH752),0,1)))</f>
        <v>0</v>
      </c>
      <c r="AJ752" s="571"/>
      <c r="AK752" s="627" t="s">
        <v>6455</v>
      </c>
      <c r="AL752" s="631">
        <f>SUM(L752:Q771)</f>
        <v>0</v>
      </c>
      <c r="AM752" s="631">
        <f>SUM(R752:W771)</f>
        <v>0</v>
      </c>
      <c r="AN752" s="631">
        <f>SUM(X752:AC771)</f>
        <v>0</v>
      </c>
    </row>
    <row r="753" spans="1:40" s="137" customFormat="1">
      <c r="A753" s="367"/>
      <c r="B753" s="69" t="s">
        <v>132</v>
      </c>
      <c r="C753" s="932" t="s">
        <v>337</v>
      </c>
      <c r="D753" s="933"/>
      <c r="E753" s="933"/>
      <c r="F753" s="933"/>
      <c r="G753" s="933"/>
      <c r="H753" s="933"/>
      <c r="I753" s="933"/>
      <c r="J753" s="933"/>
      <c r="K753" s="934"/>
      <c r="L753" s="772"/>
      <c r="M753" s="773"/>
      <c r="N753" s="773"/>
      <c r="O753" s="773"/>
      <c r="P753" s="773"/>
      <c r="Q753" s="774"/>
      <c r="R753" s="772"/>
      <c r="S753" s="775"/>
      <c r="T753" s="775"/>
      <c r="U753" s="775"/>
      <c r="V753" s="775"/>
      <c r="W753" s="776"/>
      <c r="X753" s="772"/>
      <c r="Y753" s="775"/>
      <c r="Z753" s="775"/>
      <c r="AA753" s="775"/>
      <c r="AB753" s="775"/>
      <c r="AC753" s="776"/>
      <c r="AD753" s="42"/>
      <c r="AE753" s="27"/>
      <c r="AF753" s="598"/>
      <c r="AG753" s="654">
        <f t="shared" ref="AG753:AG771" si="143">COUNTIF(R753:AC753,"ns")</f>
        <v>0</v>
      </c>
      <c r="AH753" s="653">
        <f t="shared" ref="AH753:AH771" si="144">SUM(R753:AC753)</f>
        <v>0</v>
      </c>
      <c r="AI753" s="641">
        <f t="shared" ref="AI753:AI771" si="145">IF($AG$750=360,0,IF(OR(AND(L753=0,AG753&gt;0),AND(L753="ns",AH753&gt;0),AND(L753="ns",AG753=0,AH753=0)),1,IF(OR(AND(L753&gt;0,AG753=2),AND(L753="ns",AG753=2),AND(L753="ns",AH753=0,AG753&gt;0),L753=AH753),0,1)))</f>
        <v>0</v>
      </c>
      <c r="AJ753" s="571"/>
      <c r="AK753" s="627" t="s">
        <v>467</v>
      </c>
      <c r="AL753" s="628">
        <f>COUNTIF(L752:Q771,"NS")</f>
        <v>0</v>
      </c>
      <c r="AM753" s="628">
        <f>COUNTIF(R752:W771,"NS")</f>
        <v>0</v>
      </c>
      <c r="AN753" s="628">
        <f>COUNTIF(X752:AC771,"NS")</f>
        <v>0</v>
      </c>
    </row>
    <row r="754" spans="1:40" s="137" customFormat="1">
      <c r="A754" s="367"/>
      <c r="B754" s="69" t="s">
        <v>134</v>
      </c>
      <c r="C754" s="932" t="s">
        <v>338</v>
      </c>
      <c r="D754" s="933"/>
      <c r="E754" s="933"/>
      <c r="F754" s="933"/>
      <c r="G754" s="933"/>
      <c r="H754" s="933"/>
      <c r="I754" s="933"/>
      <c r="J754" s="933"/>
      <c r="K754" s="934"/>
      <c r="L754" s="772"/>
      <c r="M754" s="773"/>
      <c r="N754" s="773"/>
      <c r="O754" s="773"/>
      <c r="P754" s="773"/>
      <c r="Q754" s="774"/>
      <c r="R754" s="772"/>
      <c r="S754" s="775"/>
      <c r="T754" s="775"/>
      <c r="U754" s="775"/>
      <c r="V754" s="775"/>
      <c r="W754" s="776"/>
      <c r="X754" s="772"/>
      <c r="Y754" s="775"/>
      <c r="Z754" s="775"/>
      <c r="AA754" s="775"/>
      <c r="AB754" s="775"/>
      <c r="AC754" s="776"/>
      <c r="AD754" s="42"/>
      <c r="AE754" s="27"/>
      <c r="AF754" s="598"/>
      <c r="AG754" s="654">
        <f t="shared" si="143"/>
        <v>0</v>
      </c>
      <c r="AH754" s="653">
        <f t="shared" si="144"/>
        <v>0</v>
      </c>
      <c r="AI754" s="641">
        <f t="shared" si="145"/>
        <v>0</v>
      </c>
      <c r="AJ754" s="571"/>
      <c r="AK754" s="629" t="s">
        <v>6456</v>
      </c>
      <c r="AL754" s="630">
        <f>IF($AG$750=360,0,IF(OR(AND(AL751=0,AL753&gt;0),AND(AL751="NS",AL752&gt;0),AND(AL751="NS",AL752=0,AL753=0)),1,IF(OR(AND(AL753&gt;=2,AL752&lt;AL751),AND(AL751="NS",AL752=0,AL753&gt;0),AL751=AL752),0,1)))</f>
        <v>0</v>
      </c>
      <c r="AM754" s="630">
        <f t="shared" ref="AM754:AN754" si="146">IF($AG$750=360,0,IF(OR(AND(AM751=0,AM753&gt;0),AND(AM751="NS",AM752&gt;0),AND(AM751="NS",AM752=0,AM753=0)),1,IF(OR(AND(AM753&gt;=2,AM752&lt;AM751),AND(AM751="NS",AM752=0,AM753&gt;0),AM751=AM752),0,1)))</f>
        <v>0</v>
      </c>
      <c r="AN754" s="630">
        <f t="shared" si="146"/>
        <v>0</v>
      </c>
    </row>
    <row r="755" spans="1:40" s="137" customFormat="1">
      <c r="A755" s="367"/>
      <c r="B755" s="69" t="s">
        <v>136</v>
      </c>
      <c r="C755" s="932" t="s">
        <v>339</v>
      </c>
      <c r="D755" s="933"/>
      <c r="E755" s="933"/>
      <c r="F755" s="933"/>
      <c r="G755" s="933"/>
      <c r="H755" s="933"/>
      <c r="I755" s="933"/>
      <c r="J755" s="933"/>
      <c r="K755" s="934"/>
      <c r="L755" s="772"/>
      <c r="M755" s="773"/>
      <c r="N755" s="773"/>
      <c r="O755" s="773"/>
      <c r="P755" s="773"/>
      <c r="Q755" s="774"/>
      <c r="R755" s="772"/>
      <c r="S755" s="775"/>
      <c r="T755" s="775"/>
      <c r="U755" s="775"/>
      <c r="V755" s="775"/>
      <c r="W755" s="776"/>
      <c r="X755" s="772"/>
      <c r="Y755" s="775"/>
      <c r="Z755" s="775"/>
      <c r="AA755" s="775"/>
      <c r="AB755" s="775"/>
      <c r="AC755" s="776"/>
      <c r="AD755" s="42"/>
      <c r="AE755" s="27"/>
      <c r="AF755" s="598"/>
      <c r="AG755" s="654">
        <f t="shared" si="143"/>
        <v>0</v>
      </c>
      <c r="AH755" s="653">
        <f t="shared" si="144"/>
        <v>0</v>
      </c>
      <c r="AI755" s="641">
        <f t="shared" si="145"/>
        <v>0</v>
      </c>
    </row>
    <row r="756" spans="1:40" s="137" customFormat="1">
      <c r="A756" s="367"/>
      <c r="B756" s="69" t="s">
        <v>138</v>
      </c>
      <c r="C756" s="932" t="s">
        <v>340</v>
      </c>
      <c r="D756" s="933"/>
      <c r="E756" s="933"/>
      <c r="F756" s="933"/>
      <c r="G756" s="933"/>
      <c r="H756" s="933"/>
      <c r="I756" s="933"/>
      <c r="J756" s="933"/>
      <c r="K756" s="934"/>
      <c r="L756" s="772"/>
      <c r="M756" s="773"/>
      <c r="N756" s="773"/>
      <c r="O756" s="773"/>
      <c r="P756" s="773"/>
      <c r="Q756" s="774"/>
      <c r="R756" s="772"/>
      <c r="S756" s="775"/>
      <c r="T756" s="775"/>
      <c r="U756" s="775"/>
      <c r="V756" s="775"/>
      <c r="W756" s="776"/>
      <c r="X756" s="772"/>
      <c r="Y756" s="775"/>
      <c r="Z756" s="775"/>
      <c r="AA756" s="775"/>
      <c r="AB756" s="775"/>
      <c r="AC756" s="776"/>
      <c r="AD756" s="42"/>
      <c r="AE756" s="27"/>
      <c r="AF756" s="598"/>
      <c r="AG756" s="654">
        <f t="shared" si="143"/>
        <v>0</v>
      </c>
      <c r="AH756" s="653">
        <f t="shared" si="144"/>
        <v>0</v>
      </c>
      <c r="AI756" s="641">
        <f t="shared" si="145"/>
        <v>0</v>
      </c>
    </row>
    <row r="757" spans="1:40" s="137" customFormat="1">
      <c r="A757" s="367"/>
      <c r="B757" s="491" t="s">
        <v>140</v>
      </c>
      <c r="C757" s="932" t="s">
        <v>341</v>
      </c>
      <c r="D757" s="933"/>
      <c r="E757" s="933"/>
      <c r="F757" s="933"/>
      <c r="G757" s="933"/>
      <c r="H757" s="933"/>
      <c r="I757" s="933"/>
      <c r="J757" s="933"/>
      <c r="K757" s="934"/>
      <c r="L757" s="772"/>
      <c r="M757" s="773"/>
      <c r="N757" s="773"/>
      <c r="O757" s="773"/>
      <c r="P757" s="773"/>
      <c r="Q757" s="774"/>
      <c r="R757" s="772"/>
      <c r="S757" s="775"/>
      <c r="T757" s="775"/>
      <c r="U757" s="775"/>
      <c r="V757" s="775"/>
      <c r="W757" s="776"/>
      <c r="X757" s="772"/>
      <c r="Y757" s="775"/>
      <c r="Z757" s="775"/>
      <c r="AA757" s="775"/>
      <c r="AB757" s="775"/>
      <c r="AC757" s="776"/>
      <c r="AD757" s="42"/>
      <c r="AE757" s="27"/>
      <c r="AF757" s="598"/>
      <c r="AG757" s="654">
        <f t="shared" si="143"/>
        <v>0</v>
      </c>
      <c r="AH757" s="653">
        <f t="shared" si="144"/>
        <v>0</v>
      </c>
      <c r="AI757" s="641">
        <f t="shared" si="145"/>
        <v>0</v>
      </c>
    </row>
    <row r="758" spans="1:40" s="137" customFormat="1">
      <c r="A758" s="367"/>
      <c r="B758" s="491" t="s">
        <v>169</v>
      </c>
      <c r="C758" s="932" t="s">
        <v>342</v>
      </c>
      <c r="D758" s="933"/>
      <c r="E758" s="933"/>
      <c r="F758" s="933"/>
      <c r="G758" s="933"/>
      <c r="H758" s="933"/>
      <c r="I758" s="933"/>
      <c r="J758" s="933"/>
      <c r="K758" s="934"/>
      <c r="L758" s="772"/>
      <c r="M758" s="773"/>
      <c r="N758" s="773"/>
      <c r="O758" s="773"/>
      <c r="P758" s="773"/>
      <c r="Q758" s="774"/>
      <c r="R758" s="772"/>
      <c r="S758" s="775"/>
      <c r="T758" s="775"/>
      <c r="U758" s="775"/>
      <c r="V758" s="775"/>
      <c r="W758" s="776"/>
      <c r="X758" s="772"/>
      <c r="Y758" s="775"/>
      <c r="Z758" s="775"/>
      <c r="AA758" s="775"/>
      <c r="AB758" s="775"/>
      <c r="AC758" s="776"/>
      <c r="AD758" s="42"/>
      <c r="AE758" s="27"/>
      <c r="AF758" s="598"/>
      <c r="AG758" s="654">
        <f t="shared" si="143"/>
        <v>0</v>
      </c>
      <c r="AH758" s="653">
        <f t="shared" si="144"/>
        <v>0</v>
      </c>
      <c r="AI758" s="641">
        <f t="shared" si="145"/>
        <v>0</v>
      </c>
    </row>
    <row r="759" spans="1:40" s="137" customFormat="1">
      <c r="A759" s="367"/>
      <c r="B759" s="491" t="s">
        <v>171</v>
      </c>
      <c r="C759" s="932" t="s">
        <v>343</v>
      </c>
      <c r="D759" s="933"/>
      <c r="E759" s="933"/>
      <c r="F759" s="933"/>
      <c r="G759" s="933"/>
      <c r="H759" s="933"/>
      <c r="I759" s="933"/>
      <c r="J759" s="933"/>
      <c r="K759" s="934"/>
      <c r="L759" s="772"/>
      <c r="M759" s="773"/>
      <c r="N759" s="773"/>
      <c r="O759" s="773"/>
      <c r="P759" s="773"/>
      <c r="Q759" s="774"/>
      <c r="R759" s="772"/>
      <c r="S759" s="775"/>
      <c r="T759" s="775"/>
      <c r="U759" s="775"/>
      <c r="V759" s="775"/>
      <c r="W759" s="776"/>
      <c r="X759" s="772"/>
      <c r="Y759" s="775"/>
      <c r="Z759" s="775"/>
      <c r="AA759" s="775"/>
      <c r="AB759" s="775"/>
      <c r="AC759" s="776"/>
      <c r="AD759" s="42"/>
      <c r="AE759" s="27"/>
      <c r="AF759" s="598"/>
      <c r="AG759" s="654">
        <f t="shared" si="143"/>
        <v>0</v>
      </c>
      <c r="AH759" s="653">
        <f t="shared" si="144"/>
        <v>0</v>
      </c>
      <c r="AI759" s="641">
        <f t="shared" si="145"/>
        <v>0</v>
      </c>
    </row>
    <row r="760" spans="1:40" s="137" customFormat="1">
      <c r="A760" s="367"/>
      <c r="B760" s="491" t="s">
        <v>173</v>
      </c>
      <c r="C760" s="932" t="s">
        <v>344</v>
      </c>
      <c r="D760" s="933"/>
      <c r="E760" s="933"/>
      <c r="F760" s="933"/>
      <c r="G760" s="933"/>
      <c r="H760" s="933"/>
      <c r="I760" s="933"/>
      <c r="J760" s="933"/>
      <c r="K760" s="934"/>
      <c r="L760" s="772"/>
      <c r="M760" s="773"/>
      <c r="N760" s="773"/>
      <c r="O760" s="773"/>
      <c r="P760" s="773"/>
      <c r="Q760" s="774"/>
      <c r="R760" s="772"/>
      <c r="S760" s="775"/>
      <c r="T760" s="775"/>
      <c r="U760" s="775"/>
      <c r="V760" s="775"/>
      <c r="W760" s="776"/>
      <c r="X760" s="772"/>
      <c r="Y760" s="775"/>
      <c r="Z760" s="775"/>
      <c r="AA760" s="775"/>
      <c r="AB760" s="775"/>
      <c r="AC760" s="776"/>
      <c r="AD760" s="42"/>
      <c r="AE760" s="27"/>
      <c r="AF760" s="598"/>
      <c r="AG760" s="654">
        <f t="shared" si="143"/>
        <v>0</v>
      </c>
      <c r="AH760" s="653">
        <f t="shared" si="144"/>
        <v>0</v>
      </c>
      <c r="AI760" s="641">
        <f t="shared" si="145"/>
        <v>0</v>
      </c>
    </row>
    <row r="761" spans="1:40" s="137" customFormat="1">
      <c r="A761" s="367"/>
      <c r="B761" s="491" t="s">
        <v>175</v>
      </c>
      <c r="C761" s="932" t="s">
        <v>345</v>
      </c>
      <c r="D761" s="933"/>
      <c r="E761" s="933"/>
      <c r="F761" s="933"/>
      <c r="G761" s="933"/>
      <c r="H761" s="933"/>
      <c r="I761" s="933"/>
      <c r="J761" s="933"/>
      <c r="K761" s="934"/>
      <c r="L761" s="772"/>
      <c r="M761" s="773"/>
      <c r="N761" s="773"/>
      <c r="O761" s="773"/>
      <c r="P761" s="773"/>
      <c r="Q761" s="774"/>
      <c r="R761" s="772"/>
      <c r="S761" s="775"/>
      <c r="T761" s="775"/>
      <c r="U761" s="775"/>
      <c r="V761" s="775"/>
      <c r="W761" s="776"/>
      <c r="X761" s="772"/>
      <c r="Y761" s="775"/>
      <c r="Z761" s="775"/>
      <c r="AA761" s="775"/>
      <c r="AB761" s="775"/>
      <c r="AC761" s="776"/>
      <c r="AD761" s="42"/>
      <c r="AE761" s="27"/>
      <c r="AF761" s="598"/>
      <c r="AG761" s="654">
        <f t="shared" si="143"/>
        <v>0</v>
      </c>
      <c r="AH761" s="653">
        <f t="shared" si="144"/>
        <v>0</v>
      </c>
      <c r="AI761" s="641">
        <f t="shared" si="145"/>
        <v>0</v>
      </c>
    </row>
    <row r="762" spans="1:40" s="137" customFormat="1">
      <c r="A762" s="367"/>
      <c r="B762" s="491" t="s">
        <v>177</v>
      </c>
      <c r="C762" s="932" t="s">
        <v>346</v>
      </c>
      <c r="D762" s="933"/>
      <c r="E762" s="933"/>
      <c r="F762" s="933"/>
      <c r="G762" s="933"/>
      <c r="H762" s="933"/>
      <c r="I762" s="933"/>
      <c r="J762" s="933"/>
      <c r="K762" s="934"/>
      <c r="L762" s="772"/>
      <c r="M762" s="773"/>
      <c r="N762" s="773"/>
      <c r="O762" s="773"/>
      <c r="P762" s="773"/>
      <c r="Q762" s="774"/>
      <c r="R762" s="772"/>
      <c r="S762" s="775"/>
      <c r="T762" s="775"/>
      <c r="U762" s="775"/>
      <c r="V762" s="775"/>
      <c r="W762" s="776"/>
      <c r="X762" s="772"/>
      <c r="Y762" s="775"/>
      <c r="Z762" s="775"/>
      <c r="AA762" s="775"/>
      <c r="AB762" s="775"/>
      <c r="AC762" s="776"/>
      <c r="AD762" s="42"/>
      <c r="AE762" s="27"/>
      <c r="AF762" s="598"/>
      <c r="AG762" s="654">
        <f t="shared" si="143"/>
        <v>0</v>
      </c>
      <c r="AH762" s="653">
        <f t="shared" si="144"/>
        <v>0</v>
      </c>
      <c r="AI762" s="641">
        <f t="shared" si="145"/>
        <v>0</v>
      </c>
    </row>
    <row r="763" spans="1:40" s="137" customFormat="1">
      <c r="A763" s="367"/>
      <c r="B763" s="491" t="s">
        <v>347</v>
      </c>
      <c r="C763" s="932" t="s">
        <v>348</v>
      </c>
      <c r="D763" s="933"/>
      <c r="E763" s="933"/>
      <c r="F763" s="933"/>
      <c r="G763" s="933"/>
      <c r="H763" s="933"/>
      <c r="I763" s="933"/>
      <c r="J763" s="933"/>
      <c r="K763" s="934"/>
      <c r="L763" s="772"/>
      <c r="M763" s="773"/>
      <c r="N763" s="773"/>
      <c r="O763" s="773"/>
      <c r="P763" s="773"/>
      <c r="Q763" s="774"/>
      <c r="R763" s="772"/>
      <c r="S763" s="775"/>
      <c r="T763" s="775"/>
      <c r="U763" s="775"/>
      <c r="V763" s="775"/>
      <c r="W763" s="776"/>
      <c r="X763" s="772"/>
      <c r="Y763" s="775"/>
      <c r="Z763" s="775"/>
      <c r="AA763" s="775"/>
      <c r="AB763" s="775"/>
      <c r="AC763" s="776"/>
      <c r="AD763" s="42"/>
      <c r="AE763" s="27"/>
      <c r="AF763" s="598"/>
      <c r="AG763" s="654">
        <f t="shared" si="143"/>
        <v>0</v>
      </c>
      <c r="AH763" s="653">
        <f t="shared" si="144"/>
        <v>0</v>
      </c>
      <c r="AI763" s="641">
        <f t="shared" si="145"/>
        <v>0</v>
      </c>
    </row>
    <row r="764" spans="1:40" s="137" customFormat="1">
      <c r="A764" s="367"/>
      <c r="B764" s="491" t="s">
        <v>349</v>
      </c>
      <c r="C764" s="932" t="s">
        <v>350</v>
      </c>
      <c r="D764" s="933"/>
      <c r="E764" s="933"/>
      <c r="F764" s="933"/>
      <c r="G764" s="933"/>
      <c r="H764" s="933"/>
      <c r="I764" s="933"/>
      <c r="J764" s="933"/>
      <c r="K764" s="934"/>
      <c r="L764" s="772"/>
      <c r="M764" s="773"/>
      <c r="N764" s="773"/>
      <c r="O764" s="773"/>
      <c r="P764" s="773"/>
      <c r="Q764" s="774"/>
      <c r="R764" s="772"/>
      <c r="S764" s="775"/>
      <c r="T764" s="775"/>
      <c r="U764" s="775"/>
      <c r="V764" s="775"/>
      <c r="W764" s="776"/>
      <c r="X764" s="772"/>
      <c r="Y764" s="775"/>
      <c r="Z764" s="775"/>
      <c r="AA764" s="775"/>
      <c r="AB764" s="775"/>
      <c r="AC764" s="776"/>
      <c r="AD764" s="42"/>
      <c r="AE764" s="27"/>
      <c r="AF764" s="598"/>
      <c r="AG764" s="654">
        <f t="shared" si="143"/>
        <v>0</v>
      </c>
      <c r="AH764" s="653">
        <f t="shared" si="144"/>
        <v>0</v>
      </c>
      <c r="AI764" s="641">
        <f t="shared" si="145"/>
        <v>0</v>
      </c>
    </row>
    <row r="765" spans="1:40" s="137" customFormat="1" ht="24.75" customHeight="1">
      <c r="A765" s="367"/>
      <c r="B765" s="492" t="s">
        <v>351</v>
      </c>
      <c r="C765" s="932" t="s">
        <v>352</v>
      </c>
      <c r="D765" s="933"/>
      <c r="E765" s="933"/>
      <c r="F765" s="933"/>
      <c r="G765" s="933"/>
      <c r="H765" s="933"/>
      <c r="I765" s="933"/>
      <c r="J765" s="933"/>
      <c r="K765" s="934"/>
      <c r="L765" s="772"/>
      <c r="M765" s="773"/>
      <c r="N765" s="773"/>
      <c r="O765" s="773"/>
      <c r="P765" s="773"/>
      <c r="Q765" s="774"/>
      <c r="R765" s="772"/>
      <c r="S765" s="775"/>
      <c r="T765" s="775"/>
      <c r="U765" s="775"/>
      <c r="V765" s="775"/>
      <c r="W765" s="776"/>
      <c r="X765" s="772"/>
      <c r="Y765" s="775"/>
      <c r="Z765" s="775"/>
      <c r="AA765" s="775"/>
      <c r="AB765" s="775"/>
      <c r="AC765" s="776"/>
      <c r="AD765" s="42"/>
      <c r="AE765" s="27"/>
      <c r="AF765" s="598"/>
      <c r="AG765" s="654">
        <f t="shared" si="143"/>
        <v>0</v>
      </c>
      <c r="AH765" s="653">
        <f t="shared" si="144"/>
        <v>0</v>
      </c>
      <c r="AI765" s="641">
        <f t="shared" si="145"/>
        <v>0</v>
      </c>
    </row>
    <row r="766" spans="1:40" s="137" customFormat="1" ht="15" customHeight="1">
      <c r="A766" s="367"/>
      <c r="B766" s="492" t="s">
        <v>184</v>
      </c>
      <c r="C766" s="929" t="s">
        <v>951</v>
      </c>
      <c r="D766" s="930"/>
      <c r="E766" s="930"/>
      <c r="F766" s="930"/>
      <c r="G766" s="930"/>
      <c r="H766" s="930"/>
      <c r="I766" s="930"/>
      <c r="J766" s="930"/>
      <c r="K766" s="931"/>
      <c r="L766" s="772"/>
      <c r="M766" s="773"/>
      <c r="N766" s="773"/>
      <c r="O766" s="773"/>
      <c r="P766" s="773"/>
      <c r="Q766" s="774"/>
      <c r="R766" s="772"/>
      <c r="S766" s="775"/>
      <c r="T766" s="775"/>
      <c r="U766" s="775"/>
      <c r="V766" s="775"/>
      <c r="W766" s="776"/>
      <c r="X766" s="772"/>
      <c r="Y766" s="775"/>
      <c r="Z766" s="775"/>
      <c r="AA766" s="775"/>
      <c r="AB766" s="775"/>
      <c r="AC766" s="776"/>
      <c r="AD766" s="42"/>
      <c r="AE766" s="27"/>
      <c r="AF766" s="598"/>
      <c r="AG766" s="654">
        <f t="shared" si="143"/>
        <v>0</v>
      </c>
      <c r="AH766" s="653">
        <f t="shared" si="144"/>
        <v>0</v>
      </c>
      <c r="AI766" s="641">
        <f t="shared" si="145"/>
        <v>0</v>
      </c>
    </row>
    <row r="767" spans="1:40" s="137" customFormat="1" ht="15" customHeight="1">
      <c r="A767" s="367"/>
      <c r="B767" s="491" t="s">
        <v>186</v>
      </c>
      <c r="C767" s="929" t="s">
        <v>353</v>
      </c>
      <c r="D767" s="930"/>
      <c r="E767" s="930"/>
      <c r="F767" s="930"/>
      <c r="G767" s="930"/>
      <c r="H767" s="930"/>
      <c r="I767" s="930"/>
      <c r="J767" s="930"/>
      <c r="K767" s="931"/>
      <c r="L767" s="772"/>
      <c r="M767" s="773"/>
      <c r="N767" s="773"/>
      <c r="O767" s="773"/>
      <c r="P767" s="773"/>
      <c r="Q767" s="774"/>
      <c r="R767" s="772"/>
      <c r="S767" s="775"/>
      <c r="T767" s="775"/>
      <c r="U767" s="775"/>
      <c r="V767" s="775"/>
      <c r="W767" s="776"/>
      <c r="X767" s="772"/>
      <c r="Y767" s="775"/>
      <c r="Z767" s="775"/>
      <c r="AA767" s="775"/>
      <c r="AB767" s="775"/>
      <c r="AC767" s="776"/>
      <c r="AD767" s="42"/>
      <c r="AE767" s="27"/>
      <c r="AF767" s="598"/>
      <c r="AG767" s="654">
        <f t="shared" si="143"/>
        <v>0</v>
      </c>
      <c r="AH767" s="653">
        <f t="shared" si="144"/>
        <v>0</v>
      </c>
      <c r="AI767" s="641">
        <f t="shared" si="145"/>
        <v>0</v>
      </c>
    </row>
    <row r="768" spans="1:40" s="137" customFormat="1" ht="15" customHeight="1">
      <c r="A768" s="367"/>
      <c r="B768" s="491" t="s">
        <v>354</v>
      </c>
      <c r="C768" s="929" t="s">
        <v>355</v>
      </c>
      <c r="D768" s="930"/>
      <c r="E768" s="930"/>
      <c r="F768" s="930"/>
      <c r="G768" s="930"/>
      <c r="H768" s="930"/>
      <c r="I768" s="930"/>
      <c r="J768" s="930"/>
      <c r="K768" s="931"/>
      <c r="L768" s="772"/>
      <c r="M768" s="773"/>
      <c r="N768" s="773"/>
      <c r="O768" s="773"/>
      <c r="P768" s="773"/>
      <c r="Q768" s="774"/>
      <c r="R768" s="772"/>
      <c r="S768" s="775"/>
      <c r="T768" s="775"/>
      <c r="U768" s="775"/>
      <c r="V768" s="775"/>
      <c r="W768" s="776"/>
      <c r="X768" s="772"/>
      <c r="Y768" s="775"/>
      <c r="Z768" s="775"/>
      <c r="AA768" s="775"/>
      <c r="AB768" s="775"/>
      <c r="AC768" s="776"/>
      <c r="AD768" s="42"/>
      <c r="AE768" s="27"/>
      <c r="AF768" s="598"/>
      <c r="AG768" s="654">
        <f t="shared" si="143"/>
        <v>0</v>
      </c>
      <c r="AH768" s="653">
        <f t="shared" si="144"/>
        <v>0</v>
      </c>
      <c r="AI768" s="641">
        <f t="shared" si="145"/>
        <v>0</v>
      </c>
    </row>
    <row r="769" spans="1:40" s="137" customFormat="1" ht="15" customHeight="1">
      <c r="A769" s="367"/>
      <c r="B769" s="491" t="s">
        <v>356</v>
      </c>
      <c r="C769" s="929" t="s">
        <v>357</v>
      </c>
      <c r="D769" s="930"/>
      <c r="E769" s="930"/>
      <c r="F769" s="930"/>
      <c r="G769" s="930"/>
      <c r="H769" s="930"/>
      <c r="I769" s="930"/>
      <c r="J769" s="930"/>
      <c r="K769" s="931"/>
      <c r="L769" s="772"/>
      <c r="M769" s="773"/>
      <c r="N769" s="773"/>
      <c r="O769" s="773"/>
      <c r="P769" s="773"/>
      <c r="Q769" s="774"/>
      <c r="R769" s="772"/>
      <c r="S769" s="775"/>
      <c r="T769" s="775"/>
      <c r="U769" s="775"/>
      <c r="V769" s="775"/>
      <c r="W769" s="776"/>
      <c r="X769" s="772"/>
      <c r="Y769" s="775"/>
      <c r="Z769" s="775"/>
      <c r="AA769" s="775"/>
      <c r="AB769" s="775"/>
      <c r="AC769" s="776"/>
      <c r="AD769" s="42"/>
      <c r="AE769" s="27"/>
      <c r="AF769" s="598"/>
      <c r="AG769" s="654">
        <f t="shared" si="143"/>
        <v>0</v>
      </c>
      <c r="AH769" s="653">
        <f t="shared" si="144"/>
        <v>0</v>
      </c>
      <c r="AI769" s="641">
        <f>IF($AG$750=360,0,IF(OR(AND(L769=0,AG769&gt;0),AND(L769="ns",AH769&gt;0),AND(L769="ns",AG769=0,AH769=0)),1,IF(OR(AND(L769&gt;0,AG769=2),AND(L769="ns",AG769=2),AND(L769="ns",AH769=0,AG769&gt;0),L769=AH769),0,1)))</f>
        <v>0</v>
      </c>
    </row>
    <row r="770" spans="1:40" s="137" customFormat="1" ht="15" customHeight="1">
      <c r="A770" s="367"/>
      <c r="B770" s="491" t="s">
        <v>358</v>
      </c>
      <c r="C770" s="929" t="s">
        <v>359</v>
      </c>
      <c r="D770" s="930"/>
      <c r="E770" s="930"/>
      <c r="F770" s="930"/>
      <c r="G770" s="930"/>
      <c r="H770" s="930"/>
      <c r="I770" s="930"/>
      <c r="J770" s="930"/>
      <c r="K770" s="931"/>
      <c r="L770" s="772"/>
      <c r="M770" s="773"/>
      <c r="N770" s="773"/>
      <c r="O770" s="773"/>
      <c r="P770" s="773"/>
      <c r="Q770" s="774"/>
      <c r="R770" s="772"/>
      <c r="S770" s="775"/>
      <c r="T770" s="775"/>
      <c r="U770" s="775"/>
      <c r="V770" s="775"/>
      <c r="W770" s="776"/>
      <c r="X770" s="772"/>
      <c r="Y770" s="775"/>
      <c r="Z770" s="775"/>
      <c r="AA770" s="775"/>
      <c r="AB770" s="775"/>
      <c r="AC770" s="776"/>
      <c r="AD770" s="42"/>
      <c r="AE770" s="27"/>
      <c r="AF770" s="598"/>
      <c r="AG770" s="654">
        <f t="shared" si="143"/>
        <v>0</v>
      </c>
      <c r="AH770" s="653">
        <f t="shared" si="144"/>
        <v>0</v>
      </c>
      <c r="AI770" s="641">
        <f t="shared" si="145"/>
        <v>0</v>
      </c>
    </row>
    <row r="771" spans="1:40" s="137" customFormat="1" ht="15" customHeight="1">
      <c r="A771" s="367"/>
      <c r="B771" s="491" t="s">
        <v>360</v>
      </c>
      <c r="C771" s="929" t="s">
        <v>329</v>
      </c>
      <c r="D771" s="930"/>
      <c r="E771" s="930"/>
      <c r="F771" s="930"/>
      <c r="G771" s="930"/>
      <c r="H771" s="930"/>
      <c r="I771" s="930"/>
      <c r="J771" s="930"/>
      <c r="K771" s="931"/>
      <c r="L771" s="772"/>
      <c r="M771" s="773"/>
      <c r="N771" s="773"/>
      <c r="O771" s="773"/>
      <c r="P771" s="773"/>
      <c r="Q771" s="774"/>
      <c r="R771" s="772"/>
      <c r="S771" s="775"/>
      <c r="T771" s="775"/>
      <c r="U771" s="775"/>
      <c r="V771" s="775"/>
      <c r="W771" s="776"/>
      <c r="X771" s="772"/>
      <c r="Y771" s="775"/>
      <c r="Z771" s="775"/>
      <c r="AA771" s="775"/>
      <c r="AB771" s="775"/>
      <c r="AC771" s="776"/>
      <c r="AD771" s="42"/>
      <c r="AE771" s="27"/>
      <c r="AF771" s="598"/>
      <c r="AG771" s="654">
        <f t="shared" si="143"/>
        <v>0</v>
      </c>
      <c r="AH771" s="653">
        <f t="shared" si="144"/>
        <v>0</v>
      </c>
      <c r="AI771" s="641">
        <f t="shared" si="145"/>
        <v>0</v>
      </c>
    </row>
    <row r="772" spans="1:40" s="137" customFormat="1">
      <c r="A772" s="367"/>
      <c r="B772" s="47"/>
      <c r="C772" s="490"/>
      <c r="D772" s="490"/>
      <c r="E772" s="490"/>
      <c r="F772" s="490"/>
      <c r="G772" s="490"/>
      <c r="H772" s="27"/>
      <c r="I772" s="42"/>
      <c r="J772" s="42"/>
      <c r="K772" s="91" t="s">
        <v>102</v>
      </c>
      <c r="L772" s="908">
        <f>IF(AND(SUM(L758:Q771)=0,COUNTIF(L758:Q771,"NS")&gt;0),"NS",SUM(L758:Q771))</f>
        <v>0</v>
      </c>
      <c r="M772" s="909"/>
      <c r="N772" s="909"/>
      <c r="O772" s="909"/>
      <c r="P772" s="909"/>
      <c r="Q772" s="910"/>
      <c r="R772" s="908">
        <f>IF(AND(SUM(R758:W771)=0,COUNTIF(R758:W771,"NS")&gt;0),"NS",SUM(R758:W771))</f>
        <v>0</v>
      </c>
      <c r="S772" s="909"/>
      <c r="T772" s="909"/>
      <c r="U772" s="909"/>
      <c r="V772" s="909"/>
      <c r="W772" s="910"/>
      <c r="X772" s="908">
        <f t="shared" ref="X772" si="147">IF(AND(SUM(X758:AC771)=0,COUNTIF(X758:AC771,"NS")&gt;0),"NS",SUM(X758:AC771))</f>
        <v>0</v>
      </c>
      <c r="Y772" s="909"/>
      <c r="Z772" s="909"/>
      <c r="AA772" s="909"/>
      <c r="AB772" s="909"/>
      <c r="AC772" s="910"/>
      <c r="AD772" s="359"/>
      <c r="AE772" s="27"/>
      <c r="AF772" s="598"/>
      <c r="AI772" s="644">
        <f>SUM(AI752:AI771)</f>
        <v>0</v>
      </c>
    </row>
    <row r="773" spans="1:40" s="137" customFormat="1" ht="31.5" customHeight="1">
      <c r="A773" s="367"/>
      <c r="B773" s="928" t="s">
        <v>361</v>
      </c>
      <c r="C773" s="928"/>
      <c r="D773" s="928"/>
      <c r="E773" s="928"/>
      <c r="F773" s="928"/>
      <c r="G773" s="928"/>
      <c r="H773" s="928"/>
      <c r="I773" s="928"/>
      <c r="J773" s="928"/>
      <c r="K773" s="928"/>
      <c r="L773" s="928"/>
      <c r="M773" s="928"/>
      <c r="N773" s="928"/>
      <c r="O773" s="928"/>
      <c r="P773" s="928"/>
      <c r="Q773" s="928"/>
      <c r="R773" s="928"/>
      <c r="S773" s="928"/>
      <c r="T773" s="928"/>
      <c r="U773" s="928"/>
      <c r="V773" s="928"/>
      <c r="W773" s="928"/>
      <c r="X773" s="928"/>
      <c r="Y773" s="928"/>
      <c r="Z773" s="928"/>
      <c r="AA773" s="928"/>
      <c r="AB773" s="928"/>
      <c r="AC773" s="928"/>
      <c r="AD773" s="157"/>
      <c r="AE773" s="27"/>
      <c r="AF773" s="598"/>
    </row>
    <row r="774" spans="1:40" s="137" customFormat="1">
      <c r="A774" s="367"/>
      <c r="B774" s="758" t="str">
        <f>IF(AG750=360,"",IF(AI772&gt;0,"ERROR: Por favor verifique las cantidades ya que no coinciden con el total.",IF(SUM(AL754:AN754)=0,"","ERROR: Por favor verifique las cantidades ya que no coinciden con lo registrado en la pregunta 31.")))</f>
        <v/>
      </c>
      <c r="C774" s="758"/>
      <c r="D774" s="758"/>
      <c r="E774" s="758"/>
      <c r="F774" s="758"/>
      <c r="G774" s="758"/>
      <c r="H774" s="758"/>
      <c r="I774" s="758"/>
      <c r="J774" s="758"/>
      <c r="K774" s="758"/>
      <c r="L774" s="758"/>
      <c r="M774" s="758"/>
      <c r="N774" s="758"/>
      <c r="O774" s="758"/>
      <c r="P774" s="758"/>
      <c r="Q774" s="758"/>
      <c r="R774" s="758"/>
      <c r="S774" s="758"/>
      <c r="T774" s="758"/>
      <c r="U774" s="758"/>
      <c r="V774" s="758"/>
      <c r="W774" s="758"/>
      <c r="X774" s="758"/>
      <c r="Y774" s="758"/>
      <c r="Z774" s="758"/>
      <c r="AA774" s="758"/>
      <c r="AB774" s="758"/>
      <c r="AC774" s="758"/>
      <c r="AD774" s="758"/>
      <c r="AE774" s="27"/>
      <c r="AF774" s="598"/>
    </row>
    <row r="775" spans="1:40" s="137" customFormat="1">
      <c r="A775" s="367"/>
      <c r="B775" s="759" t="str">
        <f>IF(OR(AG750=360,AG750=300),"","ERROR: Favor de llenar todas las celdas. Si no se cuenta con la información, registrar NS.")</f>
        <v/>
      </c>
      <c r="C775" s="759"/>
      <c r="D775" s="759"/>
      <c r="E775" s="759"/>
      <c r="F775" s="759"/>
      <c r="G775" s="759"/>
      <c r="H775" s="759"/>
      <c r="I775" s="759"/>
      <c r="J775" s="759"/>
      <c r="K775" s="759"/>
      <c r="L775" s="759"/>
      <c r="M775" s="759"/>
      <c r="N775" s="759"/>
      <c r="O775" s="759"/>
      <c r="P775" s="759"/>
      <c r="Q775" s="759"/>
      <c r="R775" s="759"/>
      <c r="S775" s="759"/>
      <c r="T775" s="759"/>
      <c r="U775" s="759"/>
      <c r="V775" s="759"/>
      <c r="W775" s="759"/>
      <c r="X775" s="759"/>
      <c r="Y775" s="759"/>
      <c r="Z775" s="759"/>
      <c r="AA775" s="759"/>
      <c r="AB775" s="759"/>
      <c r="AC775" s="759"/>
      <c r="AD775" s="759"/>
      <c r="AE775" s="27"/>
      <c r="AF775" s="598"/>
    </row>
    <row r="776" spans="1:40" s="137" customFormat="1" ht="32.25" customHeight="1">
      <c r="A776" s="367" t="s">
        <v>644</v>
      </c>
      <c r="B776" s="914" t="s">
        <v>1001</v>
      </c>
      <c r="C776" s="914"/>
      <c r="D776" s="914"/>
      <c r="E776" s="914"/>
      <c r="F776" s="914"/>
      <c r="G776" s="914"/>
      <c r="H776" s="914"/>
      <c r="I776" s="914"/>
      <c r="J776" s="914"/>
      <c r="K776" s="914"/>
      <c r="L776" s="914"/>
      <c r="M776" s="914"/>
      <c r="N776" s="914"/>
      <c r="O776" s="914"/>
      <c r="P776" s="914"/>
      <c r="Q776" s="914"/>
      <c r="R776" s="914"/>
      <c r="S776" s="914"/>
      <c r="T776" s="914"/>
      <c r="U776" s="914"/>
      <c r="V776" s="914"/>
      <c r="W776" s="914"/>
      <c r="X776" s="914"/>
      <c r="Y776" s="914"/>
      <c r="Z776" s="914"/>
      <c r="AA776" s="914"/>
      <c r="AB776" s="914"/>
      <c r="AC776" s="914"/>
      <c r="AD776" s="914"/>
      <c r="AE776" s="27"/>
      <c r="AF776" s="598"/>
    </row>
    <row r="777" spans="1:40" s="137" customFormat="1">
      <c r="A777" s="367"/>
      <c r="B777" s="437"/>
      <c r="C777" s="917" t="s">
        <v>999</v>
      </c>
      <c r="D777" s="917"/>
      <c r="E777" s="917"/>
      <c r="F777" s="917"/>
      <c r="G777" s="917"/>
      <c r="H777" s="917"/>
      <c r="I777" s="917"/>
      <c r="J777" s="917"/>
      <c r="K777" s="917"/>
      <c r="L777" s="917"/>
      <c r="M777" s="917"/>
      <c r="N777" s="917"/>
      <c r="O777" s="917"/>
      <c r="P777" s="917"/>
      <c r="Q777" s="917"/>
      <c r="R777" s="917"/>
      <c r="S777" s="917"/>
      <c r="T777" s="917"/>
      <c r="U777" s="917"/>
      <c r="V777" s="917"/>
      <c r="W777" s="917"/>
      <c r="X777" s="917"/>
      <c r="Y777" s="917"/>
      <c r="Z777" s="917"/>
      <c r="AA777" s="917"/>
      <c r="AB777" s="917"/>
      <c r="AC777" s="917"/>
      <c r="AD777" s="917"/>
      <c r="AE777" s="6"/>
      <c r="AF777" s="598"/>
    </row>
    <row r="778" spans="1:40" s="137" customFormat="1" ht="54" customHeight="1">
      <c r="A778" s="367"/>
      <c r="B778" s="170"/>
      <c r="C778" s="927" t="s">
        <v>363</v>
      </c>
      <c r="D778" s="927"/>
      <c r="E778" s="927"/>
      <c r="F778" s="927"/>
      <c r="G778" s="927"/>
      <c r="H778" s="927"/>
      <c r="I778" s="927"/>
      <c r="J778" s="927"/>
      <c r="K778" s="927"/>
      <c r="L778" s="927"/>
      <c r="M778" s="927"/>
      <c r="N778" s="927"/>
      <c r="O778" s="927"/>
      <c r="P778" s="927"/>
      <c r="Q778" s="927"/>
      <c r="R778" s="927"/>
      <c r="S778" s="927"/>
      <c r="T778" s="927"/>
      <c r="U778" s="927"/>
      <c r="V778" s="927"/>
      <c r="W778" s="927"/>
      <c r="X778" s="927"/>
      <c r="Y778" s="927"/>
      <c r="Z778" s="927"/>
      <c r="AA778" s="927"/>
      <c r="AB778" s="927"/>
      <c r="AC778" s="927"/>
      <c r="AD778" s="927"/>
      <c r="AE778" s="27"/>
      <c r="AF778" s="598"/>
    </row>
    <row r="779" spans="1:40" s="137" customFormat="1" ht="26.25" customHeight="1">
      <c r="A779" s="367"/>
      <c r="B779" s="170"/>
      <c r="C779" s="927" t="s">
        <v>364</v>
      </c>
      <c r="D779" s="927"/>
      <c r="E779" s="927"/>
      <c r="F779" s="927"/>
      <c r="G779" s="927"/>
      <c r="H779" s="927"/>
      <c r="I779" s="927"/>
      <c r="J779" s="927"/>
      <c r="K779" s="927"/>
      <c r="L779" s="927"/>
      <c r="M779" s="927"/>
      <c r="N779" s="927"/>
      <c r="O779" s="927"/>
      <c r="P779" s="927"/>
      <c r="Q779" s="927"/>
      <c r="R779" s="927"/>
      <c r="S779" s="927"/>
      <c r="T779" s="927"/>
      <c r="U779" s="927"/>
      <c r="V779" s="927"/>
      <c r="W779" s="927"/>
      <c r="X779" s="927"/>
      <c r="Y779" s="927"/>
      <c r="Z779" s="927"/>
      <c r="AA779" s="927"/>
      <c r="AB779" s="927"/>
      <c r="AC779" s="927"/>
      <c r="AD779" s="927"/>
      <c r="AE779" s="27"/>
      <c r="AF779" s="598"/>
    </row>
    <row r="780" spans="1:40" s="137" customFormat="1">
      <c r="A780" s="367"/>
      <c r="B780" s="170"/>
      <c r="C780" s="915" t="s">
        <v>365</v>
      </c>
      <c r="D780" s="915"/>
      <c r="E780" s="915"/>
      <c r="F780" s="915"/>
      <c r="G780" s="915"/>
      <c r="H780" s="915"/>
      <c r="I780" s="915"/>
      <c r="J780" s="915"/>
      <c r="K780" s="915"/>
      <c r="L780" s="915"/>
      <c r="M780" s="915"/>
      <c r="N780" s="915"/>
      <c r="O780" s="915"/>
      <c r="P780" s="915"/>
      <c r="Q780" s="915"/>
      <c r="R780" s="915"/>
      <c r="S780" s="915"/>
      <c r="T780" s="915"/>
      <c r="U780" s="915"/>
      <c r="V780" s="915"/>
      <c r="W780" s="915"/>
      <c r="X780" s="915"/>
      <c r="Y780" s="915"/>
      <c r="Z780" s="915"/>
      <c r="AA780" s="915"/>
      <c r="AB780" s="915"/>
      <c r="AC780" s="915"/>
      <c r="AD780" s="915"/>
      <c r="AE780" s="27"/>
      <c r="AF780" s="598"/>
    </row>
    <row r="781" spans="1:40" s="137" customFormat="1">
      <c r="A781" s="367"/>
      <c r="B781" s="760" t="str">
        <f>IF(OR($J$24="X",$T$24="X"),"De acuerdo a la pregunta 1, ésta no debe ser contestada.","")</f>
        <v/>
      </c>
      <c r="C781" s="760"/>
      <c r="D781" s="760"/>
      <c r="E781" s="760"/>
      <c r="F781" s="760"/>
      <c r="G781" s="760"/>
      <c r="H781" s="760"/>
      <c r="I781" s="760"/>
      <c r="J781" s="760"/>
      <c r="K781" s="760"/>
      <c r="L781" s="760"/>
      <c r="M781" s="760"/>
      <c r="N781" s="760"/>
      <c r="O781" s="760"/>
      <c r="P781" s="760"/>
      <c r="Q781" s="760"/>
      <c r="R781" s="760"/>
      <c r="S781" s="760"/>
      <c r="T781" s="760"/>
      <c r="U781" s="760"/>
      <c r="V781" s="760"/>
      <c r="W781" s="760"/>
      <c r="X781" s="760"/>
      <c r="Y781" s="760"/>
      <c r="Z781" s="760"/>
      <c r="AA781" s="760"/>
      <c r="AB781" s="760"/>
      <c r="AC781" s="760"/>
      <c r="AD781" s="760"/>
      <c r="AE781" s="27"/>
      <c r="AF781" s="598"/>
    </row>
    <row r="782" spans="1:40" s="137" customFormat="1" ht="16.5" customHeight="1">
      <c r="A782" s="367"/>
      <c r="B782" s="27"/>
      <c r="C782" s="27"/>
      <c r="D782" s="896" t="s">
        <v>366</v>
      </c>
      <c r="E782" s="897"/>
      <c r="F782" s="897"/>
      <c r="G782" s="897"/>
      <c r="H782" s="897"/>
      <c r="I782" s="897"/>
      <c r="J782" s="897"/>
      <c r="K782" s="897"/>
      <c r="L782" s="898"/>
      <c r="M782" s="896" t="s">
        <v>310</v>
      </c>
      <c r="N782" s="897"/>
      <c r="O782" s="897"/>
      <c r="P782" s="897"/>
      <c r="Q782" s="897"/>
      <c r="R782" s="898"/>
      <c r="S782" s="814" t="s">
        <v>642</v>
      </c>
      <c r="T782" s="815"/>
      <c r="U782" s="815"/>
      <c r="V782" s="815"/>
      <c r="W782" s="815"/>
      <c r="X782" s="816"/>
      <c r="Y782" s="814" t="s">
        <v>643</v>
      </c>
      <c r="Z782" s="815"/>
      <c r="AA782" s="815"/>
      <c r="AB782" s="815"/>
      <c r="AC782" s="815"/>
      <c r="AD782" s="816"/>
      <c r="AE782" s="27"/>
      <c r="AF782" s="598"/>
      <c r="AG782" s="571" t="s">
        <v>6452</v>
      </c>
      <c r="AH782" s="571"/>
      <c r="AI782" s="571"/>
      <c r="AJ782" s="571"/>
      <c r="AK782" s="571"/>
      <c r="AL782" s="571"/>
      <c r="AM782" s="571"/>
      <c r="AN782" s="571"/>
    </row>
    <row r="783" spans="1:40" s="137" customFormat="1" ht="16.5" customHeight="1" thickBot="1">
      <c r="A783" s="367"/>
      <c r="B783" s="27"/>
      <c r="C783" s="27"/>
      <c r="D783" s="899"/>
      <c r="E783" s="900"/>
      <c r="F783" s="900"/>
      <c r="G783" s="900"/>
      <c r="H783" s="900"/>
      <c r="I783" s="900"/>
      <c r="J783" s="900"/>
      <c r="K783" s="900"/>
      <c r="L783" s="901"/>
      <c r="M783" s="899"/>
      <c r="N783" s="900"/>
      <c r="O783" s="900"/>
      <c r="P783" s="900"/>
      <c r="Q783" s="900"/>
      <c r="R783" s="901"/>
      <c r="S783" s="905"/>
      <c r="T783" s="906"/>
      <c r="U783" s="906"/>
      <c r="V783" s="906"/>
      <c r="W783" s="906"/>
      <c r="X783" s="907"/>
      <c r="Y783" s="905"/>
      <c r="Z783" s="906"/>
      <c r="AA783" s="906"/>
      <c r="AB783" s="906"/>
      <c r="AC783" s="906"/>
      <c r="AD783" s="907"/>
      <c r="AE783" s="27"/>
      <c r="AF783" s="598"/>
      <c r="AG783" s="571">
        <f>COUNTBLANK(M785:AD795)</f>
        <v>198</v>
      </c>
      <c r="AH783" s="571" t="s">
        <v>6467</v>
      </c>
      <c r="AI783" s="571" t="s">
        <v>6472</v>
      </c>
      <c r="AJ783" s="571"/>
      <c r="AK783" s="571"/>
      <c r="AL783" s="656" t="s">
        <v>6467</v>
      </c>
      <c r="AM783" s="571" t="s">
        <v>6475</v>
      </c>
      <c r="AN783" s="571" t="s">
        <v>6479</v>
      </c>
    </row>
    <row r="784" spans="1:40" s="137" customFormat="1" ht="16.5" customHeight="1" thickBot="1">
      <c r="A784" s="367"/>
      <c r="B784" s="27"/>
      <c r="C784" s="27"/>
      <c r="D784" s="902"/>
      <c r="E784" s="903"/>
      <c r="F784" s="903"/>
      <c r="G784" s="903"/>
      <c r="H784" s="903"/>
      <c r="I784" s="903"/>
      <c r="J784" s="903"/>
      <c r="K784" s="903"/>
      <c r="L784" s="904"/>
      <c r="M784" s="902"/>
      <c r="N784" s="903"/>
      <c r="O784" s="903"/>
      <c r="P784" s="903"/>
      <c r="Q784" s="903"/>
      <c r="R784" s="904"/>
      <c r="S784" s="817"/>
      <c r="T784" s="818"/>
      <c r="U784" s="818"/>
      <c r="V784" s="818"/>
      <c r="W784" s="818"/>
      <c r="X784" s="819"/>
      <c r="Y784" s="817"/>
      <c r="Z784" s="818"/>
      <c r="AA784" s="818"/>
      <c r="AB784" s="818"/>
      <c r="AC784" s="818"/>
      <c r="AD784" s="819"/>
      <c r="AE784" s="27"/>
      <c r="AF784" s="598"/>
      <c r="AG784" s="649" t="s">
        <v>467</v>
      </c>
      <c r="AH784" s="650" t="s">
        <v>6458</v>
      </c>
      <c r="AI784" s="651" t="s">
        <v>6459</v>
      </c>
      <c r="AJ784" s="571"/>
      <c r="AK784" s="625" t="s">
        <v>6454</v>
      </c>
      <c r="AL784" s="626">
        <f>$P$694</f>
        <v>0</v>
      </c>
      <c r="AM784" s="626">
        <f>$P$692</f>
        <v>0</v>
      </c>
      <c r="AN784" s="626">
        <f>$P$693</f>
        <v>0</v>
      </c>
    </row>
    <row r="785" spans="1:40" s="137" customFormat="1" ht="27.75" customHeight="1">
      <c r="A785" s="367"/>
      <c r="B785" s="27"/>
      <c r="C785" s="27"/>
      <c r="D785" s="176" t="s">
        <v>65</v>
      </c>
      <c r="E785" s="921" t="s">
        <v>367</v>
      </c>
      <c r="F785" s="922"/>
      <c r="G785" s="922"/>
      <c r="H785" s="922"/>
      <c r="I785" s="922"/>
      <c r="J785" s="922"/>
      <c r="K785" s="922"/>
      <c r="L785" s="923"/>
      <c r="M785" s="772"/>
      <c r="N785" s="773"/>
      <c r="O785" s="773"/>
      <c r="P785" s="773"/>
      <c r="Q785" s="773"/>
      <c r="R785" s="774"/>
      <c r="S785" s="772"/>
      <c r="T785" s="775"/>
      <c r="U785" s="775"/>
      <c r="V785" s="775"/>
      <c r="W785" s="775"/>
      <c r="X785" s="776"/>
      <c r="Y785" s="772"/>
      <c r="Z785" s="775"/>
      <c r="AA785" s="775"/>
      <c r="AB785" s="775"/>
      <c r="AC785" s="775"/>
      <c r="AD785" s="776"/>
      <c r="AE785" s="27"/>
      <c r="AF785" s="598"/>
      <c r="AG785" s="654">
        <f>COUNTIF(S785:AD785,"ns")</f>
        <v>0</v>
      </c>
      <c r="AH785" s="653">
        <f>SUM(S785:AD785)</f>
        <v>0</v>
      </c>
      <c r="AI785" s="641">
        <f>IF($AG$783=198,0,IF(OR(AND(M785=0,AG785&gt;0),AND(M785="ns",AH785&gt;0),AND(M785="ns",AG785=0,AH785=0)),1,IF(OR(AND(M785&gt;0,AG785=2),AND(M785="ns",AG785=2),AND(M785="ns",AH785=0,AG785&gt;0),M785=AH785),0,1)))</f>
        <v>0</v>
      </c>
      <c r="AJ785" s="571"/>
      <c r="AK785" s="627" t="s">
        <v>6455</v>
      </c>
      <c r="AL785" s="631">
        <f>SUM(M785:R795)</f>
        <v>0</v>
      </c>
      <c r="AM785" s="631">
        <f>SUM(S785:X795)</f>
        <v>0</v>
      </c>
      <c r="AN785" s="631">
        <f>SUM(Y785:AD795)</f>
        <v>0</v>
      </c>
    </row>
    <row r="786" spans="1:40" s="137" customFormat="1" ht="27.75" customHeight="1">
      <c r="A786" s="367"/>
      <c r="B786" s="27"/>
      <c r="C786" s="27"/>
      <c r="D786" s="176" t="s">
        <v>132</v>
      </c>
      <c r="E786" s="921" t="s">
        <v>368</v>
      </c>
      <c r="F786" s="922"/>
      <c r="G786" s="922"/>
      <c r="H786" s="922"/>
      <c r="I786" s="922"/>
      <c r="J786" s="922"/>
      <c r="K786" s="922"/>
      <c r="L786" s="923"/>
      <c r="M786" s="772"/>
      <c r="N786" s="773"/>
      <c r="O786" s="773"/>
      <c r="P786" s="773"/>
      <c r="Q786" s="773"/>
      <c r="R786" s="774"/>
      <c r="S786" s="772"/>
      <c r="T786" s="775"/>
      <c r="U786" s="775"/>
      <c r="V786" s="775"/>
      <c r="W786" s="775"/>
      <c r="X786" s="776"/>
      <c r="Y786" s="772"/>
      <c r="Z786" s="775"/>
      <c r="AA786" s="775"/>
      <c r="AB786" s="775"/>
      <c r="AC786" s="775"/>
      <c r="AD786" s="776"/>
      <c r="AE786" s="27"/>
      <c r="AF786" s="598"/>
      <c r="AG786" s="654">
        <f t="shared" ref="AG786:AG795" si="148">COUNTIF(S786:AD786,"ns")</f>
        <v>0</v>
      </c>
      <c r="AH786" s="653">
        <f t="shared" ref="AH786:AH795" si="149">SUM(S786:AD786)</f>
        <v>0</v>
      </c>
      <c r="AI786" s="641">
        <f t="shared" ref="AI786:AI795" si="150">IF($AG$783=198,0,IF(OR(AND(M786=0,AG786&gt;0),AND(M786="ns",AH786&gt;0),AND(M786="ns",AG786=0,AH786=0)),1,IF(OR(AND(M786&gt;0,AG786=2),AND(M786="ns",AG786=2),AND(M786="ns",AH786=0,AG786&gt;0),M786=AH786),0,1)))</f>
        <v>0</v>
      </c>
      <c r="AJ786" s="571"/>
      <c r="AK786" s="627" t="s">
        <v>467</v>
      </c>
      <c r="AL786" s="628">
        <f>COUNTIF(M785:R795,"NS")</f>
        <v>0</v>
      </c>
      <c r="AM786" s="628">
        <f>COUNTIF(S785:X795,"NS")</f>
        <v>0</v>
      </c>
      <c r="AN786" s="628">
        <f>COUNTIF(Y785:AD795,"NS")</f>
        <v>0</v>
      </c>
    </row>
    <row r="787" spans="1:40" s="137" customFormat="1" ht="27.75" customHeight="1">
      <c r="A787" s="367"/>
      <c r="B787" s="27"/>
      <c r="C787" s="27"/>
      <c r="D787" s="176" t="s">
        <v>134</v>
      </c>
      <c r="E787" s="921" t="s">
        <v>369</v>
      </c>
      <c r="F787" s="922"/>
      <c r="G787" s="922"/>
      <c r="H787" s="922"/>
      <c r="I787" s="922"/>
      <c r="J787" s="922"/>
      <c r="K787" s="922"/>
      <c r="L787" s="923"/>
      <c r="M787" s="772"/>
      <c r="N787" s="773"/>
      <c r="O787" s="773"/>
      <c r="P787" s="773"/>
      <c r="Q787" s="773"/>
      <c r="R787" s="774"/>
      <c r="S787" s="772"/>
      <c r="T787" s="775"/>
      <c r="U787" s="775"/>
      <c r="V787" s="775"/>
      <c r="W787" s="775"/>
      <c r="X787" s="776"/>
      <c r="Y787" s="772"/>
      <c r="Z787" s="775"/>
      <c r="AA787" s="775"/>
      <c r="AB787" s="775"/>
      <c r="AC787" s="775"/>
      <c r="AD787" s="776"/>
      <c r="AE787" s="27"/>
      <c r="AF787" s="598"/>
      <c r="AG787" s="654">
        <f t="shared" si="148"/>
        <v>0</v>
      </c>
      <c r="AH787" s="653">
        <f t="shared" si="149"/>
        <v>0</v>
      </c>
      <c r="AI787" s="641">
        <f t="shared" si="150"/>
        <v>0</v>
      </c>
      <c r="AJ787" s="571"/>
      <c r="AK787" s="629" t="s">
        <v>6456</v>
      </c>
      <c r="AL787" s="630">
        <f>IF($AG$783=198,0,IF(OR(AND(AL784=0,AL786&gt;0),AND(AL784="NS",AL785&gt;0),AND(AL784="NS",AL785=0,AL786=0)),1,IF(OR(AND(AL786&gt;=2,AL785&lt;AL784),AND(AL784="NS",AL785=0,AL786&gt;0),AL784=AL785),0,1)))</f>
        <v>0</v>
      </c>
      <c r="AM787" s="630">
        <f t="shared" ref="AM787:AN787" si="151">IF($AG$783=198,0,IF(OR(AND(AM784=0,AM786&gt;0),AND(AM784="NS",AM785&gt;0),AND(AM784="NS",AM785=0,AM786=0)),1,IF(OR(AND(AM786&gt;=2,AM785&lt;AM784),AND(AM784="NS",AM785=0,AM786&gt;0),AM784=AM785),0,1)))</f>
        <v>0</v>
      </c>
      <c r="AN787" s="630">
        <f t="shared" si="151"/>
        <v>0</v>
      </c>
    </row>
    <row r="788" spans="1:40" s="137" customFormat="1" ht="27.75" customHeight="1">
      <c r="A788" s="367"/>
      <c r="B788" s="27"/>
      <c r="C788" s="27"/>
      <c r="D788" s="176" t="s">
        <v>136</v>
      </c>
      <c r="E788" s="921" t="s">
        <v>370</v>
      </c>
      <c r="F788" s="922"/>
      <c r="G788" s="922"/>
      <c r="H788" s="922"/>
      <c r="I788" s="922"/>
      <c r="J788" s="922"/>
      <c r="K788" s="922"/>
      <c r="L788" s="923"/>
      <c r="M788" s="772"/>
      <c r="N788" s="773"/>
      <c r="O788" s="773"/>
      <c r="P788" s="773"/>
      <c r="Q788" s="773"/>
      <c r="R788" s="774"/>
      <c r="S788" s="772"/>
      <c r="T788" s="775"/>
      <c r="U788" s="775"/>
      <c r="V788" s="775"/>
      <c r="W788" s="775"/>
      <c r="X788" s="776"/>
      <c r="Y788" s="772"/>
      <c r="Z788" s="775"/>
      <c r="AA788" s="775"/>
      <c r="AB788" s="775"/>
      <c r="AC788" s="775"/>
      <c r="AD788" s="776"/>
      <c r="AE788" s="27"/>
      <c r="AF788" s="598"/>
      <c r="AG788" s="654">
        <f t="shared" si="148"/>
        <v>0</v>
      </c>
      <c r="AH788" s="653">
        <f t="shared" si="149"/>
        <v>0</v>
      </c>
      <c r="AI788" s="641">
        <f t="shared" si="150"/>
        <v>0</v>
      </c>
    </row>
    <row r="789" spans="1:40" s="137" customFormat="1" ht="27.75" customHeight="1">
      <c r="A789" s="367"/>
      <c r="B789" s="27"/>
      <c r="C789" s="27"/>
      <c r="D789" s="176" t="s">
        <v>138</v>
      </c>
      <c r="E789" s="921" t="s">
        <v>371</v>
      </c>
      <c r="F789" s="922"/>
      <c r="G789" s="922"/>
      <c r="H789" s="922"/>
      <c r="I789" s="922"/>
      <c r="J789" s="922"/>
      <c r="K789" s="922"/>
      <c r="L789" s="923"/>
      <c r="M789" s="772"/>
      <c r="N789" s="773"/>
      <c r="O789" s="773"/>
      <c r="P789" s="773"/>
      <c r="Q789" s="773"/>
      <c r="R789" s="774"/>
      <c r="S789" s="772"/>
      <c r="T789" s="775"/>
      <c r="U789" s="775"/>
      <c r="V789" s="775"/>
      <c r="W789" s="775"/>
      <c r="X789" s="776"/>
      <c r="Y789" s="772"/>
      <c r="Z789" s="775"/>
      <c r="AA789" s="775"/>
      <c r="AB789" s="775"/>
      <c r="AC789" s="775"/>
      <c r="AD789" s="776"/>
      <c r="AE789" s="27"/>
      <c r="AF789" s="598"/>
      <c r="AG789" s="654">
        <f t="shared" si="148"/>
        <v>0</v>
      </c>
      <c r="AH789" s="653">
        <f t="shared" si="149"/>
        <v>0</v>
      </c>
      <c r="AI789" s="641">
        <f t="shared" si="150"/>
        <v>0</v>
      </c>
    </row>
    <row r="790" spans="1:40" s="137" customFormat="1" ht="38.25" customHeight="1">
      <c r="A790" s="367"/>
      <c r="B790" s="27"/>
      <c r="C790" s="27"/>
      <c r="D790" s="176" t="s">
        <v>140</v>
      </c>
      <c r="E790" s="921" t="s">
        <v>372</v>
      </c>
      <c r="F790" s="922"/>
      <c r="G790" s="922"/>
      <c r="H790" s="922"/>
      <c r="I790" s="922"/>
      <c r="J790" s="922"/>
      <c r="K790" s="922"/>
      <c r="L790" s="923"/>
      <c r="M790" s="1197"/>
      <c r="N790" s="1198"/>
      <c r="O790" s="1198"/>
      <c r="P790" s="1198"/>
      <c r="Q790" s="1198"/>
      <c r="R790" s="1199"/>
      <c r="S790" s="772"/>
      <c r="T790" s="775"/>
      <c r="U790" s="775"/>
      <c r="V790" s="775"/>
      <c r="W790" s="775"/>
      <c r="X790" s="776"/>
      <c r="Y790" s="772"/>
      <c r="Z790" s="775"/>
      <c r="AA790" s="775"/>
      <c r="AB790" s="775"/>
      <c r="AC790" s="775"/>
      <c r="AD790" s="776"/>
      <c r="AE790" s="27"/>
      <c r="AF790" s="598"/>
      <c r="AG790" s="654">
        <f t="shared" si="148"/>
        <v>0</v>
      </c>
      <c r="AH790" s="653">
        <f t="shared" si="149"/>
        <v>0</v>
      </c>
      <c r="AI790" s="641">
        <f t="shared" si="150"/>
        <v>0</v>
      </c>
    </row>
    <row r="791" spans="1:40" s="137" customFormat="1" ht="27.75" customHeight="1">
      <c r="A791" s="367"/>
      <c r="B791" s="27"/>
      <c r="C791" s="27"/>
      <c r="D791" s="176" t="s">
        <v>169</v>
      </c>
      <c r="E791" s="921" t="s">
        <v>373</v>
      </c>
      <c r="F791" s="922"/>
      <c r="G791" s="922"/>
      <c r="H791" s="922"/>
      <c r="I791" s="922"/>
      <c r="J791" s="922"/>
      <c r="K791" s="922"/>
      <c r="L791" s="923"/>
      <c r="M791" s="772"/>
      <c r="N791" s="773"/>
      <c r="O791" s="773"/>
      <c r="P791" s="773"/>
      <c r="Q791" s="773"/>
      <c r="R791" s="774"/>
      <c r="S791" s="772"/>
      <c r="T791" s="775"/>
      <c r="U791" s="775"/>
      <c r="V791" s="775"/>
      <c r="W791" s="775"/>
      <c r="X791" s="776"/>
      <c r="Y791" s="772"/>
      <c r="Z791" s="775"/>
      <c r="AA791" s="775"/>
      <c r="AB791" s="775"/>
      <c r="AC791" s="775"/>
      <c r="AD791" s="776"/>
      <c r="AE791" s="27"/>
      <c r="AF791" s="598"/>
      <c r="AG791" s="654">
        <f t="shared" si="148"/>
        <v>0</v>
      </c>
      <c r="AH791" s="653">
        <f t="shared" si="149"/>
        <v>0</v>
      </c>
      <c r="AI791" s="641">
        <f t="shared" si="150"/>
        <v>0</v>
      </c>
    </row>
    <row r="792" spans="1:40" s="137" customFormat="1" ht="39.75" customHeight="1">
      <c r="A792" s="367"/>
      <c r="B792" s="27"/>
      <c r="C792" s="27"/>
      <c r="D792" s="176" t="s">
        <v>79</v>
      </c>
      <c r="E792" s="921" t="s">
        <v>374</v>
      </c>
      <c r="F792" s="922"/>
      <c r="G792" s="922"/>
      <c r="H792" s="922"/>
      <c r="I792" s="922"/>
      <c r="J792" s="922"/>
      <c r="K792" s="922"/>
      <c r="L792" s="923"/>
      <c r="M792" s="794"/>
      <c r="N792" s="795"/>
      <c r="O792" s="795"/>
      <c r="P792" s="795"/>
      <c r="Q792" s="795"/>
      <c r="R792" s="924"/>
      <c r="S792" s="794"/>
      <c r="T792" s="925"/>
      <c r="U792" s="925"/>
      <c r="V792" s="925"/>
      <c r="W792" s="925"/>
      <c r="X792" s="926"/>
      <c r="Y792" s="794"/>
      <c r="Z792" s="925"/>
      <c r="AA792" s="925"/>
      <c r="AB792" s="925"/>
      <c r="AC792" s="925"/>
      <c r="AD792" s="926"/>
      <c r="AE792" s="27"/>
      <c r="AF792" s="598"/>
      <c r="AG792" s="654">
        <f t="shared" si="148"/>
        <v>0</v>
      </c>
      <c r="AH792" s="653">
        <f t="shared" si="149"/>
        <v>0</v>
      </c>
      <c r="AI792" s="641">
        <f t="shared" si="150"/>
        <v>0</v>
      </c>
    </row>
    <row r="793" spans="1:40" s="137" customFormat="1" ht="27.75" customHeight="1">
      <c r="A793" s="367"/>
      <c r="B793" s="27"/>
      <c r="C793" s="27"/>
      <c r="D793" s="176" t="s">
        <v>173</v>
      </c>
      <c r="E793" s="921" t="s">
        <v>375</v>
      </c>
      <c r="F793" s="922"/>
      <c r="G793" s="922"/>
      <c r="H793" s="922"/>
      <c r="I793" s="922"/>
      <c r="J793" s="922"/>
      <c r="K793" s="922"/>
      <c r="L793" s="923"/>
      <c r="M793" s="772"/>
      <c r="N793" s="773"/>
      <c r="O793" s="773"/>
      <c r="P793" s="773"/>
      <c r="Q793" s="773"/>
      <c r="R793" s="774"/>
      <c r="S793" s="772"/>
      <c r="T793" s="775"/>
      <c r="U793" s="775"/>
      <c r="V793" s="775"/>
      <c r="W793" s="775"/>
      <c r="X793" s="776"/>
      <c r="Y793" s="772"/>
      <c r="Z793" s="775"/>
      <c r="AA793" s="775"/>
      <c r="AB793" s="775"/>
      <c r="AC793" s="775"/>
      <c r="AD793" s="776"/>
      <c r="AE793" s="27"/>
      <c r="AF793" s="598"/>
      <c r="AG793" s="654">
        <f t="shared" si="148"/>
        <v>0</v>
      </c>
      <c r="AH793" s="653">
        <f t="shared" si="149"/>
        <v>0</v>
      </c>
      <c r="AI793" s="641">
        <f t="shared" si="150"/>
        <v>0</v>
      </c>
    </row>
    <row r="794" spans="1:40" s="137" customFormat="1" ht="27.75" customHeight="1">
      <c r="A794" s="367"/>
      <c r="B794" s="27"/>
      <c r="C794" s="27"/>
      <c r="D794" s="176" t="s">
        <v>175</v>
      </c>
      <c r="E794" s="921" t="s">
        <v>376</v>
      </c>
      <c r="F794" s="922"/>
      <c r="G794" s="922"/>
      <c r="H794" s="922"/>
      <c r="I794" s="922"/>
      <c r="J794" s="922"/>
      <c r="K794" s="922"/>
      <c r="L794" s="923"/>
      <c r="M794" s="772"/>
      <c r="N794" s="773"/>
      <c r="O794" s="773"/>
      <c r="P794" s="773"/>
      <c r="Q794" s="773"/>
      <c r="R794" s="774"/>
      <c r="S794" s="772"/>
      <c r="T794" s="775"/>
      <c r="U794" s="775"/>
      <c r="V794" s="775"/>
      <c r="W794" s="775"/>
      <c r="X794" s="776"/>
      <c r="Y794" s="772"/>
      <c r="Z794" s="775"/>
      <c r="AA794" s="775"/>
      <c r="AB794" s="775"/>
      <c r="AC794" s="775"/>
      <c r="AD794" s="776"/>
      <c r="AE794" s="27"/>
      <c r="AF794" s="598"/>
      <c r="AG794" s="654">
        <f t="shared" si="148"/>
        <v>0</v>
      </c>
      <c r="AH794" s="653">
        <f t="shared" si="149"/>
        <v>0</v>
      </c>
      <c r="AI794" s="641">
        <f t="shared" si="150"/>
        <v>0</v>
      </c>
    </row>
    <row r="795" spans="1:40" s="137" customFormat="1" ht="27.75" customHeight="1">
      <c r="A795" s="367"/>
      <c r="B795" s="27"/>
      <c r="C795" s="27"/>
      <c r="D795" s="176" t="s">
        <v>85</v>
      </c>
      <c r="E795" s="921" t="s">
        <v>329</v>
      </c>
      <c r="F795" s="922"/>
      <c r="G795" s="922"/>
      <c r="H795" s="922"/>
      <c r="I795" s="922"/>
      <c r="J795" s="922"/>
      <c r="K795" s="922"/>
      <c r="L795" s="923"/>
      <c r="M795" s="772"/>
      <c r="N795" s="773"/>
      <c r="O795" s="773"/>
      <c r="P795" s="773"/>
      <c r="Q795" s="773"/>
      <c r="R795" s="774"/>
      <c r="S795" s="772"/>
      <c r="T795" s="775"/>
      <c r="U795" s="775"/>
      <c r="V795" s="775"/>
      <c r="W795" s="775"/>
      <c r="X795" s="776"/>
      <c r="Y795" s="772"/>
      <c r="Z795" s="775"/>
      <c r="AA795" s="775"/>
      <c r="AB795" s="775"/>
      <c r="AC795" s="775"/>
      <c r="AD795" s="776"/>
      <c r="AE795" s="27"/>
      <c r="AF795" s="598"/>
      <c r="AG795" s="654">
        <f t="shared" si="148"/>
        <v>0</v>
      </c>
      <c r="AH795" s="653">
        <f t="shared" si="149"/>
        <v>0</v>
      </c>
      <c r="AI795" s="641">
        <f t="shared" si="150"/>
        <v>0</v>
      </c>
    </row>
    <row r="796" spans="1:40" s="137" customFormat="1">
      <c r="A796" s="367"/>
      <c r="B796" s="27"/>
      <c r="C796" s="27"/>
      <c r="D796" s="47"/>
      <c r="E796" s="359"/>
      <c r="F796" s="359"/>
      <c r="G796" s="359"/>
      <c r="H796" s="359"/>
      <c r="I796" s="359"/>
      <c r="J796" s="27"/>
      <c r="K796" s="175"/>
      <c r="L796" s="91" t="s">
        <v>102</v>
      </c>
      <c r="M796" s="908">
        <f>IF(AND(SUM(M782:R795)=0,COUNTIF(M782:R795,"NS")&gt;0),"NS",SUM(M782:R795))</f>
        <v>0</v>
      </c>
      <c r="N796" s="909"/>
      <c r="O796" s="909"/>
      <c r="P796" s="909"/>
      <c r="Q796" s="909"/>
      <c r="R796" s="910"/>
      <c r="S796" s="908">
        <f>IF(AND(SUM(S782:X795)=0,COUNTIF(S782:X795,"NS")&gt;0),"NS",SUM(S782:X795))</f>
        <v>0</v>
      </c>
      <c r="T796" s="909"/>
      <c r="U796" s="909"/>
      <c r="V796" s="909"/>
      <c r="W796" s="909"/>
      <c r="X796" s="910"/>
      <c r="Y796" s="908">
        <f t="shared" ref="Y796" si="152">IF(AND(SUM(Y782:AD795)=0,COUNTIF(Y782:AD795,"NS")&gt;0),"NS",SUM(Y782:AD795))</f>
        <v>0</v>
      </c>
      <c r="Z796" s="909"/>
      <c r="AA796" s="909"/>
      <c r="AB796" s="909"/>
      <c r="AC796" s="909"/>
      <c r="AD796" s="910"/>
      <c r="AE796" s="27"/>
      <c r="AF796" s="598"/>
      <c r="AI796" s="644">
        <f>SUM(AI785:AI795)</f>
        <v>0</v>
      </c>
    </row>
    <row r="797" spans="1:40" s="137" customFormat="1">
      <c r="A797" s="367"/>
      <c r="B797" s="758" t="str">
        <f>IF(AG783=198,"",IF(AI796=0,"","ERROR: Por favor verifique las cantidades ya que no coinciden con el total."))</f>
        <v/>
      </c>
      <c r="C797" s="758"/>
      <c r="D797" s="758"/>
      <c r="E797" s="758"/>
      <c r="F797" s="758"/>
      <c r="G797" s="758"/>
      <c r="H797" s="758"/>
      <c r="I797" s="758"/>
      <c r="J797" s="758"/>
      <c r="K797" s="758"/>
      <c r="L797" s="758"/>
      <c r="M797" s="758"/>
      <c r="N797" s="758"/>
      <c r="O797" s="758"/>
      <c r="P797" s="758"/>
      <c r="Q797" s="758"/>
      <c r="R797" s="758"/>
      <c r="S797" s="758"/>
      <c r="T797" s="758"/>
      <c r="U797" s="758"/>
      <c r="V797" s="758"/>
      <c r="W797" s="758"/>
      <c r="X797" s="758"/>
      <c r="Y797" s="758"/>
      <c r="Z797" s="758"/>
      <c r="AA797" s="758"/>
      <c r="AB797" s="758"/>
      <c r="AC797" s="758"/>
      <c r="AD797" s="758"/>
      <c r="AE797" s="27"/>
      <c r="AF797" s="598"/>
    </row>
    <row r="798" spans="1:40" s="137" customFormat="1">
      <c r="A798" s="367"/>
      <c r="B798" s="758" t="str">
        <f>IF(AG783=198,"",IF(SUM(AL787:AN787)=0,"","ERROR: Por favor verifique las cantidades ya que no coinciden con lo registrado en la pregunta 31."))</f>
        <v/>
      </c>
      <c r="C798" s="758"/>
      <c r="D798" s="758"/>
      <c r="E798" s="758"/>
      <c r="F798" s="758"/>
      <c r="G798" s="758"/>
      <c r="H798" s="758"/>
      <c r="I798" s="758"/>
      <c r="J798" s="758"/>
      <c r="K798" s="758"/>
      <c r="L798" s="758"/>
      <c r="M798" s="758"/>
      <c r="N798" s="758"/>
      <c r="O798" s="758"/>
      <c r="P798" s="758"/>
      <c r="Q798" s="758"/>
      <c r="R798" s="758"/>
      <c r="S798" s="758"/>
      <c r="T798" s="758"/>
      <c r="U798" s="758"/>
      <c r="V798" s="758"/>
      <c r="W798" s="758"/>
      <c r="X798" s="758"/>
      <c r="Y798" s="758"/>
      <c r="Z798" s="758"/>
      <c r="AA798" s="758"/>
      <c r="AB798" s="758"/>
      <c r="AC798" s="758"/>
      <c r="AD798" s="758"/>
      <c r="AE798" s="27"/>
      <c r="AF798" s="598"/>
    </row>
    <row r="799" spans="1:40" s="137" customFormat="1">
      <c r="A799" s="367"/>
      <c r="B799" s="759" t="str">
        <f>IF(OR(AG783=198,AG783=165),"","ERROR: Favor de llenar todas las celdas. Si no se cuenta con la información, registrar NS.")</f>
        <v/>
      </c>
      <c r="C799" s="759"/>
      <c r="D799" s="759"/>
      <c r="E799" s="759"/>
      <c r="F799" s="759"/>
      <c r="G799" s="759"/>
      <c r="H799" s="759"/>
      <c r="I799" s="759"/>
      <c r="J799" s="759"/>
      <c r="K799" s="759"/>
      <c r="L799" s="759"/>
      <c r="M799" s="759"/>
      <c r="N799" s="759"/>
      <c r="O799" s="759"/>
      <c r="P799" s="759"/>
      <c r="Q799" s="759"/>
      <c r="R799" s="759"/>
      <c r="S799" s="759"/>
      <c r="T799" s="759"/>
      <c r="U799" s="759"/>
      <c r="V799" s="759"/>
      <c r="W799" s="759"/>
      <c r="X799" s="759"/>
      <c r="Y799" s="759"/>
      <c r="Z799" s="759"/>
      <c r="AA799" s="759"/>
      <c r="AB799" s="759"/>
      <c r="AC799" s="759"/>
      <c r="AD799" s="759"/>
      <c r="AE799" s="27"/>
      <c r="AF799" s="598"/>
    </row>
    <row r="800" spans="1:40" s="137" customFormat="1" ht="33.75" customHeight="1">
      <c r="A800" s="367" t="s">
        <v>645</v>
      </c>
      <c r="B800" s="805" t="s">
        <v>1002</v>
      </c>
      <c r="C800" s="805"/>
      <c r="D800" s="805"/>
      <c r="E800" s="805"/>
      <c r="F800" s="805"/>
      <c r="G800" s="805"/>
      <c r="H800" s="805"/>
      <c r="I800" s="805"/>
      <c r="J800" s="805"/>
      <c r="K800" s="805"/>
      <c r="L800" s="805"/>
      <c r="M800" s="805"/>
      <c r="N800" s="805"/>
      <c r="O800" s="805"/>
      <c r="P800" s="805"/>
      <c r="Q800" s="805"/>
      <c r="R800" s="805"/>
      <c r="S800" s="805"/>
      <c r="T800" s="805"/>
      <c r="U800" s="805"/>
      <c r="V800" s="805"/>
      <c r="W800" s="805"/>
      <c r="X800" s="805"/>
      <c r="Y800" s="805"/>
      <c r="Z800" s="805"/>
      <c r="AA800" s="805"/>
      <c r="AB800" s="805"/>
      <c r="AC800" s="805"/>
      <c r="AD800" s="805"/>
      <c r="AE800" s="27"/>
      <c r="AF800" s="598"/>
    </row>
    <row r="801" spans="1:40" s="137" customFormat="1">
      <c r="A801" s="367"/>
      <c r="B801" s="577"/>
      <c r="C801" s="916" t="s">
        <v>378</v>
      </c>
      <c r="D801" s="916"/>
      <c r="E801" s="916"/>
      <c r="F801" s="916"/>
      <c r="G801" s="916"/>
      <c r="H801" s="916"/>
      <c r="I801" s="916"/>
      <c r="J801" s="916"/>
      <c r="K801" s="916"/>
      <c r="L801" s="916"/>
      <c r="M801" s="916"/>
      <c r="N801" s="916"/>
      <c r="O801" s="916"/>
      <c r="P801" s="916"/>
      <c r="Q801" s="916"/>
      <c r="R801" s="916"/>
      <c r="S801" s="916"/>
      <c r="T801" s="916"/>
      <c r="U801" s="916"/>
      <c r="V801" s="916"/>
      <c r="W801" s="916"/>
      <c r="X801" s="916"/>
      <c r="Y801" s="916"/>
      <c r="Z801" s="916"/>
      <c r="AA801" s="916"/>
      <c r="AB801" s="916"/>
      <c r="AC801" s="916"/>
      <c r="AD801" s="916"/>
      <c r="AE801" s="27"/>
      <c r="AF801" s="598"/>
    </row>
    <row r="802" spans="1:40" s="137" customFormat="1" ht="26.25" customHeight="1">
      <c r="A802" s="367"/>
      <c r="B802" s="577"/>
      <c r="C802" s="916" t="s">
        <v>1003</v>
      </c>
      <c r="D802" s="916"/>
      <c r="E802" s="916"/>
      <c r="F802" s="916"/>
      <c r="G802" s="916"/>
      <c r="H802" s="916"/>
      <c r="I802" s="916"/>
      <c r="J802" s="916"/>
      <c r="K802" s="916"/>
      <c r="L802" s="916"/>
      <c r="M802" s="916"/>
      <c r="N802" s="916"/>
      <c r="O802" s="916"/>
      <c r="P802" s="916"/>
      <c r="Q802" s="916"/>
      <c r="R802" s="916"/>
      <c r="S802" s="916"/>
      <c r="T802" s="916"/>
      <c r="U802" s="916"/>
      <c r="V802" s="916"/>
      <c r="W802" s="916"/>
      <c r="X802" s="916"/>
      <c r="Y802" s="916"/>
      <c r="Z802" s="916"/>
      <c r="AA802" s="916"/>
      <c r="AB802" s="916"/>
      <c r="AC802" s="916"/>
      <c r="AD802" s="916"/>
      <c r="AE802" s="27"/>
      <c r="AF802" s="598"/>
    </row>
    <row r="803" spans="1:40" s="137" customFormat="1">
      <c r="A803" s="367"/>
      <c r="B803" s="760" t="str">
        <f>IF(OR($J$24="X",$T$24="X"),"De acuerdo a la pregunta 1, ésta no debe ser contestada.","")</f>
        <v/>
      </c>
      <c r="C803" s="760"/>
      <c r="D803" s="760"/>
      <c r="E803" s="760"/>
      <c r="F803" s="760"/>
      <c r="G803" s="760"/>
      <c r="H803" s="760"/>
      <c r="I803" s="760"/>
      <c r="J803" s="760"/>
      <c r="K803" s="760"/>
      <c r="L803" s="760"/>
      <c r="M803" s="760"/>
      <c r="N803" s="760"/>
      <c r="O803" s="760"/>
      <c r="P803" s="760"/>
      <c r="Q803" s="760"/>
      <c r="R803" s="760"/>
      <c r="S803" s="760"/>
      <c r="T803" s="760"/>
      <c r="U803" s="760"/>
      <c r="V803" s="760"/>
      <c r="W803" s="760"/>
      <c r="X803" s="760"/>
      <c r="Y803" s="760"/>
      <c r="Z803" s="760"/>
      <c r="AA803" s="760"/>
      <c r="AB803" s="760"/>
      <c r="AC803" s="760"/>
      <c r="AD803" s="760"/>
      <c r="AE803" s="27"/>
      <c r="AF803" s="598"/>
    </row>
    <row r="804" spans="1:40" s="137" customFormat="1" ht="18.75" customHeight="1">
      <c r="A804" s="367"/>
      <c r="B804" s="437"/>
      <c r="C804" s="437"/>
      <c r="D804" s="896" t="s">
        <v>379</v>
      </c>
      <c r="E804" s="897"/>
      <c r="F804" s="897"/>
      <c r="G804" s="897"/>
      <c r="H804" s="897"/>
      <c r="I804" s="897"/>
      <c r="J804" s="897"/>
      <c r="K804" s="898"/>
      <c r="L804" s="896" t="s">
        <v>310</v>
      </c>
      <c r="M804" s="897"/>
      <c r="N804" s="897"/>
      <c r="O804" s="897"/>
      <c r="P804" s="897"/>
      <c r="Q804" s="898"/>
      <c r="R804" s="814" t="s">
        <v>642</v>
      </c>
      <c r="S804" s="815"/>
      <c r="T804" s="815"/>
      <c r="U804" s="815"/>
      <c r="V804" s="815"/>
      <c r="W804" s="816"/>
      <c r="X804" s="814" t="s">
        <v>643</v>
      </c>
      <c r="Y804" s="815"/>
      <c r="Z804" s="815"/>
      <c r="AA804" s="815"/>
      <c r="AB804" s="815"/>
      <c r="AC804" s="816"/>
      <c r="AD804" s="437"/>
      <c r="AE804" s="27"/>
      <c r="AF804" s="598"/>
      <c r="AG804" s="571" t="s">
        <v>6452</v>
      </c>
      <c r="AH804" s="571"/>
      <c r="AI804" s="571"/>
      <c r="AJ804" s="571"/>
      <c r="AK804" s="571"/>
      <c r="AL804" s="571"/>
      <c r="AM804" s="571"/>
      <c r="AN804" s="571"/>
    </row>
    <row r="805" spans="1:40" s="137" customFormat="1" ht="18.75" customHeight="1" thickBot="1">
      <c r="A805" s="367"/>
      <c r="B805" s="437"/>
      <c r="C805" s="437"/>
      <c r="D805" s="899"/>
      <c r="E805" s="900"/>
      <c r="F805" s="900"/>
      <c r="G805" s="900"/>
      <c r="H805" s="900"/>
      <c r="I805" s="900"/>
      <c r="J805" s="900"/>
      <c r="K805" s="901"/>
      <c r="L805" s="899"/>
      <c r="M805" s="900"/>
      <c r="N805" s="900"/>
      <c r="O805" s="900"/>
      <c r="P805" s="900"/>
      <c r="Q805" s="901"/>
      <c r="R805" s="905"/>
      <c r="S805" s="906"/>
      <c r="T805" s="906"/>
      <c r="U805" s="906"/>
      <c r="V805" s="906"/>
      <c r="W805" s="907"/>
      <c r="X805" s="905"/>
      <c r="Y805" s="906"/>
      <c r="Z805" s="906"/>
      <c r="AA805" s="906"/>
      <c r="AB805" s="906"/>
      <c r="AC805" s="907"/>
      <c r="AD805" s="437"/>
      <c r="AE805" s="27"/>
      <c r="AF805" s="598"/>
      <c r="AG805" s="571">
        <f>COUNTBLANK(L807:AC816)</f>
        <v>180</v>
      </c>
      <c r="AH805" s="571" t="s">
        <v>6467</v>
      </c>
      <c r="AI805" s="571" t="s">
        <v>6472</v>
      </c>
      <c r="AJ805" s="571"/>
      <c r="AK805" s="571"/>
      <c r="AL805" s="656" t="s">
        <v>6467</v>
      </c>
      <c r="AM805" s="571" t="s">
        <v>6475</v>
      </c>
      <c r="AN805" s="571" t="s">
        <v>6479</v>
      </c>
    </row>
    <row r="806" spans="1:40" s="137" customFormat="1" ht="18.75" customHeight="1" thickBot="1">
      <c r="A806" s="367"/>
      <c r="B806" s="437"/>
      <c r="C806" s="437"/>
      <c r="D806" s="902"/>
      <c r="E806" s="903"/>
      <c r="F806" s="903"/>
      <c r="G806" s="903"/>
      <c r="H806" s="903"/>
      <c r="I806" s="903"/>
      <c r="J806" s="903"/>
      <c r="K806" s="904"/>
      <c r="L806" s="902"/>
      <c r="M806" s="903"/>
      <c r="N806" s="903"/>
      <c r="O806" s="903"/>
      <c r="P806" s="903"/>
      <c r="Q806" s="904"/>
      <c r="R806" s="817"/>
      <c r="S806" s="818"/>
      <c r="T806" s="818"/>
      <c r="U806" s="818"/>
      <c r="V806" s="818"/>
      <c r="W806" s="819"/>
      <c r="X806" s="817"/>
      <c r="Y806" s="818"/>
      <c r="Z806" s="818"/>
      <c r="AA806" s="818"/>
      <c r="AB806" s="818"/>
      <c r="AC806" s="819"/>
      <c r="AD806" s="437"/>
      <c r="AE806" s="27"/>
      <c r="AF806" s="598"/>
      <c r="AG806" s="649" t="s">
        <v>467</v>
      </c>
      <c r="AH806" s="650" t="s">
        <v>6458</v>
      </c>
      <c r="AI806" s="651" t="s">
        <v>6459</v>
      </c>
      <c r="AJ806" s="571"/>
      <c r="AK806" s="625" t="s">
        <v>6454</v>
      </c>
      <c r="AL806" s="626">
        <f>$P$694</f>
        <v>0</v>
      </c>
      <c r="AM806" s="626">
        <f>$P$692</f>
        <v>0</v>
      </c>
      <c r="AN806" s="626">
        <f>$P$693</f>
        <v>0</v>
      </c>
    </row>
    <row r="807" spans="1:40" s="137" customFormat="1">
      <c r="A807" s="367"/>
      <c r="B807" s="437"/>
      <c r="C807" s="437"/>
      <c r="D807" s="176" t="s">
        <v>130</v>
      </c>
      <c r="E807" s="918" t="s">
        <v>380</v>
      </c>
      <c r="F807" s="919"/>
      <c r="G807" s="919"/>
      <c r="H807" s="919"/>
      <c r="I807" s="919"/>
      <c r="J807" s="919"/>
      <c r="K807" s="920"/>
      <c r="L807" s="772"/>
      <c r="M807" s="773"/>
      <c r="N807" s="773"/>
      <c r="O807" s="773"/>
      <c r="P807" s="773"/>
      <c r="Q807" s="774"/>
      <c r="R807" s="772"/>
      <c r="S807" s="775"/>
      <c r="T807" s="775"/>
      <c r="U807" s="775"/>
      <c r="V807" s="775"/>
      <c r="W807" s="776"/>
      <c r="X807" s="772"/>
      <c r="Y807" s="775"/>
      <c r="Z807" s="775"/>
      <c r="AA807" s="775"/>
      <c r="AB807" s="775"/>
      <c r="AC807" s="776"/>
      <c r="AD807" s="437"/>
      <c r="AE807" s="27"/>
      <c r="AF807" s="598"/>
      <c r="AG807" s="654">
        <f>COUNTIF(R807:AC807,"ns")</f>
        <v>0</v>
      </c>
      <c r="AH807" s="653">
        <f>SUM(R807:AC807)</f>
        <v>0</v>
      </c>
      <c r="AI807" s="641">
        <f>IF($AG$805=180,0,IF(OR(AND(L807=0,AG807&gt;0),AND(L807="ns",AH807&gt;0),AND(L807="ns",AG807=0,AH807=0)),1,IF(OR(AND(L807&gt;0,AG807=2),AND(L807="ns",AG807=2),AND(L807="ns",AH807=0,AG807&gt;0),L807=AH807),0,1)))</f>
        <v>0</v>
      </c>
      <c r="AJ807" s="571"/>
      <c r="AK807" s="627" t="s">
        <v>6455</v>
      </c>
      <c r="AL807" s="631">
        <f>SUM(L807:Q816)</f>
        <v>0</v>
      </c>
      <c r="AM807" s="631">
        <f>SUM(R807:W816)</f>
        <v>0</v>
      </c>
      <c r="AN807" s="631">
        <f>SUM(X807:AC816)</f>
        <v>0</v>
      </c>
    </row>
    <row r="808" spans="1:40" s="137" customFormat="1">
      <c r="A808" s="367"/>
      <c r="B808" s="437"/>
      <c r="C808" s="437"/>
      <c r="D808" s="176" t="s">
        <v>132</v>
      </c>
      <c r="E808" s="918" t="s">
        <v>381</v>
      </c>
      <c r="F808" s="919"/>
      <c r="G808" s="919"/>
      <c r="H808" s="919"/>
      <c r="I808" s="919"/>
      <c r="J808" s="919"/>
      <c r="K808" s="920"/>
      <c r="L808" s="772"/>
      <c r="M808" s="773"/>
      <c r="N808" s="773"/>
      <c r="O808" s="773"/>
      <c r="P808" s="773"/>
      <c r="Q808" s="774"/>
      <c r="R808" s="772"/>
      <c r="S808" s="775"/>
      <c r="T808" s="775"/>
      <c r="U808" s="775"/>
      <c r="V808" s="775"/>
      <c r="W808" s="776"/>
      <c r="X808" s="772"/>
      <c r="Y808" s="775"/>
      <c r="Z808" s="775"/>
      <c r="AA808" s="775"/>
      <c r="AB808" s="775"/>
      <c r="AC808" s="776"/>
      <c r="AD808" s="437"/>
      <c r="AE808" s="27"/>
      <c r="AF808" s="598"/>
      <c r="AG808" s="654">
        <f t="shared" ref="AG808:AG816" si="153">COUNTIF(R808:AC808,"ns")</f>
        <v>0</v>
      </c>
      <c r="AH808" s="653">
        <f t="shared" ref="AH808:AH816" si="154">SUM(R808:AC808)</f>
        <v>0</v>
      </c>
      <c r="AI808" s="641">
        <f t="shared" ref="AI808:AI816" si="155">IF($AG$805=180,0,IF(OR(AND(L808=0,AG808&gt;0),AND(L808="ns",AH808&gt;0),AND(L808="ns",AG808=0,AH808=0)),1,IF(OR(AND(L808&gt;0,AG808=2),AND(L808="ns",AG808=2),AND(L808="ns",AH808=0,AG808&gt;0),L808=AH808),0,1)))</f>
        <v>0</v>
      </c>
      <c r="AJ808" s="571"/>
      <c r="AK808" s="627" t="s">
        <v>467</v>
      </c>
      <c r="AL808" s="628">
        <f>COUNTIF(L807:Q816,"NS")</f>
        <v>0</v>
      </c>
      <c r="AM808" s="628">
        <f>COUNTIF(R807:W816,"NS")</f>
        <v>0</v>
      </c>
      <c r="AN808" s="628">
        <f>COUNTIF(X807:AC816,"NS")</f>
        <v>0</v>
      </c>
    </row>
    <row r="809" spans="1:40" s="137" customFormat="1">
      <c r="A809" s="367"/>
      <c r="B809" s="437"/>
      <c r="C809" s="437"/>
      <c r="D809" s="176" t="s">
        <v>134</v>
      </c>
      <c r="E809" s="918" t="s">
        <v>382</v>
      </c>
      <c r="F809" s="919"/>
      <c r="G809" s="919"/>
      <c r="H809" s="919"/>
      <c r="I809" s="919"/>
      <c r="J809" s="919"/>
      <c r="K809" s="920"/>
      <c r="L809" s="772"/>
      <c r="M809" s="773"/>
      <c r="N809" s="773"/>
      <c r="O809" s="773"/>
      <c r="P809" s="773"/>
      <c r="Q809" s="774"/>
      <c r="R809" s="772"/>
      <c r="S809" s="775"/>
      <c r="T809" s="775"/>
      <c r="U809" s="775"/>
      <c r="V809" s="775"/>
      <c r="W809" s="776"/>
      <c r="X809" s="772"/>
      <c r="Y809" s="775"/>
      <c r="Z809" s="775"/>
      <c r="AA809" s="775"/>
      <c r="AB809" s="775"/>
      <c r="AC809" s="776"/>
      <c r="AD809" s="437"/>
      <c r="AE809" s="27"/>
      <c r="AF809" s="598"/>
      <c r="AG809" s="654">
        <f t="shared" si="153"/>
        <v>0</v>
      </c>
      <c r="AH809" s="653">
        <f t="shared" si="154"/>
        <v>0</v>
      </c>
      <c r="AI809" s="641">
        <f t="shared" si="155"/>
        <v>0</v>
      </c>
      <c r="AJ809" s="571"/>
      <c r="AK809" s="629" t="s">
        <v>6456</v>
      </c>
      <c r="AL809" s="630">
        <f>IF($AG$805=180,0,IF(OR(AND(AL806=0,AL808&gt;0),AND(AL806="NS",AL807&gt;0),AND(AL806="NS",AL807=0,AL808=0)),1,IF(OR(AND(AL808&gt;=2,AL807&lt;AL806),AND(AL806="NS",AL807=0,AL808&gt;0),AL806=AL807),0,1)))</f>
        <v>0</v>
      </c>
      <c r="AM809" s="630">
        <f>IF($AG$805=180,0,IF(OR(AND(AM806=0,AM808&gt;0),AND(AM806="NS",AM807&gt;0),AND(AM806="NS",AM807=0,AM808=0)),1,IF(OR(AND(AM808&gt;=2,AM807&lt;AM806),AND(AM806="NS",AM807=0,AM808&gt;0),AM806=AM807),0,1)))</f>
        <v>0</v>
      </c>
      <c r="AN809" s="630">
        <f>IF($AG$805=180,0,IF(OR(AND(AN806=0,AN808&gt;0),AND(AN806="NS",AN807&gt;0),AND(AN806="NS",AN807=0,AN808=0)),1,IF(OR(AND(AN808&gt;=2,AN807&lt;AN806),AND(AN806="NS",AN807=0,AN808&gt;0),AN806=AN807),0,1)))</f>
        <v>0</v>
      </c>
    </row>
    <row r="810" spans="1:40" s="137" customFormat="1">
      <c r="A810" s="367"/>
      <c r="B810" s="360"/>
      <c r="C810" s="360"/>
      <c r="D810" s="176" t="s">
        <v>136</v>
      </c>
      <c r="E810" s="918" t="s">
        <v>383</v>
      </c>
      <c r="F810" s="919"/>
      <c r="G810" s="919"/>
      <c r="H810" s="919"/>
      <c r="I810" s="919"/>
      <c r="J810" s="919"/>
      <c r="K810" s="920"/>
      <c r="L810" s="772"/>
      <c r="M810" s="773"/>
      <c r="N810" s="773"/>
      <c r="O810" s="773"/>
      <c r="P810" s="773"/>
      <c r="Q810" s="774"/>
      <c r="R810" s="772"/>
      <c r="S810" s="775"/>
      <c r="T810" s="775"/>
      <c r="U810" s="775"/>
      <c r="V810" s="775"/>
      <c r="W810" s="776"/>
      <c r="X810" s="772"/>
      <c r="Y810" s="775"/>
      <c r="Z810" s="775"/>
      <c r="AA810" s="775"/>
      <c r="AB810" s="775"/>
      <c r="AC810" s="776"/>
      <c r="AD810" s="360"/>
      <c r="AE810" s="27"/>
      <c r="AF810" s="598"/>
      <c r="AG810" s="654">
        <f t="shared" si="153"/>
        <v>0</v>
      </c>
      <c r="AH810" s="653">
        <f t="shared" si="154"/>
        <v>0</v>
      </c>
      <c r="AI810" s="641">
        <f t="shared" si="155"/>
        <v>0</v>
      </c>
    </row>
    <row r="811" spans="1:40" s="137" customFormat="1">
      <c r="A811" s="367"/>
      <c r="B811" s="360"/>
      <c r="C811" s="360"/>
      <c r="D811" s="176" t="s">
        <v>138</v>
      </c>
      <c r="E811" s="918" t="s">
        <v>384</v>
      </c>
      <c r="F811" s="919"/>
      <c r="G811" s="919"/>
      <c r="H811" s="919"/>
      <c r="I811" s="919"/>
      <c r="J811" s="919"/>
      <c r="K811" s="920"/>
      <c r="L811" s="772"/>
      <c r="M811" s="773"/>
      <c r="N811" s="773"/>
      <c r="O811" s="773"/>
      <c r="P811" s="773"/>
      <c r="Q811" s="774"/>
      <c r="R811" s="772"/>
      <c r="S811" s="775"/>
      <c r="T811" s="775"/>
      <c r="U811" s="775"/>
      <c r="V811" s="775"/>
      <c r="W811" s="776"/>
      <c r="X811" s="772"/>
      <c r="Y811" s="775"/>
      <c r="Z811" s="775"/>
      <c r="AA811" s="775"/>
      <c r="AB811" s="775"/>
      <c r="AC811" s="776"/>
      <c r="AD811" s="360"/>
      <c r="AE811" s="27"/>
      <c r="AF811" s="598"/>
      <c r="AG811" s="654">
        <f t="shared" si="153"/>
        <v>0</v>
      </c>
      <c r="AH811" s="653">
        <f t="shared" si="154"/>
        <v>0</v>
      </c>
      <c r="AI811" s="641">
        <f t="shared" si="155"/>
        <v>0</v>
      </c>
    </row>
    <row r="812" spans="1:40" s="137" customFormat="1">
      <c r="A812" s="367"/>
      <c r="B812" s="360"/>
      <c r="C812" s="360"/>
      <c r="D812" s="176" t="s">
        <v>140</v>
      </c>
      <c r="E812" s="918" t="s">
        <v>385</v>
      </c>
      <c r="F812" s="919"/>
      <c r="G812" s="919"/>
      <c r="H812" s="919"/>
      <c r="I812" s="919"/>
      <c r="J812" s="919"/>
      <c r="K812" s="920"/>
      <c r="L812" s="772"/>
      <c r="M812" s="773"/>
      <c r="N812" s="773"/>
      <c r="O812" s="773"/>
      <c r="P812" s="773"/>
      <c r="Q812" s="774"/>
      <c r="R812" s="772"/>
      <c r="S812" s="775"/>
      <c r="T812" s="775"/>
      <c r="U812" s="775"/>
      <c r="V812" s="775"/>
      <c r="W812" s="776"/>
      <c r="X812" s="772"/>
      <c r="Y812" s="775"/>
      <c r="Z812" s="775"/>
      <c r="AA812" s="775"/>
      <c r="AB812" s="775"/>
      <c r="AC812" s="776"/>
      <c r="AD812" s="360"/>
      <c r="AE812" s="27"/>
      <c r="AF812" s="598"/>
      <c r="AG812" s="654">
        <f t="shared" si="153"/>
        <v>0</v>
      </c>
      <c r="AH812" s="653">
        <f t="shared" si="154"/>
        <v>0</v>
      </c>
      <c r="AI812" s="641">
        <f t="shared" si="155"/>
        <v>0</v>
      </c>
    </row>
    <row r="813" spans="1:40" s="137" customFormat="1">
      <c r="A813" s="367"/>
      <c r="B813" s="360"/>
      <c r="C813" s="360"/>
      <c r="D813" s="176" t="s">
        <v>169</v>
      </c>
      <c r="E813" s="918" t="s">
        <v>386</v>
      </c>
      <c r="F813" s="919"/>
      <c r="G813" s="919"/>
      <c r="H813" s="919"/>
      <c r="I813" s="919"/>
      <c r="J813" s="919"/>
      <c r="K813" s="920"/>
      <c r="L813" s="772"/>
      <c r="M813" s="773"/>
      <c r="N813" s="773"/>
      <c r="O813" s="773"/>
      <c r="P813" s="773"/>
      <c r="Q813" s="774"/>
      <c r="R813" s="772"/>
      <c r="S813" s="775"/>
      <c r="T813" s="775"/>
      <c r="U813" s="775"/>
      <c r="V813" s="775"/>
      <c r="W813" s="776"/>
      <c r="X813" s="772"/>
      <c r="Y813" s="775"/>
      <c r="Z813" s="775"/>
      <c r="AA813" s="775"/>
      <c r="AB813" s="775"/>
      <c r="AC813" s="776"/>
      <c r="AD813" s="360"/>
      <c r="AE813" s="27"/>
      <c r="AF813" s="598"/>
      <c r="AG813" s="654">
        <f t="shared" si="153"/>
        <v>0</v>
      </c>
      <c r="AH813" s="653">
        <f t="shared" si="154"/>
        <v>0</v>
      </c>
      <c r="AI813" s="641">
        <f t="shared" si="155"/>
        <v>0</v>
      </c>
    </row>
    <row r="814" spans="1:40" s="137" customFormat="1">
      <c r="A814" s="367"/>
      <c r="B814" s="360"/>
      <c r="C814" s="360"/>
      <c r="D814" s="176" t="s">
        <v>171</v>
      </c>
      <c r="E814" s="918" t="s">
        <v>387</v>
      </c>
      <c r="F814" s="919"/>
      <c r="G814" s="919"/>
      <c r="H814" s="919"/>
      <c r="I814" s="919"/>
      <c r="J814" s="919"/>
      <c r="K814" s="920"/>
      <c r="L814" s="772"/>
      <c r="M814" s="773"/>
      <c r="N814" s="773"/>
      <c r="O814" s="773"/>
      <c r="P814" s="773"/>
      <c r="Q814" s="774"/>
      <c r="R814" s="772"/>
      <c r="S814" s="775"/>
      <c r="T814" s="775"/>
      <c r="U814" s="775"/>
      <c r="V814" s="775"/>
      <c r="W814" s="776"/>
      <c r="X814" s="772"/>
      <c r="Y814" s="775"/>
      <c r="Z814" s="775"/>
      <c r="AA814" s="775"/>
      <c r="AB814" s="775"/>
      <c r="AC814" s="776"/>
      <c r="AD814" s="360"/>
      <c r="AE814" s="27"/>
      <c r="AF814" s="598"/>
      <c r="AG814" s="654">
        <f t="shared" si="153"/>
        <v>0</v>
      </c>
      <c r="AH814" s="653">
        <f t="shared" si="154"/>
        <v>0</v>
      </c>
      <c r="AI814" s="641">
        <f t="shared" si="155"/>
        <v>0</v>
      </c>
    </row>
    <row r="815" spans="1:40" s="137" customFormat="1">
      <c r="A815" s="367"/>
      <c r="B815" s="360"/>
      <c r="C815" s="360"/>
      <c r="D815" s="176" t="s">
        <v>173</v>
      </c>
      <c r="E815" s="918" t="s">
        <v>88</v>
      </c>
      <c r="F815" s="919"/>
      <c r="G815" s="919"/>
      <c r="H815" s="919"/>
      <c r="I815" s="919"/>
      <c r="J815" s="919"/>
      <c r="K815" s="920"/>
      <c r="L815" s="772"/>
      <c r="M815" s="773"/>
      <c r="N815" s="773"/>
      <c r="O815" s="773"/>
      <c r="P815" s="773"/>
      <c r="Q815" s="774"/>
      <c r="R815" s="772"/>
      <c r="S815" s="775"/>
      <c r="T815" s="775"/>
      <c r="U815" s="775"/>
      <c r="V815" s="775"/>
      <c r="W815" s="776"/>
      <c r="X815" s="772"/>
      <c r="Y815" s="775"/>
      <c r="Z815" s="775"/>
      <c r="AA815" s="775"/>
      <c r="AB815" s="775"/>
      <c r="AC815" s="776"/>
      <c r="AD815" s="360"/>
      <c r="AE815" s="27"/>
      <c r="AF815" s="598"/>
      <c r="AG815" s="654">
        <f t="shared" si="153"/>
        <v>0</v>
      </c>
      <c r="AH815" s="653">
        <f t="shared" si="154"/>
        <v>0</v>
      </c>
      <c r="AI815" s="641">
        <f t="shared" si="155"/>
        <v>0</v>
      </c>
    </row>
    <row r="816" spans="1:40" s="137" customFormat="1">
      <c r="A816" s="367"/>
      <c r="B816" s="360"/>
      <c r="C816" s="360"/>
      <c r="D816" s="176" t="s">
        <v>83</v>
      </c>
      <c r="E816" s="918" t="s">
        <v>388</v>
      </c>
      <c r="F816" s="919"/>
      <c r="G816" s="919"/>
      <c r="H816" s="919"/>
      <c r="I816" s="919"/>
      <c r="J816" s="919"/>
      <c r="K816" s="920"/>
      <c r="L816" s="772"/>
      <c r="M816" s="773"/>
      <c r="N816" s="773"/>
      <c r="O816" s="773"/>
      <c r="P816" s="773"/>
      <c r="Q816" s="774"/>
      <c r="R816" s="772"/>
      <c r="S816" s="775"/>
      <c r="T816" s="775"/>
      <c r="U816" s="775"/>
      <c r="V816" s="775"/>
      <c r="W816" s="776"/>
      <c r="X816" s="772"/>
      <c r="Y816" s="775"/>
      <c r="Z816" s="775"/>
      <c r="AA816" s="775"/>
      <c r="AB816" s="775"/>
      <c r="AC816" s="776"/>
      <c r="AD816" s="360"/>
      <c r="AE816" s="27"/>
      <c r="AF816" s="598"/>
      <c r="AG816" s="654">
        <f t="shared" si="153"/>
        <v>0</v>
      </c>
      <c r="AH816" s="653">
        <f t="shared" si="154"/>
        <v>0</v>
      </c>
      <c r="AI816" s="641">
        <f t="shared" si="155"/>
        <v>0</v>
      </c>
    </row>
    <row r="817" spans="1:40" s="137" customFormat="1">
      <c r="A817" s="367"/>
      <c r="B817" s="360"/>
      <c r="C817" s="360"/>
      <c r="D817" s="47"/>
      <c r="E817" s="359"/>
      <c r="F817" s="359"/>
      <c r="G817" s="359"/>
      <c r="H817" s="359"/>
      <c r="I817" s="359"/>
      <c r="J817" s="27"/>
      <c r="K817" s="91" t="s">
        <v>102</v>
      </c>
      <c r="L817" s="908">
        <f>IF(AND(SUM(L807:Q816)=0,COUNTIF(L807:Q816,"NS")&gt;0),"NS",SUM(L807:Q816))</f>
        <v>0</v>
      </c>
      <c r="M817" s="909"/>
      <c r="N817" s="909"/>
      <c r="O817" s="909"/>
      <c r="P817" s="909"/>
      <c r="Q817" s="910"/>
      <c r="R817" s="908">
        <f>IF(AND(SUM(R807:W816)=0,COUNTIF(R807:W816,"NS")&gt;0),"NS",SUM(R807:W816))</f>
        <v>0</v>
      </c>
      <c r="S817" s="909"/>
      <c r="T817" s="909"/>
      <c r="U817" s="909"/>
      <c r="V817" s="909"/>
      <c r="W817" s="910"/>
      <c r="X817" s="908">
        <f>IF(AND(SUM(X807:AC816)=0,COUNTIF(X807:AC816,"NS")&gt;0),"NS",SUM(X807:AC816))</f>
        <v>0</v>
      </c>
      <c r="Y817" s="909"/>
      <c r="Z817" s="909"/>
      <c r="AA817" s="909"/>
      <c r="AB817" s="909"/>
      <c r="AC817" s="910"/>
      <c r="AD817" s="360"/>
      <c r="AE817" s="27"/>
      <c r="AF817" s="598"/>
      <c r="AI817" s="644">
        <f>SUM(AI807:AI816)</f>
        <v>0</v>
      </c>
    </row>
    <row r="818" spans="1:40" s="137" customFormat="1">
      <c r="A818" s="367"/>
      <c r="B818" s="758" t="str">
        <f>IF(AG805=180,"",IF(AI817=0,"","ERROR: Por favor verifique las cantidades ya que no coinciden con el total."))</f>
        <v/>
      </c>
      <c r="C818" s="758"/>
      <c r="D818" s="758"/>
      <c r="E818" s="758"/>
      <c r="F818" s="758"/>
      <c r="G818" s="758"/>
      <c r="H818" s="758"/>
      <c r="I818" s="758"/>
      <c r="J818" s="758"/>
      <c r="K818" s="758"/>
      <c r="L818" s="758"/>
      <c r="M818" s="758"/>
      <c r="N818" s="758"/>
      <c r="O818" s="758"/>
      <c r="P818" s="758"/>
      <c r="Q818" s="758"/>
      <c r="R818" s="758"/>
      <c r="S818" s="758"/>
      <c r="T818" s="758"/>
      <c r="U818" s="758"/>
      <c r="V818" s="758"/>
      <c r="W818" s="758"/>
      <c r="X818" s="758"/>
      <c r="Y818" s="758"/>
      <c r="Z818" s="758"/>
      <c r="AA818" s="758"/>
      <c r="AB818" s="758"/>
      <c r="AC818" s="758"/>
      <c r="AD818" s="758"/>
      <c r="AE818" s="27"/>
      <c r="AF818" s="598"/>
    </row>
    <row r="819" spans="1:40" s="137" customFormat="1">
      <c r="A819" s="367"/>
      <c r="B819" s="758" t="str">
        <f>IF(AG805=180,"",IF(SUM(AL809:AN809)=0,"","ERROR: Por favor verifique las cantidades ya que no coinciden con lo registrado en la pregunta 31."))</f>
        <v/>
      </c>
      <c r="C819" s="758"/>
      <c r="D819" s="758"/>
      <c r="E819" s="758"/>
      <c r="F819" s="758"/>
      <c r="G819" s="758"/>
      <c r="H819" s="758"/>
      <c r="I819" s="758"/>
      <c r="J819" s="758"/>
      <c r="K819" s="758"/>
      <c r="L819" s="758"/>
      <c r="M819" s="758"/>
      <c r="N819" s="758"/>
      <c r="O819" s="758"/>
      <c r="P819" s="758"/>
      <c r="Q819" s="758"/>
      <c r="R819" s="758"/>
      <c r="S819" s="758"/>
      <c r="T819" s="758"/>
      <c r="U819" s="758"/>
      <c r="V819" s="758"/>
      <c r="W819" s="758"/>
      <c r="X819" s="758"/>
      <c r="Y819" s="758"/>
      <c r="Z819" s="758"/>
      <c r="AA819" s="758"/>
      <c r="AB819" s="758"/>
      <c r="AC819" s="758"/>
      <c r="AD819" s="758"/>
      <c r="AE819" s="27"/>
      <c r="AF819" s="598"/>
    </row>
    <row r="820" spans="1:40" s="137" customFormat="1">
      <c r="A820" s="367"/>
      <c r="B820" s="759" t="str">
        <f>IF(OR(AG805=180,AG805=150),"","ERROR: Favor de llenar todas las celdas. Si no se cuenta con la información, registrar NS.")</f>
        <v/>
      </c>
      <c r="C820" s="759"/>
      <c r="D820" s="759"/>
      <c r="E820" s="759"/>
      <c r="F820" s="759"/>
      <c r="G820" s="759"/>
      <c r="H820" s="759"/>
      <c r="I820" s="759"/>
      <c r="J820" s="759"/>
      <c r="K820" s="759"/>
      <c r="L820" s="759"/>
      <c r="M820" s="759"/>
      <c r="N820" s="759"/>
      <c r="O820" s="759"/>
      <c r="P820" s="759"/>
      <c r="Q820" s="759"/>
      <c r="R820" s="759"/>
      <c r="S820" s="759"/>
      <c r="T820" s="759"/>
      <c r="U820" s="759"/>
      <c r="V820" s="759"/>
      <c r="W820" s="759"/>
      <c r="X820" s="759"/>
      <c r="Y820" s="759"/>
      <c r="Z820" s="759"/>
      <c r="AA820" s="759"/>
      <c r="AB820" s="759"/>
      <c r="AC820" s="759"/>
      <c r="AD820" s="759"/>
      <c r="AE820" s="27"/>
      <c r="AF820" s="598"/>
    </row>
    <row r="821" spans="1:40" s="137" customFormat="1" ht="31.5" customHeight="1">
      <c r="A821" s="367" t="s">
        <v>646</v>
      </c>
      <c r="B821" s="914" t="s">
        <v>1004</v>
      </c>
      <c r="C821" s="914"/>
      <c r="D821" s="914"/>
      <c r="E821" s="914"/>
      <c r="F821" s="914"/>
      <c r="G821" s="914"/>
      <c r="H821" s="914"/>
      <c r="I821" s="914"/>
      <c r="J821" s="914"/>
      <c r="K821" s="914"/>
      <c r="L821" s="914"/>
      <c r="M821" s="914"/>
      <c r="N821" s="914"/>
      <c r="O821" s="914"/>
      <c r="P821" s="914"/>
      <c r="Q821" s="914"/>
      <c r="R821" s="914"/>
      <c r="S821" s="914"/>
      <c r="T821" s="914"/>
      <c r="U821" s="914"/>
      <c r="V821" s="914"/>
      <c r="W821" s="914"/>
      <c r="X821" s="914"/>
      <c r="Y821" s="914"/>
      <c r="Z821" s="914"/>
      <c r="AA821" s="914"/>
      <c r="AB821" s="914"/>
      <c r="AC821" s="914"/>
      <c r="AD821" s="914"/>
      <c r="AE821" s="27"/>
      <c r="AF821" s="598"/>
    </row>
    <row r="822" spans="1:40" s="137" customFormat="1">
      <c r="A822" s="367"/>
      <c r="B822" s="437"/>
      <c r="C822" s="917" t="s">
        <v>999</v>
      </c>
      <c r="D822" s="917"/>
      <c r="E822" s="917"/>
      <c r="F822" s="917"/>
      <c r="G822" s="917"/>
      <c r="H822" s="917"/>
      <c r="I822" s="917"/>
      <c r="J822" s="917"/>
      <c r="K822" s="917"/>
      <c r="L822" s="917"/>
      <c r="M822" s="917"/>
      <c r="N822" s="917"/>
      <c r="O822" s="917"/>
      <c r="P822" s="917"/>
      <c r="Q822" s="917"/>
      <c r="R822" s="917"/>
      <c r="S822" s="917"/>
      <c r="T822" s="917"/>
      <c r="U822" s="917"/>
      <c r="V822" s="917"/>
      <c r="W822" s="917"/>
      <c r="X822" s="917"/>
      <c r="Y822" s="917"/>
      <c r="Z822" s="917"/>
      <c r="AA822" s="917"/>
      <c r="AB822" s="917"/>
      <c r="AC822" s="917"/>
      <c r="AD822" s="917"/>
      <c r="AE822" s="6"/>
      <c r="AF822" s="598"/>
    </row>
    <row r="823" spans="1:40" s="137" customFormat="1">
      <c r="A823" s="367"/>
      <c r="B823" s="40"/>
      <c r="C823" s="915" t="s">
        <v>390</v>
      </c>
      <c r="D823" s="915"/>
      <c r="E823" s="915"/>
      <c r="F823" s="915"/>
      <c r="G823" s="915"/>
      <c r="H823" s="915"/>
      <c r="I823" s="915"/>
      <c r="J823" s="915"/>
      <c r="K823" s="915"/>
      <c r="L823" s="915"/>
      <c r="M823" s="915"/>
      <c r="N823" s="915"/>
      <c r="O823" s="915"/>
      <c r="P823" s="915"/>
      <c r="Q823" s="915"/>
      <c r="R823" s="915"/>
      <c r="S823" s="915"/>
      <c r="T823" s="915"/>
      <c r="U823" s="915"/>
      <c r="V823" s="915"/>
      <c r="W823" s="915"/>
      <c r="X823" s="915"/>
      <c r="Y823" s="915"/>
      <c r="Z823" s="915"/>
      <c r="AA823" s="915"/>
      <c r="AB823" s="915"/>
      <c r="AC823" s="915"/>
      <c r="AD823" s="915"/>
      <c r="AE823" s="27"/>
      <c r="AF823" s="598"/>
    </row>
    <row r="824" spans="1:40" s="137" customFormat="1">
      <c r="A824" s="367"/>
      <c r="B824" s="40"/>
      <c r="C824" s="915" t="s">
        <v>391</v>
      </c>
      <c r="D824" s="915"/>
      <c r="E824" s="915"/>
      <c r="F824" s="915"/>
      <c r="G824" s="915"/>
      <c r="H824" s="915"/>
      <c r="I824" s="915"/>
      <c r="J824" s="915"/>
      <c r="K824" s="915"/>
      <c r="L824" s="915"/>
      <c r="M824" s="915"/>
      <c r="N824" s="915"/>
      <c r="O824" s="915"/>
      <c r="P824" s="915"/>
      <c r="Q824" s="915"/>
      <c r="R824" s="915"/>
      <c r="S824" s="915"/>
      <c r="T824" s="915"/>
      <c r="U824" s="915"/>
      <c r="V824" s="915"/>
      <c r="W824" s="915"/>
      <c r="X824" s="915"/>
      <c r="Y824" s="915"/>
      <c r="Z824" s="915"/>
      <c r="AA824" s="915"/>
      <c r="AB824" s="915"/>
      <c r="AC824" s="915"/>
      <c r="AD824" s="915"/>
      <c r="AE824" s="27"/>
      <c r="AF824" s="598"/>
    </row>
    <row r="825" spans="1:40" s="137" customFormat="1">
      <c r="A825" s="367"/>
      <c r="B825" s="760" t="str">
        <f>IF(OR($J$24="X",$T$24="X"),"De acuerdo a la pregunta 1, ésta no debe ser contestada.","")</f>
        <v/>
      </c>
      <c r="C825" s="760"/>
      <c r="D825" s="760"/>
      <c r="E825" s="760"/>
      <c r="F825" s="760"/>
      <c r="G825" s="760"/>
      <c r="H825" s="760"/>
      <c r="I825" s="760"/>
      <c r="J825" s="760"/>
      <c r="K825" s="760"/>
      <c r="L825" s="760"/>
      <c r="M825" s="760"/>
      <c r="N825" s="760"/>
      <c r="O825" s="760"/>
      <c r="P825" s="760"/>
      <c r="Q825" s="760"/>
      <c r="R825" s="760"/>
      <c r="S825" s="760"/>
      <c r="T825" s="760"/>
      <c r="U825" s="760"/>
      <c r="V825" s="760"/>
      <c r="W825" s="760"/>
      <c r="X825" s="760"/>
      <c r="Y825" s="760"/>
      <c r="Z825" s="760"/>
      <c r="AA825" s="760"/>
      <c r="AB825" s="760"/>
      <c r="AC825" s="760"/>
      <c r="AD825" s="760"/>
      <c r="AE825" s="27"/>
      <c r="AF825" s="598"/>
    </row>
    <row r="826" spans="1:40" s="137" customFormat="1" ht="18.75" customHeight="1">
      <c r="A826" s="367"/>
      <c r="B826" s="42"/>
      <c r="C826" s="42"/>
      <c r="D826" s="896" t="s">
        <v>392</v>
      </c>
      <c r="E826" s="897"/>
      <c r="F826" s="897"/>
      <c r="G826" s="897"/>
      <c r="H826" s="897"/>
      <c r="I826" s="897"/>
      <c r="J826" s="898"/>
      <c r="K826" s="896" t="s">
        <v>310</v>
      </c>
      <c r="L826" s="897"/>
      <c r="M826" s="897"/>
      <c r="N826" s="897"/>
      <c r="O826" s="897"/>
      <c r="P826" s="898"/>
      <c r="Q826" s="814" t="s">
        <v>642</v>
      </c>
      <c r="R826" s="815"/>
      <c r="S826" s="815"/>
      <c r="T826" s="815"/>
      <c r="U826" s="815"/>
      <c r="V826" s="816"/>
      <c r="W826" s="814" t="s">
        <v>643</v>
      </c>
      <c r="X826" s="815"/>
      <c r="Y826" s="815"/>
      <c r="Z826" s="815"/>
      <c r="AA826" s="815"/>
      <c r="AB826" s="816"/>
      <c r="AC826" s="42"/>
      <c r="AD826" s="42"/>
      <c r="AE826" s="27"/>
      <c r="AF826" s="598"/>
      <c r="AG826" s="571" t="s">
        <v>6452</v>
      </c>
      <c r="AH826" s="571"/>
      <c r="AI826" s="571"/>
      <c r="AJ826" s="571"/>
      <c r="AK826" s="571"/>
      <c r="AL826" s="571"/>
      <c r="AM826" s="571"/>
      <c r="AN826" s="571"/>
    </row>
    <row r="827" spans="1:40" s="137" customFormat="1" ht="18.75" customHeight="1" thickBot="1">
      <c r="A827" s="367"/>
      <c r="B827" s="42"/>
      <c r="C827" s="42"/>
      <c r="D827" s="899"/>
      <c r="E827" s="900"/>
      <c r="F827" s="900"/>
      <c r="G827" s="900"/>
      <c r="H827" s="900"/>
      <c r="I827" s="900"/>
      <c r="J827" s="901"/>
      <c r="K827" s="899"/>
      <c r="L827" s="900"/>
      <c r="M827" s="900"/>
      <c r="N827" s="900"/>
      <c r="O827" s="900"/>
      <c r="P827" s="901"/>
      <c r="Q827" s="905"/>
      <c r="R827" s="906"/>
      <c r="S827" s="906"/>
      <c r="T827" s="906"/>
      <c r="U827" s="906"/>
      <c r="V827" s="907"/>
      <c r="W827" s="905"/>
      <c r="X827" s="906"/>
      <c r="Y827" s="906"/>
      <c r="Z827" s="906"/>
      <c r="AA827" s="906"/>
      <c r="AB827" s="907"/>
      <c r="AC827" s="42"/>
      <c r="AD827" s="42"/>
      <c r="AE827" s="27"/>
      <c r="AF827" s="598"/>
      <c r="AG827" s="571">
        <f>COUNTBLANK(K829:AB831)</f>
        <v>54</v>
      </c>
      <c r="AH827" s="571" t="s">
        <v>6467</v>
      </c>
      <c r="AI827" s="571" t="s">
        <v>6472</v>
      </c>
      <c r="AJ827" s="571"/>
      <c r="AK827" s="571"/>
      <c r="AL827" s="656" t="s">
        <v>6467</v>
      </c>
      <c r="AM827" s="571" t="s">
        <v>6475</v>
      </c>
      <c r="AN827" s="571" t="s">
        <v>6479</v>
      </c>
    </row>
    <row r="828" spans="1:40" s="137" customFormat="1" ht="18.75" customHeight="1" thickBot="1">
      <c r="A828" s="367"/>
      <c r="B828" s="42"/>
      <c r="C828" s="42"/>
      <c r="D828" s="902"/>
      <c r="E828" s="903"/>
      <c r="F828" s="903"/>
      <c r="G828" s="903"/>
      <c r="H828" s="903"/>
      <c r="I828" s="903"/>
      <c r="J828" s="904"/>
      <c r="K828" s="902"/>
      <c r="L828" s="903"/>
      <c r="M828" s="903"/>
      <c r="N828" s="903"/>
      <c r="O828" s="903"/>
      <c r="P828" s="904"/>
      <c r="Q828" s="817"/>
      <c r="R828" s="818"/>
      <c r="S828" s="818"/>
      <c r="T828" s="818"/>
      <c r="U828" s="818"/>
      <c r="V828" s="819"/>
      <c r="W828" s="817"/>
      <c r="X828" s="818"/>
      <c r="Y828" s="818"/>
      <c r="Z828" s="818"/>
      <c r="AA828" s="818"/>
      <c r="AB828" s="819"/>
      <c r="AC828" s="42"/>
      <c r="AD828" s="42"/>
      <c r="AE828" s="27"/>
      <c r="AF828" s="598"/>
      <c r="AG828" s="649" t="s">
        <v>467</v>
      </c>
      <c r="AH828" s="650" t="s">
        <v>6458</v>
      </c>
      <c r="AI828" s="651" t="s">
        <v>6459</v>
      </c>
      <c r="AJ828" s="571"/>
      <c r="AK828" s="625" t="s">
        <v>6454</v>
      </c>
      <c r="AL828" s="626">
        <f>$P$694</f>
        <v>0</v>
      </c>
      <c r="AM828" s="626">
        <f>$P$692</f>
        <v>0</v>
      </c>
      <c r="AN828" s="626">
        <f>$P$693</f>
        <v>0</v>
      </c>
    </row>
    <row r="829" spans="1:40" s="137" customFormat="1">
      <c r="A829" s="367"/>
      <c r="B829" s="42"/>
      <c r="C829" s="42"/>
      <c r="D829" s="30" t="s">
        <v>65</v>
      </c>
      <c r="E829" s="796" t="s">
        <v>393</v>
      </c>
      <c r="F829" s="797"/>
      <c r="G829" s="797"/>
      <c r="H829" s="797"/>
      <c r="I829" s="797"/>
      <c r="J829" s="798"/>
      <c r="K829" s="772"/>
      <c r="L829" s="773"/>
      <c r="M829" s="773"/>
      <c r="N829" s="773"/>
      <c r="O829" s="773"/>
      <c r="P829" s="774"/>
      <c r="Q829" s="772"/>
      <c r="R829" s="775"/>
      <c r="S829" s="775"/>
      <c r="T829" s="775"/>
      <c r="U829" s="775"/>
      <c r="V829" s="776"/>
      <c r="W829" s="772"/>
      <c r="X829" s="775"/>
      <c r="Y829" s="775"/>
      <c r="Z829" s="775"/>
      <c r="AA829" s="775"/>
      <c r="AB829" s="776"/>
      <c r="AC829" s="42"/>
      <c r="AD829" s="42"/>
      <c r="AE829" s="27"/>
      <c r="AF829" s="598"/>
      <c r="AG829" s="654">
        <f>COUNTIF(Q829:AB829,"ns")</f>
        <v>0</v>
      </c>
      <c r="AH829" s="653">
        <f>SUM(Q829:AB829)</f>
        <v>0</v>
      </c>
      <c r="AI829" s="641">
        <f>IF($AG$827=54,0,IF(OR(AND(K829=0,AG829&gt;0),AND(K829="ns",AH829&gt;0),AND(K829="ns",AG829=0,AH829=0)),1,IF(OR(AND(K829&gt;0,AG829=2),AND(K829="ns",AG829=2),AND(K829="ns",AH829=0,AG829&gt;0),K829=AH829),0,1)))</f>
        <v>0</v>
      </c>
      <c r="AJ829" s="571"/>
      <c r="AK829" s="627" t="s">
        <v>6455</v>
      </c>
      <c r="AL829" s="631">
        <f>SUM(K829:P831)</f>
        <v>0</v>
      </c>
      <c r="AM829" s="631">
        <f>SUM(Q829:V831)</f>
        <v>0</v>
      </c>
      <c r="AN829" s="631">
        <f>SUM(W829:AB831)</f>
        <v>0</v>
      </c>
    </row>
    <row r="830" spans="1:40" s="137" customFormat="1">
      <c r="A830" s="367"/>
      <c r="B830" s="42"/>
      <c r="C830" s="42"/>
      <c r="D830" s="30" t="s">
        <v>67</v>
      </c>
      <c r="E830" s="796" t="s">
        <v>394</v>
      </c>
      <c r="F830" s="797"/>
      <c r="G830" s="797"/>
      <c r="H830" s="797"/>
      <c r="I830" s="797"/>
      <c r="J830" s="798"/>
      <c r="K830" s="772"/>
      <c r="L830" s="773"/>
      <c r="M830" s="773"/>
      <c r="N830" s="773"/>
      <c r="O830" s="773"/>
      <c r="P830" s="774"/>
      <c r="Q830" s="772"/>
      <c r="R830" s="775"/>
      <c r="S830" s="775"/>
      <c r="T830" s="775"/>
      <c r="U830" s="775"/>
      <c r="V830" s="776"/>
      <c r="W830" s="772"/>
      <c r="X830" s="775"/>
      <c r="Y830" s="775"/>
      <c r="Z830" s="775"/>
      <c r="AA830" s="775"/>
      <c r="AB830" s="776"/>
      <c r="AC830" s="42"/>
      <c r="AD830" s="42"/>
      <c r="AE830" s="27"/>
      <c r="AF830" s="598"/>
      <c r="AG830" s="654">
        <f t="shared" ref="AG830:AG831" si="156">COUNTIF(Q830:AB830,"ns")</f>
        <v>0</v>
      </c>
      <c r="AH830" s="653">
        <f t="shared" ref="AH830:AH831" si="157">SUM(Q830:AB830)</f>
        <v>0</v>
      </c>
      <c r="AI830" s="641">
        <f t="shared" ref="AI830:AI831" si="158">IF($AG$827=54,0,IF(OR(AND(K830=0,AG830&gt;0),AND(K830="ns",AH830&gt;0),AND(K830="ns",AG830=0,AH830=0)),1,IF(OR(AND(K830&gt;0,AG830=2),AND(K830="ns",AG830=2),AND(K830="ns",AH830=0,AG830&gt;0),K830=AH830),0,1)))</f>
        <v>0</v>
      </c>
      <c r="AJ830" s="571"/>
      <c r="AK830" s="627" t="s">
        <v>467</v>
      </c>
      <c r="AL830" s="628">
        <f>COUNTIF(K829:P831,"NS")</f>
        <v>0</v>
      </c>
      <c r="AM830" s="628">
        <f>COUNTIF(Q829:V831,"NS")</f>
        <v>0</v>
      </c>
      <c r="AN830" s="628">
        <f>COUNTIF(W829:AB831,"NS")</f>
        <v>0</v>
      </c>
    </row>
    <row r="831" spans="1:40" s="137" customFormat="1">
      <c r="A831" s="367"/>
      <c r="B831" s="42"/>
      <c r="C831" s="42"/>
      <c r="D831" s="30" t="s">
        <v>69</v>
      </c>
      <c r="E831" s="796" t="s">
        <v>329</v>
      </c>
      <c r="F831" s="797"/>
      <c r="G831" s="797"/>
      <c r="H831" s="797"/>
      <c r="I831" s="797"/>
      <c r="J831" s="798"/>
      <c r="K831" s="772"/>
      <c r="L831" s="773"/>
      <c r="M831" s="773"/>
      <c r="N831" s="773"/>
      <c r="O831" s="773"/>
      <c r="P831" s="774"/>
      <c r="Q831" s="772"/>
      <c r="R831" s="775"/>
      <c r="S831" s="775"/>
      <c r="T831" s="775"/>
      <c r="U831" s="775"/>
      <c r="V831" s="776"/>
      <c r="W831" s="772"/>
      <c r="X831" s="775"/>
      <c r="Y831" s="775"/>
      <c r="Z831" s="775"/>
      <c r="AA831" s="775"/>
      <c r="AB831" s="776"/>
      <c r="AC831" s="42"/>
      <c r="AD831" s="42"/>
      <c r="AE831" s="27"/>
      <c r="AF831" s="598"/>
      <c r="AG831" s="654">
        <f t="shared" si="156"/>
        <v>0</v>
      </c>
      <c r="AH831" s="653">
        <f t="shared" si="157"/>
        <v>0</v>
      </c>
      <c r="AI831" s="641">
        <f t="shared" si="158"/>
        <v>0</v>
      </c>
      <c r="AJ831" s="571"/>
      <c r="AK831" s="629" t="s">
        <v>6456</v>
      </c>
      <c r="AL831" s="630">
        <f>IF($AG$827=54,0,IF(OR(AND(AL828=0,AL830&gt;0),AND(AL828="NS",AL829&gt;0),AND(AL828="NS",AL829=0,AL830=0)),1,IF(OR(AND(AL830&gt;=2,AL829&lt;AL828),AND(AL828="NS",AL829=0,AL830&gt;0),AL828=AL829),0,1)))</f>
        <v>0</v>
      </c>
      <c r="AM831" s="630">
        <f t="shared" ref="AM831:AN831" si="159">IF($AG$827=54,0,IF(OR(AND(AM828=0,AM830&gt;0),AND(AM828="NS",AM829&gt;0),AND(AM828="NS",AM829=0,AM830=0)),1,IF(OR(AND(AM830&gt;=2,AM829&lt;AM828),AND(AM828="NS",AM829=0,AM830&gt;0),AM828=AM829),0,1)))</f>
        <v>0</v>
      </c>
      <c r="AN831" s="630">
        <f t="shared" si="159"/>
        <v>0</v>
      </c>
    </row>
    <row r="832" spans="1:40" s="137" customFormat="1">
      <c r="A832" s="367"/>
      <c r="B832" s="42"/>
      <c r="C832" s="42"/>
      <c r="D832" s="42"/>
      <c r="E832" s="42"/>
      <c r="F832" s="42"/>
      <c r="G832" s="6"/>
      <c r="H832" s="92"/>
      <c r="I832" s="92"/>
      <c r="J832" s="91" t="s">
        <v>102</v>
      </c>
      <c r="K832" s="908">
        <f>IF(AND(SUM(K829:P831)=0,COUNTIF(K829:P831,"NS")&gt;0),"NS",SUM(K829:P831))</f>
        <v>0</v>
      </c>
      <c r="L832" s="909"/>
      <c r="M832" s="909"/>
      <c r="N832" s="909"/>
      <c r="O832" s="909"/>
      <c r="P832" s="910"/>
      <c r="Q832" s="908">
        <f t="shared" ref="Q832" si="160">IF(AND(SUM(Q829:V831)=0,COUNTIF(Q829:V831,"NS")&gt;0),"NS",SUM(Q829:V831))</f>
        <v>0</v>
      </c>
      <c r="R832" s="909"/>
      <c r="S832" s="909"/>
      <c r="T832" s="909"/>
      <c r="U832" s="909"/>
      <c r="V832" s="910"/>
      <c r="W832" s="908">
        <f t="shared" ref="W832" si="161">IF(AND(SUM(W829:AB831)=0,COUNTIF(W829:AB831,"NS")&gt;0),"NS",SUM(W829:AB831))</f>
        <v>0</v>
      </c>
      <c r="X832" s="909"/>
      <c r="Y832" s="909"/>
      <c r="Z832" s="909"/>
      <c r="AA832" s="909"/>
      <c r="AB832" s="910"/>
      <c r="AC832" s="42"/>
      <c r="AD832" s="42"/>
      <c r="AE832" s="27"/>
      <c r="AF832" s="598"/>
      <c r="AI832" s="644">
        <f>SUM(AI829:AI831)</f>
        <v>0</v>
      </c>
    </row>
    <row r="833" spans="1:40" s="137" customFormat="1">
      <c r="A833" s="367"/>
      <c r="B833" s="758" t="str">
        <f>IF(AG827=54,"",IF(AI832=0,"","ERROR: Por favor verifique las cantidades ya que no coinciden con el total."))</f>
        <v/>
      </c>
      <c r="C833" s="758"/>
      <c r="D833" s="758"/>
      <c r="E833" s="758"/>
      <c r="F833" s="758"/>
      <c r="G833" s="758"/>
      <c r="H833" s="758"/>
      <c r="I833" s="758"/>
      <c r="J833" s="758"/>
      <c r="K833" s="758"/>
      <c r="L833" s="758"/>
      <c r="M833" s="758"/>
      <c r="N833" s="758"/>
      <c r="O833" s="758"/>
      <c r="P833" s="758"/>
      <c r="Q833" s="758"/>
      <c r="R833" s="758"/>
      <c r="S833" s="758"/>
      <c r="T833" s="758"/>
      <c r="U833" s="758"/>
      <c r="V833" s="758"/>
      <c r="W833" s="758"/>
      <c r="X833" s="758"/>
      <c r="Y833" s="758"/>
      <c r="Z833" s="758"/>
      <c r="AA833" s="758"/>
      <c r="AB833" s="758"/>
      <c r="AC833" s="758"/>
      <c r="AD833" s="758"/>
      <c r="AE833" s="27"/>
      <c r="AF833" s="598"/>
    </row>
    <row r="834" spans="1:40" s="137" customFormat="1">
      <c r="A834" s="367"/>
      <c r="B834" s="758" t="str">
        <f>IF(AG827=54,"",IF(SUM(AL831:AN831)=0,"","ERROR: Por favor verifique las cantidades ya que no coinciden con lo registrado en la pregunta 31."))</f>
        <v/>
      </c>
      <c r="C834" s="758"/>
      <c r="D834" s="758"/>
      <c r="E834" s="758"/>
      <c r="F834" s="758"/>
      <c r="G834" s="758"/>
      <c r="H834" s="758"/>
      <c r="I834" s="758"/>
      <c r="J834" s="758"/>
      <c r="K834" s="758"/>
      <c r="L834" s="758"/>
      <c r="M834" s="758"/>
      <c r="N834" s="758"/>
      <c r="O834" s="758"/>
      <c r="P834" s="758"/>
      <c r="Q834" s="758"/>
      <c r="R834" s="758"/>
      <c r="S834" s="758"/>
      <c r="T834" s="758"/>
      <c r="U834" s="758"/>
      <c r="V834" s="758"/>
      <c r="W834" s="758"/>
      <c r="X834" s="758"/>
      <c r="Y834" s="758"/>
      <c r="Z834" s="758"/>
      <c r="AA834" s="758"/>
      <c r="AB834" s="758"/>
      <c r="AC834" s="758"/>
      <c r="AD834" s="758"/>
      <c r="AE834" s="27"/>
      <c r="AF834" s="598"/>
    </row>
    <row r="835" spans="1:40" s="137" customFormat="1">
      <c r="A835" s="367"/>
      <c r="B835" s="759" t="str">
        <f>IF(OR(AG827=54,AG827=45),"","ERROR: Favor de llenar todas las celdas. Si no se cuenta con la información, registrar NS.")</f>
        <v/>
      </c>
      <c r="C835" s="759"/>
      <c r="D835" s="759"/>
      <c r="E835" s="759"/>
      <c r="F835" s="759"/>
      <c r="G835" s="759"/>
      <c r="H835" s="759"/>
      <c r="I835" s="759"/>
      <c r="J835" s="759"/>
      <c r="K835" s="759"/>
      <c r="L835" s="759"/>
      <c r="M835" s="759"/>
      <c r="N835" s="759"/>
      <c r="O835" s="759"/>
      <c r="P835" s="759"/>
      <c r="Q835" s="759"/>
      <c r="R835" s="759"/>
      <c r="S835" s="759"/>
      <c r="T835" s="759"/>
      <c r="U835" s="759"/>
      <c r="V835" s="759"/>
      <c r="W835" s="759"/>
      <c r="X835" s="759"/>
      <c r="Y835" s="759"/>
      <c r="Z835" s="759"/>
      <c r="AA835" s="759"/>
      <c r="AB835" s="759"/>
      <c r="AC835" s="759"/>
      <c r="AD835" s="759"/>
      <c r="AE835" s="27"/>
      <c r="AF835" s="598"/>
    </row>
    <row r="836" spans="1:40" s="137" customFormat="1" ht="27" customHeight="1">
      <c r="A836" s="367" t="s">
        <v>647</v>
      </c>
      <c r="B836" s="914" t="s">
        <v>1005</v>
      </c>
      <c r="C836" s="914"/>
      <c r="D836" s="914"/>
      <c r="E836" s="914"/>
      <c r="F836" s="914"/>
      <c r="G836" s="914"/>
      <c r="H836" s="914"/>
      <c r="I836" s="914"/>
      <c r="J836" s="914"/>
      <c r="K836" s="914"/>
      <c r="L836" s="914"/>
      <c r="M836" s="914"/>
      <c r="N836" s="914"/>
      <c r="O836" s="914"/>
      <c r="P836" s="914"/>
      <c r="Q836" s="914"/>
      <c r="R836" s="914"/>
      <c r="S836" s="914"/>
      <c r="T836" s="914"/>
      <c r="U836" s="914"/>
      <c r="V836" s="914"/>
      <c r="W836" s="914"/>
      <c r="X836" s="914"/>
      <c r="Y836" s="914"/>
      <c r="Z836" s="914"/>
      <c r="AA836" s="914"/>
      <c r="AB836" s="914"/>
      <c r="AC836" s="914"/>
      <c r="AD836" s="914"/>
      <c r="AE836" s="27"/>
      <c r="AF836" s="598"/>
    </row>
    <row r="837" spans="1:40" s="137" customFormat="1" ht="15" customHeight="1">
      <c r="A837" s="367"/>
      <c r="B837" s="437"/>
      <c r="C837" s="917" t="s">
        <v>999</v>
      </c>
      <c r="D837" s="917"/>
      <c r="E837" s="917"/>
      <c r="F837" s="917"/>
      <c r="G837" s="917"/>
      <c r="H837" s="917"/>
      <c r="I837" s="917"/>
      <c r="J837" s="917"/>
      <c r="K837" s="917"/>
      <c r="L837" s="917"/>
      <c r="M837" s="917"/>
      <c r="N837" s="917"/>
      <c r="O837" s="917"/>
      <c r="P837" s="917"/>
      <c r="Q837" s="917"/>
      <c r="R837" s="917"/>
      <c r="S837" s="917"/>
      <c r="T837" s="917"/>
      <c r="U837" s="917"/>
      <c r="V837" s="917"/>
      <c r="W837" s="917"/>
      <c r="X837" s="917"/>
      <c r="Y837" s="917"/>
      <c r="Z837" s="917"/>
      <c r="AA837" s="917"/>
      <c r="AB837" s="917"/>
      <c r="AC837" s="917"/>
      <c r="AD837" s="917"/>
      <c r="AE837" s="6"/>
      <c r="AF837" s="598"/>
    </row>
    <row r="838" spans="1:40" s="137" customFormat="1" ht="28.5" customHeight="1">
      <c r="A838" s="367"/>
      <c r="B838" s="40"/>
      <c r="C838" s="915" t="s">
        <v>396</v>
      </c>
      <c r="D838" s="915"/>
      <c r="E838" s="915"/>
      <c r="F838" s="915"/>
      <c r="G838" s="915"/>
      <c r="H838" s="915"/>
      <c r="I838" s="915"/>
      <c r="J838" s="915"/>
      <c r="K838" s="915"/>
      <c r="L838" s="915"/>
      <c r="M838" s="915"/>
      <c r="N838" s="915"/>
      <c r="O838" s="915"/>
      <c r="P838" s="915"/>
      <c r="Q838" s="915"/>
      <c r="R838" s="915"/>
      <c r="S838" s="915"/>
      <c r="T838" s="915"/>
      <c r="U838" s="915"/>
      <c r="V838" s="915"/>
      <c r="W838" s="915"/>
      <c r="X838" s="915"/>
      <c r="Y838" s="915"/>
      <c r="Z838" s="915"/>
      <c r="AA838" s="915"/>
      <c r="AB838" s="915"/>
      <c r="AC838" s="915"/>
      <c r="AD838" s="915"/>
      <c r="AE838" s="27"/>
      <c r="AF838" s="598"/>
    </row>
    <row r="839" spans="1:40" s="137" customFormat="1" ht="17.25" customHeight="1">
      <c r="A839" s="367"/>
      <c r="B839" s="40"/>
      <c r="C839" s="915" t="s">
        <v>397</v>
      </c>
      <c r="D839" s="915"/>
      <c r="E839" s="915"/>
      <c r="F839" s="915"/>
      <c r="G839" s="915"/>
      <c r="H839" s="915"/>
      <c r="I839" s="915"/>
      <c r="J839" s="915"/>
      <c r="K839" s="915"/>
      <c r="L839" s="915"/>
      <c r="M839" s="915"/>
      <c r="N839" s="915"/>
      <c r="O839" s="915"/>
      <c r="P839" s="915"/>
      <c r="Q839" s="915"/>
      <c r="R839" s="915"/>
      <c r="S839" s="915"/>
      <c r="T839" s="915"/>
      <c r="U839" s="915"/>
      <c r="V839" s="915"/>
      <c r="W839" s="915"/>
      <c r="X839" s="915"/>
      <c r="Y839" s="915"/>
      <c r="Z839" s="915"/>
      <c r="AA839" s="915"/>
      <c r="AB839" s="915"/>
      <c r="AC839" s="915"/>
      <c r="AD839" s="915"/>
      <c r="AE839" s="27"/>
      <c r="AF839" s="598"/>
    </row>
    <row r="840" spans="1:40" s="137" customFormat="1">
      <c r="A840" s="367"/>
      <c r="B840" s="760" t="str">
        <f>IF(OR($J$24="X",$T$24="X"),"De acuerdo a la pregunta 1, ésta no debe ser contestada.","")</f>
        <v/>
      </c>
      <c r="C840" s="760"/>
      <c r="D840" s="760"/>
      <c r="E840" s="760"/>
      <c r="F840" s="760"/>
      <c r="G840" s="760"/>
      <c r="H840" s="760"/>
      <c r="I840" s="760"/>
      <c r="J840" s="760"/>
      <c r="K840" s="760"/>
      <c r="L840" s="760"/>
      <c r="M840" s="760"/>
      <c r="N840" s="760"/>
      <c r="O840" s="760"/>
      <c r="P840" s="760"/>
      <c r="Q840" s="760"/>
      <c r="R840" s="760"/>
      <c r="S840" s="760"/>
      <c r="T840" s="760"/>
      <c r="U840" s="760"/>
      <c r="V840" s="760"/>
      <c r="W840" s="760"/>
      <c r="X840" s="760"/>
      <c r="Y840" s="760"/>
      <c r="Z840" s="760"/>
      <c r="AA840" s="760"/>
      <c r="AB840" s="760"/>
      <c r="AC840" s="760"/>
      <c r="AD840" s="760"/>
      <c r="AE840" s="27"/>
      <c r="AF840" s="598"/>
    </row>
    <row r="841" spans="1:40" s="137" customFormat="1" ht="19.5" customHeight="1">
      <c r="A841" s="367"/>
      <c r="B841" s="42"/>
      <c r="C841" s="42"/>
      <c r="D841" s="896" t="s">
        <v>398</v>
      </c>
      <c r="E841" s="897"/>
      <c r="F841" s="897"/>
      <c r="G841" s="897"/>
      <c r="H841" s="897"/>
      <c r="I841" s="897"/>
      <c r="J841" s="898"/>
      <c r="K841" s="896" t="s">
        <v>120</v>
      </c>
      <c r="L841" s="897"/>
      <c r="M841" s="897"/>
      <c r="N841" s="897"/>
      <c r="O841" s="897"/>
      <c r="P841" s="898"/>
      <c r="Q841" s="814" t="s">
        <v>642</v>
      </c>
      <c r="R841" s="815"/>
      <c r="S841" s="815"/>
      <c r="T841" s="815"/>
      <c r="U841" s="815"/>
      <c r="V841" s="816"/>
      <c r="W841" s="814" t="s">
        <v>643</v>
      </c>
      <c r="X841" s="815"/>
      <c r="Y841" s="815"/>
      <c r="Z841" s="815"/>
      <c r="AA841" s="815"/>
      <c r="AB841" s="816"/>
      <c r="AC841" s="42"/>
      <c r="AD841" s="42"/>
      <c r="AE841" s="27"/>
      <c r="AF841" s="598"/>
      <c r="AG841" s="571" t="s">
        <v>6452</v>
      </c>
      <c r="AH841" s="571"/>
      <c r="AI841" s="571"/>
      <c r="AJ841" s="571"/>
      <c r="AK841" s="571"/>
      <c r="AL841" s="571"/>
      <c r="AM841" s="571"/>
      <c r="AN841" s="571"/>
    </row>
    <row r="842" spans="1:40" s="137" customFormat="1" ht="19.5" customHeight="1" thickBot="1">
      <c r="A842" s="367"/>
      <c r="B842" s="42"/>
      <c r="C842" s="42"/>
      <c r="D842" s="899"/>
      <c r="E842" s="900"/>
      <c r="F842" s="900"/>
      <c r="G842" s="900"/>
      <c r="H842" s="900"/>
      <c r="I842" s="900"/>
      <c r="J842" s="901"/>
      <c r="K842" s="899"/>
      <c r="L842" s="900"/>
      <c r="M842" s="900"/>
      <c r="N842" s="900"/>
      <c r="O842" s="900"/>
      <c r="P842" s="901"/>
      <c r="Q842" s="905"/>
      <c r="R842" s="906"/>
      <c r="S842" s="906"/>
      <c r="T842" s="906"/>
      <c r="U842" s="906"/>
      <c r="V842" s="907"/>
      <c r="W842" s="905"/>
      <c r="X842" s="906"/>
      <c r="Y842" s="906"/>
      <c r="Z842" s="906"/>
      <c r="AA842" s="906"/>
      <c r="AB842" s="907"/>
      <c r="AC842" s="42"/>
      <c r="AD842" s="42"/>
      <c r="AE842" s="27"/>
      <c r="AF842" s="598"/>
      <c r="AG842" s="571">
        <f>COUNTBLANK(K844:AB846)</f>
        <v>54</v>
      </c>
      <c r="AH842" s="571" t="s">
        <v>6467</v>
      </c>
      <c r="AI842" s="571" t="s">
        <v>6472</v>
      </c>
      <c r="AJ842" s="571"/>
      <c r="AK842" s="571"/>
      <c r="AL842" s="656" t="s">
        <v>6467</v>
      </c>
      <c r="AM842" s="571" t="s">
        <v>6475</v>
      </c>
      <c r="AN842" s="571" t="s">
        <v>6479</v>
      </c>
    </row>
    <row r="843" spans="1:40" s="137" customFormat="1" ht="19.5" customHeight="1" thickBot="1">
      <c r="A843" s="367"/>
      <c r="B843" s="42"/>
      <c r="C843" s="42"/>
      <c r="D843" s="902"/>
      <c r="E843" s="903"/>
      <c r="F843" s="903"/>
      <c r="G843" s="903"/>
      <c r="H843" s="903"/>
      <c r="I843" s="903"/>
      <c r="J843" s="904"/>
      <c r="K843" s="902"/>
      <c r="L843" s="903"/>
      <c r="M843" s="903"/>
      <c r="N843" s="903"/>
      <c r="O843" s="903"/>
      <c r="P843" s="904"/>
      <c r="Q843" s="817"/>
      <c r="R843" s="818"/>
      <c r="S843" s="818"/>
      <c r="T843" s="818"/>
      <c r="U843" s="818"/>
      <c r="V843" s="819"/>
      <c r="W843" s="817"/>
      <c r="X843" s="818"/>
      <c r="Y843" s="818"/>
      <c r="Z843" s="818"/>
      <c r="AA843" s="818"/>
      <c r="AB843" s="819"/>
      <c r="AC843" s="42"/>
      <c r="AD843" s="42"/>
      <c r="AE843" s="27"/>
      <c r="AF843" s="598"/>
      <c r="AG843" s="649" t="s">
        <v>467</v>
      </c>
      <c r="AH843" s="650" t="s">
        <v>6458</v>
      </c>
      <c r="AI843" s="651" t="s">
        <v>6459</v>
      </c>
      <c r="AJ843" s="571"/>
      <c r="AK843" s="625" t="s">
        <v>6454</v>
      </c>
      <c r="AL843" s="626">
        <f>$P$694</f>
        <v>0</v>
      </c>
      <c r="AM843" s="626">
        <f>$P$692</f>
        <v>0</v>
      </c>
      <c r="AN843" s="626">
        <f>$P$693</f>
        <v>0</v>
      </c>
    </row>
    <row r="844" spans="1:40" s="137" customFormat="1">
      <c r="A844" s="367"/>
      <c r="B844" s="42"/>
      <c r="C844" s="42"/>
      <c r="D844" s="30" t="s">
        <v>65</v>
      </c>
      <c r="E844" s="796" t="s">
        <v>399</v>
      </c>
      <c r="F844" s="797"/>
      <c r="G844" s="797"/>
      <c r="H844" s="797"/>
      <c r="I844" s="797"/>
      <c r="J844" s="798"/>
      <c r="K844" s="772"/>
      <c r="L844" s="773"/>
      <c r="M844" s="773"/>
      <c r="N844" s="773"/>
      <c r="O844" s="773"/>
      <c r="P844" s="774"/>
      <c r="Q844" s="772"/>
      <c r="R844" s="775"/>
      <c r="S844" s="775"/>
      <c r="T844" s="775"/>
      <c r="U844" s="775"/>
      <c r="V844" s="776"/>
      <c r="W844" s="772"/>
      <c r="X844" s="775"/>
      <c r="Y844" s="775"/>
      <c r="Z844" s="775"/>
      <c r="AA844" s="775"/>
      <c r="AB844" s="776"/>
      <c r="AC844" s="42"/>
      <c r="AD844" s="42"/>
      <c r="AE844" s="27"/>
      <c r="AF844" s="598"/>
      <c r="AG844" s="654">
        <f>COUNTIF(Q844:AB844,"ns")</f>
        <v>0</v>
      </c>
      <c r="AH844" s="653">
        <f>SUM(Q844:AB844)</f>
        <v>0</v>
      </c>
      <c r="AI844" s="641">
        <f>IF($AG$842=54,0,IF(OR(AND(K844=0,AG844&gt;0),AND(K844="ns",AH844&gt;0),AND(K844="ns",AG844=0,AH844=0)),1,IF(OR(AND(K844&gt;0,AG844=2),AND(K844="ns",AG844=2),AND(K844="ns",AH844=0,AG844&gt;0),K844=AH844),0,1)))</f>
        <v>0</v>
      </c>
      <c r="AJ844" s="571"/>
      <c r="AK844" s="627" t="s">
        <v>6455</v>
      </c>
      <c r="AL844" s="631">
        <f>SUM(K844:P846)</f>
        <v>0</v>
      </c>
      <c r="AM844" s="631">
        <f>SUM(Q844:V846)</f>
        <v>0</v>
      </c>
      <c r="AN844" s="631">
        <f>SUM(W844:AB846)</f>
        <v>0</v>
      </c>
    </row>
    <row r="845" spans="1:40" s="137" customFormat="1">
      <c r="A845" s="367"/>
      <c r="B845" s="42"/>
      <c r="C845" s="42"/>
      <c r="D845" s="30" t="s">
        <v>67</v>
      </c>
      <c r="E845" s="796" t="s">
        <v>400</v>
      </c>
      <c r="F845" s="797"/>
      <c r="G845" s="797"/>
      <c r="H845" s="797"/>
      <c r="I845" s="797"/>
      <c r="J845" s="798"/>
      <c r="K845" s="772"/>
      <c r="L845" s="773"/>
      <c r="M845" s="773"/>
      <c r="N845" s="773"/>
      <c r="O845" s="773"/>
      <c r="P845" s="774"/>
      <c r="Q845" s="772"/>
      <c r="R845" s="775"/>
      <c r="S845" s="775"/>
      <c r="T845" s="775"/>
      <c r="U845" s="775"/>
      <c r="V845" s="776"/>
      <c r="W845" s="772"/>
      <c r="X845" s="775"/>
      <c r="Y845" s="775"/>
      <c r="Z845" s="775"/>
      <c r="AA845" s="775"/>
      <c r="AB845" s="776"/>
      <c r="AC845" s="42"/>
      <c r="AD845" s="42"/>
      <c r="AE845" s="27"/>
      <c r="AF845" s="598"/>
      <c r="AG845" s="654">
        <f>COUNTIF(Q845:AB845,"ns")</f>
        <v>0</v>
      </c>
      <c r="AH845" s="653">
        <f>SUM(Q845:AB845)</f>
        <v>0</v>
      </c>
      <c r="AI845" s="641">
        <f t="shared" ref="AI845:AI846" si="162">IF($AG$842=54,0,IF(OR(AND(K845=0,AG845&gt;0),AND(K845="ns",AH845&gt;0),AND(K845="ns",AG845=0,AH845=0)),1,IF(OR(AND(K845&gt;0,AG845=2),AND(K845="ns",AG845=2),AND(K845="ns",AH845=0,AG845&gt;0),K845=AH845),0,1)))</f>
        <v>0</v>
      </c>
      <c r="AJ845" s="571"/>
      <c r="AK845" s="627" t="s">
        <v>467</v>
      </c>
      <c r="AL845" s="628">
        <f>COUNTIF(K844:P846,"NS")</f>
        <v>0</v>
      </c>
      <c r="AM845" s="628">
        <f>COUNTIF(Q844:V846,"NS")</f>
        <v>0</v>
      </c>
      <c r="AN845" s="628">
        <f>COUNTIF(W844:AB846,"NS")</f>
        <v>0</v>
      </c>
    </row>
    <row r="846" spans="1:40" s="137" customFormat="1">
      <c r="A846" s="367"/>
      <c r="B846" s="42"/>
      <c r="C846" s="42"/>
      <c r="D846" s="30" t="s">
        <v>69</v>
      </c>
      <c r="E846" s="796" t="s">
        <v>329</v>
      </c>
      <c r="F846" s="797"/>
      <c r="G846" s="797"/>
      <c r="H846" s="797"/>
      <c r="I846" s="797"/>
      <c r="J846" s="798"/>
      <c r="K846" s="772"/>
      <c r="L846" s="773"/>
      <c r="M846" s="773"/>
      <c r="N846" s="773"/>
      <c r="O846" s="773"/>
      <c r="P846" s="774"/>
      <c r="Q846" s="772"/>
      <c r="R846" s="775"/>
      <c r="S846" s="775"/>
      <c r="T846" s="775"/>
      <c r="U846" s="775"/>
      <c r="V846" s="776"/>
      <c r="W846" s="772"/>
      <c r="X846" s="775"/>
      <c r="Y846" s="775"/>
      <c r="Z846" s="775"/>
      <c r="AA846" s="775"/>
      <c r="AB846" s="776"/>
      <c r="AC846" s="42"/>
      <c r="AD846" s="42"/>
      <c r="AE846" s="27"/>
      <c r="AF846" s="598"/>
      <c r="AG846" s="654">
        <f t="shared" ref="AG846" si="163">COUNTIF(Q846:AB846,"ns")</f>
        <v>0</v>
      </c>
      <c r="AH846" s="653">
        <f t="shared" ref="AH846" si="164">SUM(Q846:AB846)</f>
        <v>0</v>
      </c>
      <c r="AI846" s="641">
        <f t="shared" si="162"/>
        <v>0</v>
      </c>
      <c r="AJ846" s="571"/>
      <c r="AK846" s="629" t="s">
        <v>6456</v>
      </c>
      <c r="AL846" s="630">
        <f>IF($AG$842=54,0,IF(OR(AND(AL843=0,AL845&gt;0),AND(AL843="NS",AL844&gt;0),AND(AL843="NS",AL844=0,AL845=0)),1,IF(OR(AND(AL845&gt;=2,AL844&lt;AL843),AND(AL843="NS",AL844=0,AL845&gt;0),AL843=AL844),0,1)))</f>
        <v>0</v>
      </c>
      <c r="AM846" s="630">
        <f>IF($AG$842=54,0,IF(OR(AND(AM843=0,AM845&gt;0),AND(AM843="NS",AM844&gt;0),AND(AM843="NS",AM844=0,AM845=0)),1,IF(OR(AND(AM845&gt;=2,AM844&lt;AM843),AND(AM843="NS",AM844=0,AM845&gt;0),AM843=AM844),0,1)))</f>
        <v>0</v>
      </c>
      <c r="AN846" s="630">
        <f>IF($AG$842=54,0,IF(OR(AND(AN843=0,AN845&gt;0),AND(AN843="NS",AN844&gt;0),AND(AN843="NS",AN844=0,AN845=0)),1,IF(OR(AND(AN845&gt;=2,AN844&lt;AN843),AND(AN843="NS",AN844=0,AN845&gt;0),AN843=AN844),0,1)))</f>
        <v>0</v>
      </c>
    </row>
    <row r="847" spans="1:40" s="137" customFormat="1">
      <c r="A847" s="367"/>
      <c r="B847" s="42"/>
      <c r="C847" s="42"/>
      <c r="D847" s="42"/>
      <c r="E847" s="42"/>
      <c r="F847" s="42"/>
      <c r="G847" s="6"/>
      <c r="H847" s="92"/>
      <c r="I847" s="92"/>
      <c r="J847" s="93" t="s">
        <v>102</v>
      </c>
      <c r="K847" s="908">
        <f>IF(AND(SUM(K844:P846)=0,COUNTIF(K844:P846,"NS")&gt;0),"NS",SUM(K844:P846))</f>
        <v>0</v>
      </c>
      <c r="L847" s="909"/>
      <c r="M847" s="909"/>
      <c r="N847" s="909"/>
      <c r="O847" s="909"/>
      <c r="P847" s="910"/>
      <c r="Q847" s="908">
        <f>IF(AND(SUM(Q844:V846)=0,COUNTIF(Q844:V846,"NS")&gt;0),"NS",SUM(Q844:V846))</f>
        <v>0</v>
      </c>
      <c r="R847" s="909"/>
      <c r="S847" s="909"/>
      <c r="T847" s="909"/>
      <c r="U847" s="909"/>
      <c r="V847" s="910"/>
      <c r="W847" s="908">
        <f>IF(AND(SUM(W844:AB846)=0,COUNTIF(W844:AB846,"NS")&gt;0),"NS",SUM(W844:AB846))</f>
        <v>0</v>
      </c>
      <c r="X847" s="909"/>
      <c r="Y847" s="909"/>
      <c r="Z847" s="909"/>
      <c r="AA847" s="909"/>
      <c r="AB847" s="910"/>
      <c r="AC847" s="42"/>
      <c r="AD847" s="42"/>
      <c r="AE847" s="27"/>
      <c r="AF847" s="598"/>
      <c r="AI847" s="137">
        <f>SUM(AI844:AI846)</f>
        <v>0</v>
      </c>
    </row>
    <row r="848" spans="1:40" s="137" customFormat="1">
      <c r="A848" s="367"/>
      <c r="B848" s="758" t="str">
        <f>IF(AG842=54,"",IF(AI847=0,"","ERROR: Por favor verifique las cantidades ya que no coinciden con el total."))</f>
        <v/>
      </c>
      <c r="C848" s="758"/>
      <c r="D848" s="758"/>
      <c r="E848" s="758"/>
      <c r="F848" s="758"/>
      <c r="G848" s="758"/>
      <c r="H848" s="758"/>
      <c r="I848" s="758"/>
      <c r="J848" s="758"/>
      <c r="K848" s="758"/>
      <c r="L848" s="758"/>
      <c r="M848" s="758"/>
      <c r="N848" s="758"/>
      <c r="O848" s="758"/>
      <c r="P848" s="758"/>
      <c r="Q848" s="758"/>
      <c r="R848" s="758"/>
      <c r="S848" s="758"/>
      <c r="T848" s="758"/>
      <c r="U848" s="758"/>
      <c r="V848" s="758"/>
      <c r="W848" s="758"/>
      <c r="X848" s="758"/>
      <c r="Y848" s="758"/>
      <c r="Z848" s="758"/>
      <c r="AA848" s="758"/>
      <c r="AB848" s="758"/>
      <c r="AC848" s="758"/>
      <c r="AD848" s="758"/>
      <c r="AE848" s="27"/>
      <c r="AF848" s="598"/>
    </row>
    <row r="849" spans="1:40" s="137" customFormat="1">
      <c r="A849" s="367"/>
      <c r="B849" s="758" t="str">
        <f>IF(AG842=54,"",IF(SUM(AL846:AN846)=0,"","ERROR: Por favor verifique las cantidades ya que no coinciden con lo registrado en la pregunta 31."))</f>
        <v/>
      </c>
      <c r="C849" s="758"/>
      <c r="D849" s="758"/>
      <c r="E849" s="758"/>
      <c r="F849" s="758"/>
      <c r="G849" s="758"/>
      <c r="H849" s="758"/>
      <c r="I849" s="758"/>
      <c r="J849" s="758"/>
      <c r="K849" s="758"/>
      <c r="L849" s="758"/>
      <c r="M849" s="758"/>
      <c r="N849" s="758"/>
      <c r="O849" s="758"/>
      <c r="P849" s="758"/>
      <c r="Q849" s="758"/>
      <c r="R849" s="758"/>
      <c r="S849" s="758"/>
      <c r="T849" s="758"/>
      <c r="U849" s="758"/>
      <c r="V849" s="758"/>
      <c r="W849" s="758"/>
      <c r="X849" s="758"/>
      <c r="Y849" s="758"/>
      <c r="Z849" s="758"/>
      <c r="AA849" s="758"/>
      <c r="AB849" s="758"/>
      <c r="AC849" s="758"/>
      <c r="AD849" s="758"/>
      <c r="AE849" s="27"/>
      <c r="AF849" s="598"/>
    </row>
    <row r="850" spans="1:40" s="137" customFormat="1">
      <c r="A850" s="367"/>
      <c r="B850" s="759" t="str">
        <f>IF(OR(AG842=54,AG842=45),"","ERROR: Favor de llenar todas las celdas. Si no se cuenta con la información, registrar NS.")</f>
        <v/>
      </c>
      <c r="C850" s="759"/>
      <c r="D850" s="759"/>
      <c r="E850" s="759"/>
      <c r="F850" s="759"/>
      <c r="G850" s="759"/>
      <c r="H850" s="759"/>
      <c r="I850" s="759"/>
      <c r="J850" s="759"/>
      <c r="K850" s="759"/>
      <c r="L850" s="759"/>
      <c r="M850" s="759"/>
      <c r="N850" s="759"/>
      <c r="O850" s="759"/>
      <c r="P850" s="759"/>
      <c r="Q850" s="759"/>
      <c r="R850" s="759"/>
      <c r="S850" s="759"/>
      <c r="T850" s="759"/>
      <c r="U850" s="759"/>
      <c r="V850" s="759"/>
      <c r="W850" s="759"/>
      <c r="X850" s="759"/>
      <c r="Y850" s="759"/>
      <c r="Z850" s="759"/>
      <c r="AA850" s="759"/>
      <c r="AB850" s="759"/>
      <c r="AC850" s="759"/>
      <c r="AD850" s="759"/>
      <c r="AE850" s="27"/>
      <c r="AF850" s="598"/>
    </row>
    <row r="851" spans="1:40" s="137" customFormat="1" ht="28.5" customHeight="1">
      <c r="A851" s="367" t="s">
        <v>648</v>
      </c>
      <c r="B851" s="914" t="s">
        <v>1006</v>
      </c>
      <c r="C851" s="914"/>
      <c r="D851" s="914"/>
      <c r="E851" s="914"/>
      <c r="F851" s="914"/>
      <c r="G851" s="914"/>
      <c r="H851" s="914"/>
      <c r="I851" s="914"/>
      <c r="J851" s="914"/>
      <c r="K851" s="914"/>
      <c r="L851" s="914"/>
      <c r="M851" s="914"/>
      <c r="N851" s="914"/>
      <c r="O851" s="914"/>
      <c r="P851" s="914"/>
      <c r="Q851" s="914"/>
      <c r="R851" s="914"/>
      <c r="S851" s="914"/>
      <c r="T851" s="914"/>
      <c r="U851" s="914"/>
      <c r="V851" s="914"/>
      <c r="W851" s="914"/>
      <c r="X851" s="914"/>
      <c r="Y851" s="914"/>
      <c r="Z851" s="914"/>
      <c r="AA851" s="914"/>
      <c r="AB851" s="914"/>
      <c r="AC851" s="914"/>
      <c r="AD851" s="914"/>
      <c r="AE851" s="27"/>
      <c r="AF851" s="598"/>
    </row>
    <row r="852" spans="1:40" s="137" customFormat="1" ht="15" customHeight="1">
      <c r="A852" s="367"/>
      <c r="B852" s="437"/>
      <c r="C852" s="917" t="s">
        <v>999</v>
      </c>
      <c r="D852" s="917"/>
      <c r="E852" s="917"/>
      <c r="F852" s="917"/>
      <c r="G852" s="917"/>
      <c r="H852" s="917"/>
      <c r="I852" s="917"/>
      <c r="J852" s="917"/>
      <c r="K852" s="917"/>
      <c r="L852" s="917"/>
      <c r="M852" s="917"/>
      <c r="N852" s="917"/>
      <c r="O852" s="917"/>
      <c r="P852" s="917"/>
      <c r="Q852" s="917"/>
      <c r="R852" s="917"/>
      <c r="S852" s="917"/>
      <c r="T852" s="917"/>
      <c r="U852" s="917"/>
      <c r="V852" s="917"/>
      <c r="W852" s="917"/>
      <c r="X852" s="917"/>
      <c r="Y852" s="917"/>
      <c r="Z852" s="917"/>
      <c r="AA852" s="917"/>
      <c r="AB852" s="917"/>
      <c r="AC852" s="917"/>
      <c r="AD852" s="917"/>
      <c r="AE852" s="6"/>
      <c r="AF852" s="598"/>
    </row>
    <row r="853" spans="1:40" s="137" customFormat="1" ht="48.75" customHeight="1">
      <c r="A853" s="367"/>
      <c r="B853" s="40"/>
      <c r="C853" s="915" t="s">
        <v>402</v>
      </c>
      <c r="D853" s="915"/>
      <c r="E853" s="915"/>
      <c r="F853" s="915"/>
      <c r="G853" s="915"/>
      <c r="H853" s="915"/>
      <c r="I853" s="915"/>
      <c r="J853" s="915"/>
      <c r="K853" s="915"/>
      <c r="L853" s="915"/>
      <c r="M853" s="915"/>
      <c r="N853" s="915"/>
      <c r="O853" s="915"/>
      <c r="P853" s="915"/>
      <c r="Q853" s="915"/>
      <c r="R853" s="915"/>
      <c r="S853" s="915"/>
      <c r="T853" s="915"/>
      <c r="U853" s="915"/>
      <c r="V853" s="915"/>
      <c r="W853" s="915"/>
      <c r="X853" s="915"/>
      <c r="Y853" s="915"/>
      <c r="Z853" s="915"/>
      <c r="AA853" s="915"/>
      <c r="AB853" s="915"/>
      <c r="AC853" s="915"/>
      <c r="AD853" s="915"/>
      <c r="AE853" s="27"/>
      <c r="AF853" s="598"/>
    </row>
    <row r="854" spans="1:40" s="137" customFormat="1">
      <c r="A854" s="367"/>
      <c r="B854" s="42"/>
      <c r="C854" s="916" t="s">
        <v>403</v>
      </c>
      <c r="D854" s="916"/>
      <c r="E854" s="916"/>
      <c r="F854" s="916"/>
      <c r="G854" s="916"/>
      <c r="H854" s="916"/>
      <c r="I854" s="916"/>
      <c r="J854" s="916"/>
      <c r="K854" s="916"/>
      <c r="L854" s="916"/>
      <c r="M854" s="916"/>
      <c r="N854" s="916"/>
      <c r="O854" s="916"/>
      <c r="P854" s="916"/>
      <c r="Q854" s="916"/>
      <c r="R854" s="916"/>
      <c r="S854" s="916"/>
      <c r="T854" s="916"/>
      <c r="U854" s="916"/>
      <c r="V854" s="916"/>
      <c r="W854" s="916"/>
      <c r="X854" s="916"/>
      <c r="Y854" s="916"/>
      <c r="Z854" s="916"/>
      <c r="AA854" s="916"/>
      <c r="AB854" s="916"/>
      <c r="AC854" s="916"/>
      <c r="AD854" s="916"/>
      <c r="AE854" s="27"/>
      <c r="AF854" s="598"/>
    </row>
    <row r="855" spans="1:40" s="137" customFormat="1">
      <c r="A855" s="367"/>
      <c r="B855" s="760" t="str">
        <f>IF(OR($J$24="X",$T$24="X"),"De acuerdo a la pregunta 1, ésta no debe ser contestada.","")</f>
        <v/>
      </c>
      <c r="C855" s="760"/>
      <c r="D855" s="760"/>
      <c r="E855" s="760"/>
      <c r="F855" s="760"/>
      <c r="G855" s="760"/>
      <c r="H855" s="760"/>
      <c r="I855" s="760"/>
      <c r="J855" s="760"/>
      <c r="K855" s="760"/>
      <c r="L855" s="760"/>
      <c r="M855" s="760"/>
      <c r="N855" s="760"/>
      <c r="O855" s="760"/>
      <c r="P855" s="760"/>
      <c r="Q855" s="760"/>
      <c r="R855" s="760"/>
      <c r="S855" s="760"/>
      <c r="T855" s="760"/>
      <c r="U855" s="760"/>
      <c r="V855" s="760"/>
      <c r="W855" s="760"/>
      <c r="X855" s="760"/>
      <c r="Y855" s="760"/>
      <c r="Z855" s="760"/>
      <c r="AA855" s="760"/>
      <c r="AB855" s="760"/>
      <c r="AC855" s="760"/>
      <c r="AD855" s="760"/>
      <c r="AE855" s="27"/>
      <c r="AF855" s="598"/>
    </row>
    <row r="856" spans="1:40" s="137" customFormat="1" ht="15" customHeight="1">
      <c r="A856" s="367"/>
      <c r="B856" s="42"/>
      <c r="C856" s="42"/>
      <c r="D856" s="896" t="s">
        <v>404</v>
      </c>
      <c r="E856" s="897"/>
      <c r="F856" s="897"/>
      <c r="G856" s="897"/>
      <c r="H856" s="897"/>
      <c r="I856" s="897"/>
      <c r="J856" s="898"/>
      <c r="K856" s="896" t="s">
        <v>310</v>
      </c>
      <c r="L856" s="897"/>
      <c r="M856" s="897"/>
      <c r="N856" s="897"/>
      <c r="O856" s="897"/>
      <c r="P856" s="898"/>
      <c r="Q856" s="814" t="s">
        <v>642</v>
      </c>
      <c r="R856" s="815"/>
      <c r="S856" s="815"/>
      <c r="T856" s="815"/>
      <c r="U856" s="815"/>
      <c r="V856" s="816"/>
      <c r="W856" s="814" t="s">
        <v>643</v>
      </c>
      <c r="X856" s="815"/>
      <c r="Y856" s="815"/>
      <c r="Z856" s="815"/>
      <c r="AA856" s="815"/>
      <c r="AB856" s="816"/>
      <c r="AC856" s="899"/>
      <c r="AD856" s="42"/>
      <c r="AE856" s="27"/>
      <c r="AF856" s="598"/>
      <c r="AG856" s="571" t="s">
        <v>6452</v>
      </c>
      <c r="AH856" s="571"/>
      <c r="AI856" s="571"/>
      <c r="AJ856" s="571"/>
      <c r="AK856" s="571"/>
      <c r="AL856" s="571"/>
      <c r="AM856" s="571"/>
      <c r="AN856" s="571"/>
    </row>
    <row r="857" spans="1:40" s="137" customFormat="1" ht="15.75" thickBot="1">
      <c r="A857" s="367"/>
      <c r="B857" s="42"/>
      <c r="C857" s="42"/>
      <c r="D857" s="899"/>
      <c r="E857" s="900"/>
      <c r="F857" s="900"/>
      <c r="G857" s="900"/>
      <c r="H857" s="900"/>
      <c r="I857" s="900"/>
      <c r="J857" s="901"/>
      <c r="K857" s="899"/>
      <c r="L857" s="900"/>
      <c r="M857" s="900"/>
      <c r="N857" s="900"/>
      <c r="O857" s="900"/>
      <c r="P857" s="901"/>
      <c r="Q857" s="905"/>
      <c r="R857" s="906"/>
      <c r="S857" s="906"/>
      <c r="T857" s="906"/>
      <c r="U857" s="906"/>
      <c r="V857" s="907"/>
      <c r="W857" s="905"/>
      <c r="X857" s="906"/>
      <c r="Y857" s="906"/>
      <c r="Z857" s="906"/>
      <c r="AA857" s="906"/>
      <c r="AB857" s="907"/>
      <c r="AC857" s="899"/>
      <c r="AD857" s="42"/>
      <c r="AE857" s="27"/>
      <c r="AF857" s="598"/>
      <c r="AG857" s="571">
        <f>COUNTBLANK(K859:AB873)</f>
        <v>270</v>
      </c>
      <c r="AH857" s="571" t="s">
        <v>6467</v>
      </c>
      <c r="AI857" s="571" t="s">
        <v>6472</v>
      </c>
      <c r="AJ857" s="571"/>
      <c r="AK857" s="571"/>
      <c r="AL857" s="656" t="s">
        <v>6467</v>
      </c>
      <c r="AM857" s="571" t="s">
        <v>6475</v>
      </c>
      <c r="AN857" s="571" t="s">
        <v>6479</v>
      </c>
    </row>
    <row r="858" spans="1:40" s="137" customFormat="1" ht="15.75" thickBot="1">
      <c r="A858" s="367"/>
      <c r="B858" s="42"/>
      <c r="C858" s="42"/>
      <c r="D858" s="902"/>
      <c r="E858" s="903"/>
      <c r="F858" s="903"/>
      <c r="G858" s="903"/>
      <c r="H858" s="903"/>
      <c r="I858" s="903"/>
      <c r="J858" s="904"/>
      <c r="K858" s="902"/>
      <c r="L858" s="903"/>
      <c r="M858" s="903"/>
      <c r="N858" s="903"/>
      <c r="O858" s="903"/>
      <c r="P858" s="904"/>
      <c r="Q858" s="817"/>
      <c r="R858" s="818"/>
      <c r="S858" s="818"/>
      <c r="T858" s="818"/>
      <c r="U858" s="818"/>
      <c r="V858" s="819"/>
      <c r="W858" s="817"/>
      <c r="X858" s="818"/>
      <c r="Y858" s="818"/>
      <c r="Z858" s="818"/>
      <c r="AA858" s="818"/>
      <c r="AB858" s="819"/>
      <c r="AC858" s="899"/>
      <c r="AD858" s="42"/>
      <c r="AE858" s="27"/>
      <c r="AF858" s="598"/>
      <c r="AG858" s="649" t="s">
        <v>467</v>
      </c>
      <c r="AH858" s="650" t="s">
        <v>6458</v>
      </c>
      <c r="AI858" s="651" t="s">
        <v>6459</v>
      </c>
      <c r="AJ858" s="571"/>
      <c r="AK858" s="625" t="s">
        <v>6454</v>
      </c>
      <c r="AL858" s="626">
        <f>$P$694</f>
        <v>0</v>
      </c>
      <c r="AM858" s="626">
        <f>$P$692</f>
        <v>0</v>
      </c>
      <c r="AN858" s="626">
        <f>$P$693</f>
        <v>0</v>
      </c>
    </row>
    <row r="859" spans="1:40" s="137" customFormat="1">
      <c r="A859" s="367"/>
      <c r="B859" s="42"/>
      <c r="C859" s="42"/>
      <c r="D859" s="30" t="s">
        <v>65</v>
      </c>
      <c r="E859" s="796" t="s">
        <v>387</v>
      </c>
      <c r="F859" s="797"/>
      <c r="G859" s="797"/>
      <c r="H859" s="797"/>
      <c r="I859" s="797"/>
      <c r="J859" s="798"/>
      <c r="K859" s="772"/>
      <c r="L859" s="773"/>
      <c r="M859" s="773"/>
      <c r="N859" s="773"/>
      <c r="O859" s="773"/>
      <c r="P859" s="774"/>
      <c r="Q859" s="772"/>
      <c r="R859" s="775"/>
      <c r="S859" s="775"/>
      <c r="T859" s="775"/>
      <c r="U859" s="775"/>
      <c r="V859" s="776"/>
      <c r="W859" s="772"/>
      <c r="X859" s="775"/>
      <c r="Y859" s="775"/>
      <c r="Z859" s="775"/>
      <c r="AA859" s="775"/>
      <c r="AB859" s="776"/>
      <c r="AC859" s="899"/>
      <c r="AD859" s="42"/>
      <c r="AE859" s="27"/>
      <c r="AF859" s="598"/>
      <c r="AG859" s="654">
        <f>COUNTIF(Q859:AB859,"ns")</f>
        <v>0</v>
      </c>
      <c r="AH859" s="653">
        <f>SUM(Q859:AB859)</f>
        <v>0</v>
      </c>
      <c r="AI859" s="641">
        <f>IF($AG$857=270,0,IF(OR(AND(K859=0,AG859&gt;0),AND(K859="ns",AH859&gt;0),AND(K859="ns",AG859=0,AH859=0)),1,IF(OR(AND(K859&gt;0,AG859=2),AND(K859="ns",AG859=2),AND(K859="ns",AH859=0,AG859&gt;0),K859=AH859),0,1)))</f>
        <v>0</v>
      </c>
      <c r="AJ859" s="571"/>
      <c r="AK859" s="627" t="s">
        <v>6455</v>
      </c>
      <c r="AL859" s="631">
        <f>SUM(K859:P873)</f>
        <v>0</v>
      </c>
      <c r="AM859" s="631">
        <f>SUM(Q859:V873)</f>
        <v>0</v>
      </c>
      <c r="AN859" s="631">
        <f>SUM(W859:AB873)</f>
        <v>0</v>
      </c>
    </row>
    <row r="860" spans="1:40" s="137" customFormat="1">
      <c r="A860" s="367"/>
      <c r="B860" s="42"/>
      <c r="C860" s="42"/>
      <c r="D860" s="30" t="s">
        <v>67</v>
      </c>
      <c r="E860" s="796" t="s">
        <v>405</v>
      </c>
      <c r="F860" s="797"/>
      <c r="G860" s="797"/>
      <c r="H860" s="797"/>
      <c r="I860" s="797"/>
      <c r="J860" s="798"/>
      <c r="K860" s="772"/>
      <c r="L860" s="773"/>
      <c r="M860" s="773"/>
      <c r="N860" s="773"/>
      <c r="O860" s="773"/>
      <c r="P860" s="774"/>
      <c r="Q860" s="772"/>
      <c r="R860" s="775"/>
      <c r="S860" s="775"/>
      <c r="T860" s="775"/>
      <c r="U860" s="775"/>
      <c r="V860" s="776"/>
      <c r="W860" s="772"/>
      <c r="X860" s="775"/>
      <c r="Y860" s="775"/>
      <c r="Z860" s="775"/>
      <c r="AA860" s="775"/>
      <c r="AB860" s="776"/>
      <c r="AC860" s="899"/>
      <c r="AD860" s="42"/>
      <c r="AE860" s="27"/>
      <c r="AF860" s="598"/>
      <c r="AG860" s="654">
        <f t="shared" ref="AG860:AG873" si="165">COUNTIF(Q860:AB860,"ns")</f>
        <v>0</v>
      </c>
      <c r="AH860" s="653">
        <f t="shared" ref="AH860:AH873" si="166">SUM(Q860:AB860)</f>
        <v>0</v>
      </c>
      <c r="AI860" s="641">
        <f t="shared" ref="AI860:AI873" si="167">IF($AG$857=270,0,IF(OR(AND(K860=0,AG860&gt;0),AND(K860="ns",AH860&gt;0),AND(K860="ns",AG860=0,AH860=0)),1,IF(OR(AND(K860&gt;0,AG860=2),AND(K860="ns",AG860=2),AND(K860="ns",AH860=0,AG860&gt;0),K860=AH860),0,1)))</f>
        <v>0</v>
      </c>
      <c r="AJ860" s="571"/>
      <c r="AK860" s="627" t="s">
        <v>467</v>
      </c>
      <c r="AL860" s="628">
        <f>COUNTIF(K859:P873,"NS")</f>
        <v>0</v>
      </c>
      <c r="AM860" s="628">
        <f>COUNTIF(Q859:V873,"NS")</f>
        <v>0</v>
      </c>
      <c r="AN860" s="628">
        <f>COUNTIF(W859:AB873,"NS")</f>
        <v>0</v>
      </c>
    </row>
    <row r="861" spans="1:40" s="137" customFormat="1">
      <c r="A861" s="367"/>
      <c r="B861" s="42"/>
      <c r="C861" s="42"/>
      <c r="D861" s="30" t="s">
        <v>69</v>
      </c>
      <c r="E861" s="796" t="s">
        <v>406</v>
      </c>
      <c r="F861" s="797"/>
      <c r="G861" s="797"/>
      <c r="H861" s="797"/>
      <c r="I861" s="797"/>
      <c r="J861" s="798"/>
      <c r="K861" s="772"/>
      <c r="L861" s="773"/>
      <c r="M861" s="773"/>
      <c r="N861" s="773"/>
      <c r="O861" s="773"/>
      <c r="P861" s="774"/>
      <c r="Q861" s="772"/>
      <c r="R861" s="775"/>
      <c r="S861" s="775"/>
      <c r="T861" s="775"/>
      <c r="U861" s="775"/>
      <c r="V861" s="776"/>
      <c r="W861" s="772"/>
      <c r="X861" s="775"/>
      <c r="Y861" s="775"/>
      <c r="Z861" s="775"/>
      <c r="AA861" s="775"/>
      <c r="AB861" s="776"/>
      <c r="AC861" s="899"/>
      <c r="AD861" s="42"/>
      <c r="AE861" s="27"/>
      <c r="AF861" s="598"/>
      <c r="AG861" s="654">
        <f t="shared" si="165"/>
        <v>0</v>
      </c>
      <c r="AH861" s="653">
        <f t="shared" si="166"/>
        <v>0</v>
      </c>
      <c r="AI861" s="641">
        <f t="shared" si="167"/>
        <v>0</v>
      </c>
      <c r="AJ861" s="571"/>
      <c r="AK861" s="629" t="s">
        <v>6456</v>
      </c>
      <c r="AL861" s="630">
        <f>IF($AG$857=270,0,IF(OR(AND(AL858=0,AL860&gt;0),AND(AL858="NS",AL859&gt;0),AND(AL858="NS",AL859=0,AL860=0)),1,IF(OR(AND(AL860&gt;=2,AL859&lt;AL858),AND(AL858="NS",AL859=0,AL860&gt;0),AL858=AL859),0,1)))</f>
        <v>0</v>
      </c>
      <c r="AM861" s="630">
        <f t="shared" ref="AM861" si="168">IF($AG$857=270,0,IF(OR(AND(AM858=0,AM860&gt;0),AND(AM858="NS",AM859&gt;0),AND(AM858="NS",AM859=0,AM860=0)),1,IF(OR(AND(AM860&gt;=2,AM859&lt;AM858),AND(AM858="NS",AM859=0,AM860&gt;0),AM858=AM859),0,1)))</f>
        <v>0</v>
      </c>
      <c r="AN861" s="630">
        <f>IF($AG$857=270,0,IF(OR(AND(AN858=0,AN860&gt;0),AND(AN858="NS",AN859&gt;0),AND(AN858="NS",AN859=0,AN860=0)),1,IF(OR(AND(AN860&gt;=2,AN859&lt;AN858),AND(AN858="NS",AN859=0,AN860&gt;0),AN858=AN859),0,1)))</f>
        <v>0</v>
      </c>
    </row>
    <row r="862" spans="1:40" s="137" customFormat="1">
      <c r="A862" s="367"/>
      <c r="B862" s="42"/>
      <c r="C862" s="42"/>
      <c r="D862" s="30" t="s">
        <v>71</v>
      </c>
      <c r="E862" s="796" t="s">
        <v>407</v>
      </c>
      <c r="F862" s="797"/>
      <c r="G862" s="797"/>
      <c r="H862" s="797"/>
      <c r="I862" s="797"/>
      <c r="J862" s="798"/>
      <c r="K862" s="772"/>
      <c r="L862" s="773"/>
      <c r="M862" s="773"/>
      <c r="N862" s="773"/>
      <c r="O862" s="773"/>
      <c r="P862" s="774"/>
      <c r="Q862" s="772"/>
      <c r="R862" s="775"/>
      <c r="S862" s="775"/>
      <c r="T862" s="775"/>
      <c r="U862" s="775"/>
      <c r="V862" s="776"/>
      <c r="W862" s="772"/>
      <c r="X862" s="775"/>
      <c r="Y862" s="775"/>
      <c r="Z862" s="775"/>
      <c r="AA862" s="775"/>
      <c r="AB862" s="776"/>
      <c r="AC862" s="899"/>
      <c r="AD862" s="42"/>
      <c r="AE862" s="27"/>
      <c r="AF862" s="598"/>
      <c r="AG862" s="654">
        <f t="shared" si="165"/>
        <v>0</v>
      </c>
      <c r="AH862" s="653">
        <f t="shared" si="166"/>
        <v>0</v>
      </c>
      <c r="AI862" s="641">
        <f t="shared" si="167"/>
        <v>0</v>
      </c>
    </row>
    <row r="863" spans="1:40" s="137" customFormat="1">
      <c r="A863" s="367"/>
      <c r="B863" s="42"/>
      <c r="C863" s="42"/>
      <c r="D863" s="30" t="s">
        <v>73</v>
      </c>
      <c r="E863" s="796" t="s">
        <v>408</v>
      </c>
      <c r="F863" s="797"/>
      <c r="G863" s="797"/>
      <c r="H863" s="797"/>
      <c r="I863" s="797"/>
      <c r="J863" s="798"/>
      <c r="K863" s="772"/>
      <c r="L863" s="773"/>
      <c r="M863" s="773"/>
      <c r="N863" s="773"/>
      <c r="O863" s="773"/>
      <c r="P863" s="774"/>
      <c r="Q863" s="772"/>
      <c r="R863" s="775"/>
      <c r="S863" s="775"/>
      <c r="T863" s="775"/>
      <c r="U863" s="775"/>
      <c r="V863" s="776"/>
      <c r="W863" s="772"/>
      <c r="X863" s="775"/>
      <c r="Y863" s="775"/>
      <c r="Z863" s="775"/>
      <c r="AA863" s="775"/>
      <c r="AB863" s="776"/>
      <c r="AC863" s="899"/>
      <c r="AD863" s="42"/>
      <c r="AE863" s="27"/>
      <c r="AF863" s="598"/>
      <c r="AG863" s="654">
        <f t="shared" si="165"/>
        <v>0</v>
      </c>
      <c r="AH863" s="653">
        <f t="shared" si="166"/>
        <v>0</v>
      </c>
      <c r="AI863" s="641">
        <f t="shared" si="167"/>
        <v>0</v>
      </c>
    </row>
    <row r="864" spans="1:40" s="137" customFormat="1">
      <c r="A864" s="367"/>
      <c r="B864" s="42"/>
      <c r="C864" s="42"/>
      <c r="D864" s="30" t="s">
        <v>75</v>
      </c>
      <c r="E864" s="796" t="s">
        <v>409</v>
      </c>
      <c r="F864" s="797"/>
      <c r="G864" s="797"/>
      <c r="H864" s="797"/>
      <c r="I864" s="797"/>
      <c r="J864" s="798"/>
      <c r="K864" s="772"/>
      <c r="L864" s="773"/>
      <c r="M864" s="773"/>
      <c r="N864" s="773"/>
      <c r="O864" s="773"/>
      <c r="P864" s="774"/>
      <c r="Q864" s="772"/>
      <c r="R864" s="775"/>
      <c r="S864" s="775"/>
      <c r="T864" s="775"/>
      <c r="U864" s="775"/>
      <c r="V864" s="776"/>
      <c r="W864" s="772"/>
      <c r="X864" s="775"/>
      <c r="Y864" s="775"/>
      <c r="Z864" s="775"/>
      <c r="AA864" s="775"/>
      <c r="AB864" s="776"/>
      <c r="AC864" s="42"/>
      <c r="AD864" s="42"/>
      <c r="AE864" s="27"/>
      <c r="AF864" s="598"/>
      <c r="AG864" s="654">
        <f t="shared" si="165"/>
        <v>0</v>
      </c>
      <c r="AH864" s="653">
        <f t="shared" si="166"/>
        <v>0</v>
      </c>
      <c r="AI864" s="641">
        <f t="shared" si="167"/>
        <v>0</v>
      </c>
    </row>
    <row r="865" spans="1:40" s="137" customFormat="1">
      <c r="A865" s="367"/>
      <c r="B865" s="42"/>
      <c r="C865" s="42"/>
      <c r="D865" s="30" t="s">
        <v>77</v>
      </c>
      <c r="E865" s="796" t="s">
        <v>410</v>
      </c>
      <c r="F865" s="797"/>
      <c r="G865" s="797"/>
      <c r="H865" s="797"/>
      <c r="I865" s="797"/>
      <c r="J865" s="798"/>
      <c r="K865" s="772"/>
      <c r="L865" s="773"/>
      <c r="M865" s="773"/>
      <c r="N865" s="773"/>
      <c r="O865" s="773"/>
      <c r="P865" s="774"/>
      <c r="Q865" s="772"/>
      <c r="R865" s="775"/>
      <c r="S865" s="775"/>
      <c r="T865" s="775"/>
      <c r="U865" s="775"/>
      <c r="V865" s="776"/>
      <c r="W865" s="772"/>
      <c r="X865" s="775"/>
      <c r="Y865" s="775"/>
      <c r="Z865" s="775"/>
      <c r="AA865" s="775"/>
      <c r="AB865" s="776"/>
      <c r="AC865" s="42"/>
      <c r="AD865" s="42"/>
      <c r="AE865" s="27"/>
      <c r="AF865" s="598"/>
      <c r="AG865" s="654">
        <f t="shared" si="165"/>
        <v>0</v>
      </c>
      <c r="AH865" s="653">
        <f t="shared" si="166"/>
        <v>0</v>
      </c>
      <c r="AI865" s="641">
        <f t="shared" si="167"/>
        <v>0</v>
      </c>
    </row>
    <row r="866" spans="1:40" s="137" customFormat="1">
      <c r="A866" s="367"/>
      <c r="B866" s="42"/>
      <c r="C866" s="42"/>
      <c r="D866" s="30" t="s">
        <v>79</v>
      </c>
      <c r="E866" s="796" t="s">
        <v>411</v>
      </c>
      <c r="F866" s="797"/>
      <c r="G866" s="797"/>
      <c r="H866" s="797"/>
      <c r="I866" s="797"/>
      <c r="J866" s="798"/>
      <c r="K866" s="772"/>
      <c r="L866" s="773"/>
      <c r="M866" s="773"/>
      <c r="N866" s="773"/>
      <c r="O866" s="773"/>
      <c r="P866" s="774"/>
      <c r="Q866" s="772"/>
      <c r="R866" s="775"/>
      <c r="S866" s="775"/>
      <c r="T866" s="775"/>
      <c r="U866" s="775"/>
      <c r="V866" s="776"/>
      <c r="W866" s="772"/>
      <c r="X866" s="775"/>
      <c r="Y866" s="775"/>
      <c r="Z866" s="775"/>
      <c r="AA866" s="775"/>
      <c r="AB866" s="776"/>
      <c r="AC866" s="42"/>
      <c r="AD866" s="42"/>
      <c r="AE866" s="27"/>
      <c r="AF866" s="598"/>
      <c r="AG866" s="654">
        <f t="shared" si="165"/>
        <v>0</v>
      </c>
      <c r="AH866" s="653">
        <f t="shared" si="166"/>
        <v>0</v>
      </c>
      <c r="AI866" s="641">
        <f t="shared" si="167"/>
        <v>0</v>
      </c>
    </row>
    <row r="867" spans="1:40" s="137" customFormat="1">
      <c r="A867" s="367"/>
      <c r="B867" s="42"/>
      <c r="C867" s="42"/>
      <c r="D867" s="30" t="s">
        <v>81</v>
      </c>
      <c r="E867" s="796" t="s">
        <v>412</v>
      </c>
      <c r="F867" s="797"/>
      <c r="G867" s="797"/>
      <c r="H867" s="797"/>
      <c r="I867" s="797"/>
      <c r="J867" s="798"/>
      <c r="K867" s="772"/>
      <c r="L867" s="773"/>
      <c r="M867" s="773"/>
      <c r="N867" s="773"/>
      <c r="O867" s="773"/>
      <c r="P867" s="774"/>
      <c r="Q867" s="772"/>
      <c r="R867" s="775"/>
      <c r="S867" s="775"/>
      <c r="T867" s="775"/>
      <c r="U867" s="775"/>
      <c r="V867" s="776"/>
      <c r="W867" s="772"/>
      <c r="X867" s="775"/>
      <c r="Y867" s="775"/>
      <c r="Z867" s="775"/>
      <c r="AA867" s="775"/>
      <c r="AB867" s="776"/>
      <c r="AC867" s="42"/>
      <c r="AD867" s="42"/>
      <c r="AE867" s="27"/>
      <c r="AF867" s="598"/>
      <c r="AG867" s="654">
        <f t="shared" si="165"/>
        <v>0</v>
      </c>
      <c r="AH867" s="653">
        <f t="shared" si="166"/>
        <v>0</v>
      </c>
      <c r="AI867" s="641">
        <f t="shared" si="167"/>
        <v>0</v>
      </c>
    </row>
    <row r="868" spans="1:40" s="137" customFormat="1">
      <c r="A868" s="367"/>
      <c r="B868" s="42"/>
      <c r="C868" s="42"/>
      <c r="D868" s="30" t="s">
        <v>83</v>
      </c>
      <c r="E868" s="796" t="s">
        <v>413</v>
      </c>
      <c r="F868" s="797"/>
      <c r="G868" s="797"/>
      <c r="H868" s="797"/>
      <c r="I868" s="797"/>
      <c r="J868" s="798"/>
      <c r="K868" s="772"/>
      <c r="L868" s="773"/>
      <c r="M868" s="773"/>
      <c r="N868" s="773"/>
      <c r="O868" s="773"/>
      <c r="P868" s="774"/>
      <c r="Q868" s="772"/>
      <c r="R868" s="775"/>
      <c r="S868" s="775"/>
      <c r="T868" s="775"/>
      <c r="U868" s="775"/>
      <c r="V868" s="776"/>
      <c r="W868" s="772"/>
      <c r="X868" s="775"/>
      <c r="Y868" s="775"/>
      <c r="Z868" s="775"/>
      <c r="AA868" s="775"/>
      <c r="AB868" s="776"/>
      <c r="AC868" s="42"/>
      <c r="AD868" s="42"/>
      <c r="AE868" s="27"/>
      <c r="AF868" s="598"/>
      <c r="AG868" s="654">
        <f t="shared" si="165"/>
        <v>0</v>
      </c>
      <c r="AH868" s="653">
        <f t="shared" si="166"/>
        <v>0</v>
      </c>
      <c r="AI868" s="641">
        <f t="shared" si="167"/>
        <v>0</v>
      </c>
    </row>
    <row r="869" spans="1:40" s="137" customFormat="1">
      <c r="A869" s="367"/>
      <c r="B869" s="42"/>
      <c r="C869" s="42"/>
      <c r="D869" s="30" t="s">
        <v>85</v>
      </c>
      <c r="E869" s="796" t="s">
        <v>414</v>
      </c>
      <c r="F869" s="797"/>
      <c r="G869" s="797"/>
      <c r="H869" s="797"/>
      <c r="I869" s="797"/>
      <c r="J869" s="798"/>
      <c r="K869" s="772"/>
      <c r="L869" s="773"/>
      <c r="M869" s="773"/>
      <c r="N869" s="773"/>
      <c r="O869" s="773"/>
      <c r="P869" s="774"/>
      <c r="Q869" s="772"/>
      <c r="R869" s="775"/>
      <c r="S869" s="775"/>
      <c r="T869" s="775"/>
      <c r="U869" s="775"/>
      <c r="V869" s="776"/>
      <c r="W869" s="772"/>
      <c r="X869" s="775"/>
      <c r="Y869" s="775"/>
      <c r="Z869" s="775"/>
      <c r="AA869" s="775"/>
      <c r="AB869" s="776"/>
      <c r="AC869" s="42"/>
      <c r="AD869" s="42"/>
      <c r="AE869" s="27"/>
      <c r="AF869" s="598"/>
      <c r="AG869" s="654">
        <f t="shared" si="165"/>
        <v>0</v>
      </c>
      <c r="AH869" s="653">
        <f t="shared" si="166"/>
        <v>0</v>
      </c>
      <c r="AI869" s="641">
        <f t="shared" si="167"/>
        <v>0</v>
      </c>
    </row>
    <row r="870" spans="1:40" s="137" customFormat="1">
      <c r="A870" s="367"/>
      <c r="B870" s="42"/>
      <c r="C870" s="42"/>
      <c r="D870" s="30" t="s">
        <v>87</v>
      </c>
      <c r="E870" s="796" t="s">
        <v>415</v>
      </c>
      <c r="F870" s="797"/>
      <c r="G870" s="797"/>
      <c r="H870" s="797"/>
      <c r="I870" s="797"/>
      <c r="J870" s="798"/>
      <c r="K870" s="772"/>
      <c r="L870" s="773"/>
      <c r="M870" s="773"/>
      <c r="N870" s="773"/>
      <c r="O870" s="773"/>
      <c r="P870" s="774"/>
      <c r="Q870" s="772"/>
      <c r="R870" s="775"/>
      <c r="S870" s="775"/>
      <c r="T870" s="775"/>
      <c r="U870" s="775"/>
      <c r="V870" s="776"/>
      <c r="W870" s="772"/>
      <c r="X870" s="775"/>
      <c r="Y870" s="775"/>
      <c r="Z870" s="775"/>
      <c r="AA870" s="775"/>
      <c r="AB870" s="776"/>
      <c r="AC870" s="42"/>
      <c r="AD870" s="42"/>
      <c r="AE870" s="27"/>
      <c r="AF870" s="598"/>
      <c r="AG870" s="654">
        <f t="shared" si="165"/>
        <v>0</v>
      </c>
      <c r="AH870" s="653">
        <f t="shared" si="166"/>
        <v>0</v>
      </c>
      <c r="AI870" s="641">
        <f t="shared" si="167"/>
        <v>0</v>
      </c>
    </row>
    <row r="871" spans="1:40" s="137" customFormat="1">
      <c r="A871" s="367"/>
      <c r="B871" s="42"/>
      <c r="C871" s="42"/>
      <c r="D871" s="30" t="s">
        <v>180</v>
      </c>
      <c r="E871" s="796" t="s">
        <v>416</v>
      </c>
      <c r="F871" s="797"/>
      <c r="G871" s="797"/>
      <c r="H871" s="797"/>
      <c r="I871" s="797"/>
      <c r="J871" s="798"/>
      <c r="K871" s="772"/>
      <c r="L871" s="773"/>
      <c r="M871" s="773"/>
      <c r="N871" s="773"/>
      <c r="O871" s="773"/>
      <c r="P871" s="774"/>
      <c r="Q871" s="772"/>
      <c r="R871" s="775"/>
      <c r="S871" s="775"/>
      <c r="T871" s="775"/>
      <c r="U871" s="775"/>
      <c r="V871" s="776"/>
      <c r="W871" s="772"/>
      <c r="X871" s="775"/>
      <c r="Y871" s="775"/>
      <c r="Z871" s="775"/>
      <c r="AA871" s="775"/>
      <c r="AB871" s="776"/>
      <c r="AC871" s="42"/>
      <c r="AD871" s="42"/>
      <c r="AE871" s="27"/>
      <c r="AF871" s="598"/>
      <c r="AG871" s="654">
        <f t="shared" si="165"/>
        <v>0</v>
      </c>
      <c r="AH871" s="653">
        <f t="shared" si="166"/>
        <v>0</v>
      </c>
      <c r="AI871" s="641">
        <f t="shared" si="167"/>
        <v>0</v>
      </c>
    </row>
    <row r="872" spans="1:40" s="137" customFormat="1">
      <c r="A872" s="367"/>
      <c r="B872" s="42"/>
      <c r="C872" s="42"/>
      <c r="D872" s="30" t="s">
        <v>182</v>
      </c>
      <c r="E872" s="796" t="s">
        <v>88</v>
      </c>
      <c r="F872" s="797"/>
      <c r="G872" s="797"/>
      <c r="H872" s="797"/>
      <c r="I872" s="797"/>
      <c r="J872" s="798"/>
      <c r="K872" s="772"/>
      <c r="L872" s="773"/>
      <c r="M872" s="773"/>
      <c r="N872" s="773"/>
      <c r="O872" s="773"/>
      <c r="P872" s="774"/>
      <c r="Q872" s="772"/>
      <c r="R872" s="775"/>
      <c r="S872" s="775"/>
      <c r="T872" s="775"/>
      <c r="U872" s="775"/>
      <c r="V872" s="776"/>
      <c r="W872" s="772"/>
      <c r="X872" s="775"/>
      <c r="Y872" s="775"/>
      <c r="Z872" s="775"/>
      <c r="AA872" s="775"/>
      <c r="AB872" s="776"/>
      <c r="AC872" s="42"/>
      <c r="AD872" s="42"/>
      <c r="AE872" s="27"/>
      <c r="AF872" s="598"/>
      <c r="AG872" s="654">
        <f t="shared" si="165"/>
        <v>0</v>
      </c>
      <c r="AH872" s="653">
        <f t="shared" si="166"/>
        <v>0</v>
      </c>
      <c r="AI872" s="641">
        <f t="shared" si="167"/>
        <v>0</v>
      </c>
    </row>
    <row r="873" spans="1:40" s="137" customFormat="1">
      <c r="A873" s="367"/>
      <c r="B873" s="42"/>
      <c r="C873" s="42"/>
      <c r="D873" s="30" t="s">
        <v>184</v>
      </c>
      <c r="E873" s="796" t="s">
        <v>329</v>
      </c>
      <c r="F873" s="797"/>
      <c r="G873" s="797"/>
      <c r="H873" s="797"/>
      <c r="I873" s="797"/>
      <c r="J873" s="798"/>
      <c r="K873" s="772"/>
      <c r="L873" s="773"/>
      <c r="M873" s="773"/>
      <c r="N873" s="773"/>
      <c r="O873" s="773"/>
      <c r="P873" s="774"/>
      <c r="Q873" s="772"/>
      <c r="R873" s="775"/>
      <c r="S873" s="775"/>
      <c r="T873" s="775"/>
      <c r="U873" s="775"/>
      <c r="V873" s="776"/>
      <c r="W873" s="772"/>
      <c r="X873" s="775"/>
      <c r="Y873" s="775"/>
      <c r="Z873" s="775"/>
      <c r="AA873" s="775"/>
      <c r="AB873" s="776"/>
      <c r="AC873" s="42"/>
      <c r="AD873" s="42"/>
      <c r="AE873" s="27"/>
      <c r="AF873" s="598"/>
      <c r="AG873" s="654">
        <f t="shared" si="165"/>
        <v>0</v>
      </c>
      <c r="AH873" s="653">
        <f t="shared" si="166"/>
        <v>0</v>
      </c>
      <c r="AI873" s="641">
        <f t="shared" si="167"/>
        <v>0</v>
      </c>
    </row>
    <row r="874" spans="1:40" s="137" customFormat="1">
      <c r="A874" s="367"/>
      <c r="B874" s="42"/>
      <c r="C874" s="42"/>
      <c r="D874" s="47"/>
      <c r="E874" s="359"/>
      <c r="F874" s="359"/>
      <c r="G874" s="359"/>
      <c r="H874" s="359"/>
      <c r="I874" s="359"/>
      <c r="J874" s="90" t="s">
        <v>102</v>
      </c>
      <c r="K874" s="908">
        <f>IF(AND(SUM(K859:P873)=0,COUNTIF(K859:P873,"NS")&gt;0),"NS",SUM(K859:P873))</f>
        <v>0</v>
      </c>
      <c r="L874" s="909"/>
      <c r="M874" s="909"/>
      <c r="N874" s="909"/>
      <c r="O874" s="909"/>
      <c r="P874" s="910"/>
      <c r="Q874" s="908">
        <f t="shared" ref="Q874" si="169">IF(AND(SUM(Q859:V873)=0,COUNTIF(Q859:V873,"NS")&gt;0),"NS",SUM(Q859:V873))</f>
        <v>0</v>
      </c>
      <c r="R874" s="909"/>
      <c r="S874" s="909"/>
      <c r="T874" s="909"/>
      <c r="U874" s="909"/>
      <c r="V874" s="910"/>
      <c r="W874" s="908">
        <f t="shared" ref="W874" si="170">IF(AND(SUM(W859:AB873)=0,COUNTIF(W859:AB873,"NS")&gt;0),"NS",SUM(W859:AB873))</f>
        <v>0</v>
      </c>
      <c r="X874" s="909"/>
      <c r="Y874" s="909"/>
      <c r="Z874" s="909"/>
      <c r="AA874" s="909"/>
      <c r="AB874" s="910"/>
      <c r="AC874" s="42"/>
      <c r="AD874" s="42"/>
      <c r="AE874" s="27"/>
      <c r="AF874" s="598"/>
      <c r="AI874" s="137">
        <f>SUM(AI859:AI873)</f>
        <v>0</v>
      </c>
    </row>
    <row r="875" spans="1:40" s="137" customFormat="1">
      <c r="A875" s="367"/>
      <c r="B875" s="758" t="str">
        <f>IF(AG857=270,"",IF(AI874=0,"","ERROR: Por favor verifique las cantidades ya que no coinciden con el total."))</f>
        <v/>
      </c>
      <c r="C875" s="758"/>
      <c r="D875" s="758"/>
      <c r="E875" s="758"/>
      <c r="F875" s="758"/>
      <c r="G875" s="758"/>
      <c r="H875" s="758"/>
      <c r="I875" s="758"/>
      <c r="J875" s="758"/>
      <c r="K875" s="758"/>
      <c r="L875" s="758"/>
      <c r="M875" s="758"/>
      <c r="N875" s="758"/>
      <c r="O875" s="758"/>
      <c r="P875" s="758"/>
      <c r="Q875" s="758"/>
      <c r="R875" s="758"/>
      <c r="S875" s="758"/>
      <c r="T875" s="758"/>
      <c r="U875" s="758"/>
      <c r="V875" s="758"/>
      <c r="W875" s="758"/>
      <c r="X875" s="758"/>
      <c r="Y875" s="758"/>
      <c r="Z875" s="758"/>
      <c r="AA875" s="758"/>
      <c r="AB875" s="758"/>
      <c r="AC875" s="758"/>
      <c r="AD875" s="758"/>
      <c r="AE875" s="27"/>
      <c r="AF875" s="598"/>
    </row>
    <row r="876" spans="1:40" s="137" customFormat="1">
      <c r="A876" s="367"/>
      <c r="B876" s="758" t="str">
        <f>IF(AG857=270,"",IF(SUM(AL861:AN861)=0,"","ERROR: Por favor verifique las cantidades ya que no coinciden con lo registrado en la pregunta 31."))</f>
        <v/>
      </c>
      <c r="C876" s="758"/>
      <c r="D876" s="758"/>
      <c r="E876" s="758"/>
      <c r="F876" s="758"/>
      <c r="G876" s="758"/>
      <c r="H876" s="758"/>
      <c r="I876" s="758"/>
      <c r="J876" s="758"/>
      <c r="K876" s="758"/>
      <c r="L876" s="758"/>
      <c r="M876" s="758"/>
      <c r="N876" s="758"/>
      <c r="O876" s="758"/>
      <c r="P876" s="758"/>
      <c r="Q876" s="758"/>
      <c r="R876" s="758"/>
      <c r="S876" s="758"/>
      <c r="T876" s="758"/>
      <c r="U876" s="758"/>
      <c r="V876" s="758"/>
      <c r="W876" s="758"/>
      <c r="X876" s="758"/>
      <c r="Y876" s="758"/>
      <c r="Z876" s="758"/>
      <c r="AA876" s="758"/>
      <c r="AB876" s="758"/>
      <c r="AC876" s="758"/>
      <c r="AD876" s="758"/>
      <c r="AE876" s="27"/>
      <c r="AF876" s="598"/>
    </row>
    <row r="877" spans="1:40" s="137" customFormat="1">
      <c r="A877" s="367"/>
      <c r="B877" s="759" t="str">
        <f>IF(OR(AG857=270,AG857=225),"","ERROR: Favor de llenar todas las celdas. Si no se cuenta con la información, registrar NS.")</f>
        <v/>
      </c>
      <c r="C877" s="759"/>
      <c r="D877" s="759"/>
      <c r="E877" s="759"/>
      <c r="F877" s="759"/>
      <c r="G877" s="759"/>
      <c r="H877" s="759"/>
      <c r="I877" s="759"/>
      <c r="J877" s="759"/>
      <c r="K877" s="759"/>
      <c r="L877" s="759"/>
      <c r="M877" s="759"/>
      <c r="N877" s="759"/>
      <c r="O877" s="759"/>
      <c r="P877" s="759"/>
      <c r="Q877" s="759"/>
      <c r="R877" s="759"/>
      <c r="S877" s="759"/>
      <c r="T877" s="759"/>
      <c r="U877" s="759"/>
      <c r="V877" s="759"/>
      <c r="W877" s="759"/>
      <c r="X877" s="759"/>
      <c r="Y877" s="759"/>
      <c r="Z877" s="759"/>
      <c r="AA877" s="759"/>
      <c r="AB877" s="759"/>
      <c r="AC877" s="759"/>
      <c r="AD877" s="759"/>
      <c r="AE877" s="27"/>
      <c r="AF877" s="598"/>
    </row>
    <row r="878" spans="1:40" s="137" customFormat="1" ht="41.25" customHeight="1">
      <c r="A878" s="367" t="s">
        <v>649</v>
      </c>
      <c r="B878" s="895" t="s">
        <v>1007</v>
      </c>
      <c r="C878" s="895"/>
      <c r="D878" s="895"/>
      <c r="E878" s="895"/>
      <c r="F878" s="895"/>
      <c r="G878" s="895"/>
      <c r="H878" s="895"/>
      <c r="I878" s="895"/>
      <c r="J878" s="895"/>
      <c r="K878" s="895"/>
      <c r="L878" s="895"/>
      <c r="M878" s="895"/>
      <c r="N878" s="895"/>
      <c r="O878" s="895"/>
      <c r="P878" s="895"/>
      <c r="Q878" s="895"/>
      <c r="R878" s="895"/>
      <c r="S878" s="895"/>
      <c r="T878" s="895"/>
      <c r="U878" s="895"/>
      <c r="V878" s="895"/>
      <c r="W878" s="895"/>
      <c r="X878" s="895"/>
      <c r="Y878" s="895"/>
      <c r="Z878" s="895"/>
      <c r="AA878" s="895"/>
      <c r="AB878" s="895"/>
      <c r="AC878" s="895"/>
      <c r="AD878" s="895"/>
      <c r="AE878" s="27"/>
      <c r="AF878" s="598"/>
    </row>
    <row r="879" spans="1:40" s="137" customFormat="1">
      <c r="A879" s="367"/>
      <c r="B879" s="760" t="str">
        <f>IF(OR($J$24="X",$T$24="X"),"De acuerdo a la pregunta 1, ésta no debe ser contestada.","")</f>
        <v/>
      </c>
      <c r="C879" s="760"/>
      <c r="D879" s="760"/>
      <c r="E879" s="760"/>
      <c r="F879" s="760"/>
      <c r="G879" s="760"/>
      <c r="H879" s="760"/>
      <c r="I879" s="760"/>
      <c r="J879" s="760"/>
      <c r="K879" s="760"/>
      <c r="L879" s="760"/>
      <c r="M879" s="760"/>
      <c r="N879" s="760"/>
      <c r="O879" s="760"/>
      <c r="P879" s="760"/>
      <c r="Q879" s="760"/>
      <c r="R879" s="760"/>
      <c r="S879" s="760"/>
      <c r="T879" s="760"/>
      <c r="U879" s="760"/>
      <c r="V879" s="760"/>
      <c r="W879" s="760"/>
      <c r="X879" s="760"/>
      <c r="Y879" s="760"/>
      <c r="Z879" s="760"/>
      <c r="AA879" s="760"/>
      <c r="AB879" s="760"/>
      <c r="AC879" s="760"/>
      <c r="AD879" s="760"/>
      <c r="AE879" s="27"/>
      <c r="AF879" s="598"/>
    </row>
    <row r="880" spans="1:40" s="137" customFormat="1" ht="15" customHeight="1">
      <c r="A880" s="367"/>
      <c r="B880" s="27"/>
      <c r="C880" s="27"/>
      <c r="D880" s="896" t="s">
        <v>418</v>
      </c>
      <c r="E880" s="897"/>
      <c r="F880" s="897"/>
      <c r="G880" s="897"/>
      <c r="H880" s="897"/>
      <c r="I880" s="897"/>
      <c r="J880" s="897"/>
      <c r="K880" s="898"/>
      <c r="L880" s="896" t="s">
        <v>310</v>
      </c>
      <c r="M880" s="897"/>
      <c r="N880" s="897"/>
      <c r="O880" s="897"/>
      <c r="P880" s="897"/>
      <c r="Q880" s="898"/>
      <c r="R880" s="814" t="s">
        <v>642</v>
      </c>
      <c r="S880" s="815"/>
      <c r="T880" s="815"/>
      <c r="U880" s="815"/>
      <c r="V880" s="815"/>
      <c r="W880" s="816"/>
      <c r="X880" s="814" t="s">
        <v>643</v>
      </c>
      <c r="Y880" s="815"/>
      <c r="Z880" s="815"/>
      <c r="AA880" s="815"/>
      <c r="AB880" s="815"/>
      <c r="AC880" s="816"/>
      <c r="AD880" s="27"/>
      <c r="AE880" s="27"/>
      <c r="AF880" s="598"/>
      <c r="AG880" s="571" t="s">
        <v>6452</v>
      </c>
      <c r="AH880" s="571"/>
      <c r="AI880" s="571"/>
      <c r="AJ880" s="571"/>
      <c r="AK880" s="571"/>
      <c r="AL880" s="571"/>
      <c r="AM880" s="571"/>
      <c r="AN880" s="571"/>
    </row>
    <row r="881" spans="1:40" s="137" customFormat="1" ht="15.75" thickBot="1">
      <c r="A881" s="367"/>
      <c r="B881" s="27"/>
      <c r="C881" s="27"/>
      <c r="D881" s="899"/>
      <c r="E881" s="900"/>
      <c r="F881" s="900"/>
      <c r="G881" s="900"/>
      <c r="H881" s="900"/>
      <c r="I881" s="900"/>
      <c r="J881" s="900"/>
      <c r="K881" s="901"/>
      <c r="L881" s="899"/>
      <c r="M881" s="900"/>
      <c r="N881" s="900"/>
      <c r="O881" s="900"/>
      <c r="P881" s="900"/>
      <c r="Q881" s="901"/>
      <c r="R881" s="905"/>
      <c r="S881" s="906"/>
      <c r="T881" s="906"/>
      <c r="U881" s="906"/>
      <c r="V881" s="906"/>
      <c r="W881" s="907"/>
      <c r="X881" s="905"/>
      <c r="Y881" s="906"/>
      <c r="Z881" s="906"/>
      <c r="AA881" s="906"/>
      <c r="AB881" s="906"/>
      <c r="AC881" s="907"/>
      <c r="AD881" s="27"/>
      <c r="AE881" s="27"/>
      <c r="AF881" s="598"/>
      <c r="AG881" s="571">
        <f>COUNTBLANK(L883:AC888)</f>
        <v>108</v>
      </c>
      <c r="AH881" s="571" t="s">
        <v>6467</v>
      </c>
      <c r="AI881" s="571" t="s">
        <v>6472</v>
      </c>
      <c r="AJ881" s="571"/>
      <c r="AK881" s="571"/>
      <c r="AL881" s="656" t="s">
        <v>6467</v>
      </c>
      <c r="AM881" s="571" t="s">
        <v>6475</v>
      </c>
      <c r="AN881" s="571" t="s">
        <v>6479</v>
      </c>
    </row>
    <row r="882" spans="1:40" s="137" customFormat="1" ht="15.75" thickBot="1">
      <c r="A882" s="367"/>
      <c r="B882" s="27"/>
      <c r="C882" s="27"/>
      <c r="D882" s="902"/>
      <c r="E882" s="903"/>
      <c r="F882" s="903"/>
      <c r="G882" s="903"/>
      <c r="H882" s="903"/>
      <c r="I882" s="903"/>
      <c r="J882" s="903"/>
      <c r="K882" s="904"/>
      <c r="L882" s="902"/>
      <c r="M882" s="903"/>
      <c r="N882" s="903"/>
      <c r="O882" s="903"/>
      <c r="P882" s="903"/>
      <c r="Q882" s="904"/>
      <c r="R882" s="817"/>
      <c r="S882" s="818"/>
      <c r="T882" s="818"/>
      <c r="U882" s="818"/>
      <c r="V882" s="818"/>
      <c r="W882" s="819"/>
      <c r="X882" s="817"/>
      <c r="Y882" s="818"/>
      <c r="Z882" s="818"/>
      <c r="AA882" s="818"/>
      <c r="AB882" s="818"/>
      <c r="AC882" s="819"/>
      <c r="AD882" s="27"/>
      <c r="AE882" s="27"/>
      <c r="AF882" s="598"/>
      <c r="AG882" s="649" t="s">
        <v>467</v>
      </c>
      <c r="AH882" s="650" t="s">
        <v>6458</v>
      </c>
      <c r="AI882" s="651" t="s">
        <v>6459</v>
      </c>
      <c r="AJ882" s="571"/>
      <c r="AK882" s="625" t="s">
        <v>6454</v>
      </c>
      <c r="AL882" s="626">
        <f>$P$694</f>
        <v>0</v>
      </c>
      <c r="AM882" s="626">
        <f>$P$692</f>
        <v>0</v>
      </c>
      <c r="AN882" s="626">
        <f>$P$693</f>
        <v>0</v>
      </c>
    </row>
    <row r="883" spans="1:40" s="137" customFormat="1">
      <c r="A883" s="367"/>
      <c r="B883" s="27"/>
      <c r="C883" s="27"/>
      <c r="D883" s="30" t="s">
        <v>65</v>
      </c>
      <c r="E883" s="796" t="s">
        <v>154</v>
      </c>
      <c r="F883" s="797"/>
      <c r="G883" s="797"/>
      <c r="H883" s="797"/>
      <c r="I883" s="797"/>
      <c r="J883" s="797"/>
      <c r="K883" s="798"/>
      <c r="L883" s="772"/>
      <c r="M883" s="773"/>
      <c r="N883" s="773"/>
      <c r="O883" s="773"/>
      <c r="P883" s="773"/>
      <c r="Q883" s="774"/>
      <c r="R883" s="772"/>
      <c r="S883" s="775"/>
      <c r="T883" s="775"/>
      <c r="U883" s="775"/>
      <c r="V883" s="775"/>
      <c r="W883" s="776"/>
      <c r="X883" s="772"/>
      <c r="Y883" s="775"/>
      <c r="Z883" s="775"/>
      <c r="AA883" s="775"/>
      <c r="AB883" s="775"/>
      <c r="AC883" s="776"/>
      <c r="AD883" s="27"/>
      <c r="AE883" s="27"/>
      <c r="AF883" s="598"/>
      <c r="AG883" s="654">
        <f>COUNTIF(R883:AC883,"ns")</f>
        <v>0</v>
      </c>
      <c r="AH883" s="653">
        <f>SUM(R883:AC883)</f>
        <v>0</v>
      </c>
      <c r="AI883" s="641">
        <f>IF($AG$881=108,0,IF(OR(AND(L883=0,AG883&gt;0),AND(L883="ns",AH883&gt;0),AND(L883="ns",AG883=0,AH883=0)),1,IF(OR(AND(L883&gt;0,AG883=2),AND(L883="ns",AG883=2),AND(L883="ns",AH883=0,AG883&gt;0),L883=AH883),0,1)))</f>
        <v>0</v>
      </c>
      <c r="AJ883" s="571"/>
      <c r="AK883" s="627" t="s">
        <v>6455</v>
      </c>
      <c r="AL883" s="631">
        <f>SUM(L883:Q888)</f>
        <v>0</v>
      </c>
      <c r="AM883" s="631">
        <f>SUM(R883:W888)</f>
        <v>0</v>
      </c>
      <c r="AN883" s="631">
        <f>SUM(X883:AC888)</f>
        <v>0</v>
      </c>
    </row>
    <row r="884" spans="1:40" s="137" customFormat="1">
      <c r="A884" s="367"/>
      <c r="B884" s="27"/>
      <c r="C884" s="27"/>
      <c r="D884" s="30" t="s">
        <v>67</v>
      </c>
      <c r="E884" s="796" t="s">
        <v>419</v>
      </c>
      <c r="F884" s="797"/>
      <c r="G884" s="797"/>
      <c r="H884" s="797"/>
      <c r="I884" s="797"/>
      <c r="J884" s="797"/>
      <c r="K884" s="798"/>
      <c r="L884" s="772"/>
      <c r="M884" s="773"/>
      <c r="N884" s="773"/>
      <c r="O884" s="773"/>
      <c r="P884" s="773"/>
      <c r="Q884" s="774"/>
      <c r="R884" s="772"/>
      <c r="S884" s="775"/>
      <c r="T884" s="775"/>
      <c r="U884" s="775"/>
      <c r="V884" s="775"/>
      <c r="W884" s="776"/>
      <c r="X884" s="772"/>
      <c r="Y884" s="775"/>
      <c r="Z884" s="775"/>
      <c r="AA884" s="775"/>
      <c r="AB884" s="775"/>
      <c r="AC884" s="776"/>
      <c r="AD884" s="27"/>
      <c r="AE884" s="27"/>
      <c r="AF884" s="598"/>
      <c r="AG884" s="654">
        <f t="shared" ref="AG884:AG888" si="171">COUNTIF(R884:AC884,"ns")</f>
        <v>0</v>
      </c>
      <c r="AH884" s="653">
        <f t="shared" ref="AH884:AH888" si="172">SUM(R884:AC884)</f>
        <v>0</v>
      </c>
      <c r="AI884" s="641">
        <f t="shared" ref="AI884:AI888" si="173">IF($AG$881=108,0,IF(OR(AND(L884=0,AG884&gt;0),AND(L884="ns",AH884&gt;0),AND(L884="ns",AG884=0,AH884=0)),1,IF(OR(AND(L884&gt;0,AG884=2),AND(L884="ns",AG884=2),AND(L884="ns",AH884=0,AG884&gt;0),L884=AH884),0,1)))</f>
        <v>0</v>
      </c>
      <c r="AJ884" s="571"/>
      <c r="AK884" s="627" t="s">
        <v>467</v>
      </c>
      <c r="AL884" s="628">
        <f>COUNTIF(L883:Q888,"NS")</f>
        <v>0</v>
      </c>
      <c r="AM884" s="628">
        <f>COUNTIF(R883:W888,"NS")</f>
        <v>0</v>
      </c>
      <c r="AN884" s="628">
        <f>COUNTIF(X883:AC888,"NS")</f>
        <v>0</v>
      </c>
    </row>
    <row r="885" spans="1:40" s="137" customFormat="1">
      <c r="A885" s="367"/>
      <c r="B885" s="27"/>
      <c r="C885" s="27"/>
      <c r="D885" s="30" t="s">
        <v>69</v>
      </c>
      <c r="E885" s="796" t="s">
        <v>420</v>
      </c>
      <c r="F885" s="797"/>
      <c r="G885" s="797"/>
      <c r="H885" s="797"/>
      <c r="I885" s="797"/>
      <c r="J885" s="797"/>
      <c r="K885" s="798"/>
      <c r="L885" s="772"/>
      <c r="M885" s="773"/>
      <c r="N885" s="773"/>
      <c r="O885" s="773"/>
      <c r="P885" s="773"/>
      <c r="Q885" s="774"/>
      <c r="R885" s="772"/>
      <c r="S885" s="775"/>
      <c r="T885" s="775"/>
      <c r="U885" s="775"/>
      <c r="V885" s="775"/>
      <c r="W885" s="776"/>
      <c r="X885" s="772"/>
      <c r="Y885" s="775"/>
      <c r="Z885" s="775"/>
      <c r="AA885" s="775"/>
      <c r="AB885" s="775"/>
      <c r="AC885" s="776"/>
      <c r="AD885" s="27"/>
      <c r="AE885" s="27"/>
      <c r="AF885" s="598"/>
      <c r="AG885" s="654">
        <f t="shared" si="171"/>
        <v>0</v>
      </c>
      <c r="AH885" s="653">
        <f t="shared" si="172"/>
        <v>0</v>
      </c>
      <c r="AI885" s="641">
        <f t="shared" si="173"/>
        <v>0</v>
      </c>
      <c r="AJ885" s="571"/>
      <c r="AK885" s="629" t="s">
        <v>6456</v>
      </c>
      <c r="AL885" s="630">
        <f>IF($AG$881=108,0,IF(OR(AND(AL882=0,AL884&gt;0),AND(AL882="NS",AL883&gt;0),AND(AL882="NS",AL883=0,AL884=0)),1,IF(OR(AND(AL884&gt;=2,AL883&lt;AL882),AND(AL882="NS",AL883=0,AL884&gt;0),AL882=AL883),0,1)))</f>
        <v>0</v>
      </c>
      <c r="AM885" s="630">
        <f>IF($AG$881=108,0,IF(OR(AND(AM882=0,AM884&gt;0),AND(AM882="NS",AM883&gt;0),AND(AM882="NS",AM883=0,AM884=0)),1,IF(OR(AND(AM884&gt;=2,AM883&lt;AM882),AND(AM882="NS",AM883=0,AM884&gt;0),AM882=AM883),0,1)))</f>
        <v>0</v>
      </c>
      <c r="AN885" s="630">
        <f>IF($AG$881=108,0,IF(OR(AND(AN882=0,AN884&gt;0),AND(AN882="NS",AN883&gt;0),AND(AN882="NS",AN883=0,AN884=0)),1,IF(OR(AND(AN884&gt;=2,AN883&lt;AN882),AND(AN882="NS",AN883=0,AN884&gt;0),AN882=AN883),0,1)))</f>
        <v>0</v>
      </c>
    </row>
    <row r="886" spans="1:40" s="137" customFormat="1">
      <c r="A886" s="367"/>
      <c r="B886" s="27"/>
      <c r="C886" s="27"/>
      <c r="D886" s="30" t="s">
        <v>71</v>
      </c>
      <c r="E886" s="796" t="s">
        <v>421</v>
      </c>
      <c r="F886" s="797"/>
      <c r="G886" s="797"/>
      <c r="H886" s="797"/>
      <c r="I886" s="797"/>
      <c r="J886" s="797"/>
      <c r="K886" s="798"/>
      <c r="L886" s="772"/>
      <c r="M886" s="773"/>
      <c r="N886" s="773"/>
      <c r="O886" s="773"/>
      <c r="P886" s="773"/>
      <c r="Q886" s="774"/>
      <c r="R886" s="772"/>
      <c r="S886" s="775"/>
      <c r="T886" s="775"/>
      <c r="U886" s="775"/>
      <c r="V886" s="775"/>
      <c r="W886" s="776"/>
      <c r="X886" s="772"/>
      <c r="Y886" s="775"/>
      <c r="Z886" s="775"/>
      <c r="AA886" s="775"/>
      <c r="AB886" s="775"/>
      <c r="AC886" s="776"/>
      <c r="AD886" s="27"/>
      <c r="AE886" s="27"/>
      <c r="AF886" s="598"/>
      <c r="AG886" s="654">
        <f t="shared" si="171"/>
        <v>0</v>
      </c>
      <c r="AH886" s="653">
        <f t="shared" si="172"/>
        <v>0</v>
      </c>
      <c r="AI886" s="641">
        <f t="shared" si="173"/>
        <v>0</v>
      </c>
    </row>
    <row r="887" spans="1:40" s="137" customFormat="1">
      <c r="A887" s="367"/>
      <c r="B887" s="27"/>
      <c r="C887" s="27"/>
      <c r="D887" s="30" t="s">
        <v>73</v>
      </c>
      <c r="E887" s="796" t="s">
        <v>422</v>
      </c>
      <c r="F887" s="797"/>
      <c r="G887" s="797"/>
      <c r="H887" s="797"/>
      <c r="I887" s="797"/>
      <c r="J887" s="797"/>
      <c r="K887" s="798"/>
      <c r="L887" s="772"/>
      <c r="M887" s="773"/>
      <c r="N887" s="773"/>
      <c r="O887" s="773"/>
      <c r="P887" s="773"/>
      <c r="Q887" s="774"/>
      <c r="R887" s="772"/>
      <c r="S887" s="775"/>
      <c r="T887" s="775"/>
      <c r="U887" s="775"/>
      <c r="V887" s="775"/>
      <c r="W887" s="776"/>
      <c r="X887" s="772"/>
      <c r="Y887" s="775"/>
      <c r="Z887" s="775"/>
      <c r="AA887" s="775"/>
      <c r="AB887" s="775"/>
      <c r="AC887" s="776"/>
      <c r="AD887" s="27"/>
      <c r="AE887" s="27"/>
      <c r="AF887" s="598"/>
      <c r="AG887" s="654">
        <f t="shared" si="171"/>
        <v>0</v>
      </c>
      <c r="AH887" s="653">
        <f t="shared" si="172"/>
        <v>0</v>
      </c>
      <c r="AI887" s="641">
        <f t="shared" si="173"/>
        <v>0</v>
      </c>
    </row>
    <row r="888" spans="1:40" s="137" customFormat="1">
      <c r="A888" s="367"/>
      <c r="B888" s="27"/>
      <c r="C888" s="27"/>
      <c r="D888" s="559" t="s">
        <v>75</v>
      </c>
      <c r="E888" s="911" t="s">
        <v>329</v>
      </c>
      <c r="F888" s="912"/>
      <c r="G888" s="912"/>
      <c r="H888" s="912"/>
      <c r="I888" s="912"/>
      <c r="J888" s="912"/>
      <c r="K888" s="913"/>
      <c r="L888" s="772"/>
      <c r="M888" s="773"/>
      <c r="N888" s="773"/>
      <c r="O888" s="773"/>
      <c r="P888" s="773"/>
      <c r="Q888" s="774"/>
      <c r="R888" s="772"/>
      <c r="S888" s="775"/>
      <c r="T888" s="775"/>
      <c r="U888" s="775"/>
      <c r="V888" s="775"/>
      <c r="W888" s="776"/>
      <c r="X888" s="772"/>
      <c r="Y888" s="775"/>
      <c r="Z888" s="775"/>
      <c r="AA888" s="775"/>
      <c r="AB888" s="775"/>
      <c r="AC888" s="776"/>
      <c r="AD888" s="27"/>
      <c r="AE888" s="27"/>
      <c r="AF888" s="598"/>
      <c r="AG888" s="654">
        <f t="shared" si="171"/>
        <v>0</v>
      </c>
      <c r="AH888" s="653">
        <f t="shared" si="172"/>
        <v>0</v>
      </c>
      <c r="AI888" s="641">
        <f t="shared" si="173"/>
        <v>0</v>
      </c>
    </row>
    <row r="889" spans="1:40" s="137" customFormat="1">
      <c r="A889" s="367"/>
      <c r="B889" s="27"/>
      <c r="C889" s="27"/>
      <c r="D889" s="27"/>
      <c r="E889" s="27"/>
      <c r="F889" s="17"/>
      <c r="G889" s="17"/>
      <c r="H889" s="17"/>
      <c r="I889" s="31"/>
      <c r="J889" s="31"/>
      <c r="K889" s="90" t="s">
        <v>102</v>
      </c>
      <c r="L889" s="908">
        <f>IF(AND(SUM(L883:Q888)=0,COUNTIF(L883:Q888,"NS")&gt;0),"NS",SUM(L883:Q888))</f>
        <v>0</v>
      </c>
      <c r="M889" s="909"/>
      <c r="N889" s="909"/>
      <c r="O889" s="909"/>
      <c r="P889" s="909"/>
      <c r="Q889" s="910"/>
      <c r="R889" s="908">
        <f t="shared" ref="R889" si="174">IF(AND(SUM(R883:W888)=0,COUNTIF(R883:W888,"NS")&gt;0),"NS",SUM(R883:W888))</f>
        <v>0</v>
      </c>
      <c r="S889" s="909"/>
      <c r="T889" s="909"/>
      <c r="U889" s="909"/>
      <c r="V889" s="909"/>
      <c r="W889" s="910"/>
      <c r="X889" s="908">
        <f>IF(AND(SUM(X883:AC888)=0,COUNTIF(X883:AC888,"NS")&gt;0),"NS",SUM(X883:AC888))</f>
        <v>0</v>
      </c>
      <c r="Y889" s="909"/>
      <c r="Z889" s="909"/>
      <c r="AA889" s="909"/>
      <c r="AB889" s="909"/>
      <c r="AC889" s="910"/>
      <c r="AD889" s="27"/>
      <c r="AE889" s="27"/>
      <c r="AF889" s="598"/>
      <c r="AI889" s="137">
        <f>SUM(AI883:AI888)</f>
        <v>0</v>
      </c>
    </row>
    <row r="890" spans="1:40" s="137" customFormat="1">
      <c r="A890" s="367"/>
      <c r="B890" s="758" t="str">
        <f>IF(AG881=108,"",IF(AI889=0,"","ERROR: Por favor verifique las cantidades ya que no coinciden con el total."))</f>
        <v/>
      </c>
      <c r="C890" s="758"/>
      <c r="D890" s="758"/>
      <c r="E890" s="758"/>
      <c r="F890" s="758"/>
      <c r="G890" s="758"/>
      <c r="H890" s="758"/>
      <c r="I890" s="758"/>
      <c r="J890" s="758"/>
      <c r="K890" s="758"/>
      <c r="L890" s="758"/>
      <c r="M890" s="758"/>
      <c r="N890" s="758"/>
      <c r="O890" s="758"/>
      <c r="P890" s="758"/>
      <c r="Q890" s="758"/>
      <c r="R890" s="758"/>
      <c r="S890" s="758"/>
      <c r="T890" s="758"/>
      <c r="U890" s="758"/>
      <c r="V890" s="758"/>
      <c r="W890" s="758"/>
      <c r="X890" s="758"/>
      <c r="Y890" s="758"/>
      <c r="Z890" s="758"/>
      <c r="AA890" s="758"/>
      <c r="AB890" s="758"/>
      <c r="AC890" s="758"/>
      <c r="AD890" s="758"/>
      <c r="AE890" s="27"/>
      <c r="AF890" s="598"/>
    </row>
    <row r="891" spans="1:40" s="137" customFormat="1" ht="15" customHeight="1">
      <c r="A891" s="383"/>
      <c r="B891" s="758" t="str">
        <f>IF(AG881=108,"",IF(SUM(AL885:AN885)=0,"","ERROR: Por favor verifique las cantidades ya que no coinciden con lo registrado en la pregunta 31."))</f>
        <v/>
      </c>
      <c r="C891" s="758"/>
      <c r="D891" s="758"/>
      <c r="E891" s="758"/>
      <c r="F891" s="758"/>
      <c r="G891" s="758"/>
      <c r="H891" s="758"/>
      <c r="I891" s="758"/>
      <c r="J891" s="758"/>
      <c r="K891" s="758"/>
      <c r="L891" s="758"/>
      <c r="M891" s="758"/>
      <c r="N891" s="758"/>
      <c r="O891" s="758"/>
      <c r="P891" s="758"/>
      <c r="Q891" s="758"/>
      <c r="R891" s="758"/>
      <c r="S891" s="758"/>
      <c r="T891" s="758"/>
      <c r="U891" s="758"/>
      <c r="V891" s="758"/>
      <c r="W891" s="758"/>
      <c r="X891" s="758"/>
      <c r="Y891" s="758"/>
      <c r="Z891" s="758"/>
      <c r="AA891" s="758"/>
      <c r="AB891" s="758"/>
      <c r="AC891" s="758"/>
      <c r="AD891" s="758"/>
      <c r="AF891" s="598"/>
    </row>
    <row r="892" spans="1:40" s="137" customFormat="1" ht="15" customHeight="1">
      <c r="A892" s="383"/>
      <c r="B892" s="759" t="str">
        <f>IF(OR(AG881=108,AG881=90),"","ERROR: Favor de llenar todas las celdas. Si no se cuenta con la información, registrar NS.")</f>
        <v/>
      </c>
      <c r="C892" s="759"/>
      <c r="D892" s="759"/>
      <c r="E892" s="759"/>
      <c r="F892" s="759"/>
      <c r="G892" s="759"/>
      <c r="H892" s="759"/>
      <c r="I892" s="759"/>
      <c r="J892" s="759"/>
      <c r="K892" s="759"/>
      <c r="L892" s="759"/>
      <c r="M892" s="759"/>
      <c r="N892" s="759"/>
      <c r="O892" s="759"/>
      <c r="P892" s="759"/>
      <c r="Q892" s="759"/>
      <c r="R892" s="759"/>
      <c r="S892" s="759"/>
      <c r="T892" s="759"/>
      <c r="U892" s="759"/>
      <c r="V892" s="759"/>
      <c r="W892" s="759"/>
      <c r="X892" s="759"/>
      <c r="Y892" s="759"/>
      <c r="Z892" s="759"/>
      <c r="AA892" s="759"/>
      <c r="AB892" s="759"/>
      <c r="AC892" s="759"/>
      <c r="AD892" s="759"/>
      <c r="AF892" s="598"/>
    </row>
    <row r="893" spans="1:40" s="137" customFormat="1" ht="15" customHeight="1">
      <c r="A893" s="383"/>
      <c r="AF893" s="598"/>
    </row>
    <row r="894" spans="1:40" s="137" customFormat="1" ht="15" customHeight="1">
      <c r="A894" s="383"/>
      <c r="AF894" s="598"/>
    </row>
    <row r="895" spans="1:40" s="137" customFormat="1" ht="15" customHeight="1">
      <c r="A895" s="383"/>
      <c r="AF895" s="598"/>
    </row>
    <row r="896" spans="1:40" s="137" customFormat="1" ht="15" hidden="1" customHeight="1">
      <c r="A896" s="383"/>
      <c r="AF896" s="598"/>
    </row>
    <row r="897" spans="1:32" s="137" customFormat="1" ht="15" hidden="1" customHeight="1">
      <c r="A897" s="383"/>
      <c r="AF897" s="598"/>
    </row>
    <row r="898" spans="1:32" s="137" customFormat="1" ht="15" hidden="1" customHeight="1">
      <c r="A898" s="383"/>
      <c r="AF898" s="598"/>
    </row>
    <row r="899" spans="1:32" s="137" customFormat="1" ht="15" hidden="1" customHeight="1">
      <c r="A899" s="383"/>
      <c r="AF899" s="598"/>
    </row>
    <row r="900" spans="1:32" s="137" customFormat="1" ht="15" hidden="1" customHeight="1">
      <c r="A900" s="383"/>
      <c r="AF900" s="598"/>
    </row>
    <row r="901" spans="1:32" s="137" customFormat="1" ht="15" hidden="1" customHeight="1">
      <c r="A901" s="383"/>
      <c r="AF901" s="598"/>
    </row>
    <row r="902" spans="1:32" ht="15" hidden="1" customHeight="1">
      <c r="A902" s="384"/>
      <c r="B902" s="142"/>
      <c r="C902" s="142"/>
      <c r="D902" s="142"/>
      <c r="E902" s="142"/>
      <c r="F902" s="142"/>
      <c r="G902" s="142"/>
      <c r="H902" s="142"/>
      <c r="I902" s="142"/>
      <c r="J902" s="142"/>
      <c r="K902" s="142"/>
      <c r="L902" s="142"/>
      <c r="M902" s="142"/>
      <c r="N902" s="142"/>
      <c r="O902" s="142"/>
      <c r="P902" s="142"/>
      <c r="Q902" s="142"/>
      <c r="R902" s="142"/>
      <c r="S902" s="142"/>
      <c r="T902" s="142"/>
      <c r="U902" s="142"/>
      <c r="V902" s="142"/>
      <c r="W902" s="142"/>
      <c r="X902" s="142"/>
      <c r="Y902" s="142"/>
      <c r="Z902" s="142"/>
      <c r="AA902" s="142"/>
      <c r="AB902" s="142"/>
      <c r="AC902" s="142"/>
      <c r="AD902" s="142"/>
      <c r="AE902" s="142"/>
    </row>
    <row r="903" spans="1:32" ht="15" hidden="1" customHeight="1">
      <c r="A903" s="384"/>
      <c r="B903" s="142"/>
      <c r="C903" s="142"/>
      <c r="D903" s="142"/>
      <c r="E903" s="142"/>
      <c r="F903" s="142"/>
      <c r="G903" s="142"/>
      <c r="H903" s="142"/>
      <c r="I903" s="142"/>
      <c r="J903" s="142"/>
      <c r="K903" s="142"/>
      <c r="L903" s="142"/>
      <c r="M903" s="142"/>
      <c r="N903" s="142"/>
      <c r="O903" s="142"/>
      <c r="P903" s="142"/>
      <c r="Q903" s="142"/>
      <c r="R903" s="142"/>
      <c r="S903" s="142"/>
      <c r="T903" s="142"/>
      <c r="U903" s="142"/>
      <c r="V903" s="142"/>
      <c r="W903" s="142"/>
      <c r="X903" s="142"/>
      <c r="Y903" s="142"/>
      <c r="Z903" s="142"/>
      <c r="AA903" s="142"/>
      <c r="AB903" s="142"/>
      <c r="AC903" s="142"/>
      <c r="AD903" s="142"/>
      <c r="AE903" s="142"/>
    </row>
    <row r="904" spans="1:32" ht="15" hidden="1" customHeight="1">
      <c r="A904" s="384"/>
      <c r="B904" s="142"/>
      <c r="C904" s="142"/>
      <c r="D904" s="142"/>
      <c r="E904" s="142"/>
      <c r="F904" s="142"/>
      <c r="G904" s="142"/>
      <c r="H904" s="142"/>
      <c r="I904" s="142"/>
      <c r="J904" s="142"/>
      <c r="K904" s="142"/>
      <c r="L904" s="142"/>
      <c r="M904" s="142"/>
      <c r="N904" s="142"/>
      <c r="O904" s="142"/>
      <c r="P904" s="142"/>
      <c r="Q904" s="142"/>
      <c r="R904" s="142"/>
      <c r="S904" s="142"/>
      <c r="T904" s="142"/>
      <c r="U904" s="142"/>
      <c r="V904" s="142"/>
      <c r="W904" s="142"/>
      <c r="X904" s="142"/>
      <c r="Y904" s="142"/>
      <c r="Z904" s="142"/>
      <c r="AA904" s="142"/>
      <c r="AB904" s="142"/>
      <c r="AC904" s="142"/>
      <c r="AD904" s="142"/>
      <c r="AE904" s="142"/>
    </row>
    <row r="905" spans="1:32" ht="15" hidden="1" customHeight="1">
      <c r="A905" s="384"/>
      <c r="B905" s="142"/>
      <c r="C905" s="142"/>
      <c r="D905" s="142"/>
      <c r="E905" s="142"/>
      <c r="F905" s="142"/>
      <c r="G905" s="142"/>
      <c r="H905" s="142"/>
      <c r="I905" s="142"/>
      <c r="J905" s="142"/>
      <c r="K905" s="142"/>
      <c r="L905" s="142"/>
      <c r="M905" s="142"/>
      <c r="N905" s="142"/>
      <c r="O905" s="142"/>
      <c r="P905" s="142"/>
      <c r="Q905" s="142"/>
      <c r="R905" s="142"/>
      <c r="S905" s="142"/>
      <c r="T905" s="142"/>
      <c r="U905" s="142"/>
      <c r="V905" s="142"/>
      <c r="W905" s="142"/>
      <c r="X905" s="142"/>
      <c r="Y905" s="142"/>
      <c r="Z905" s="142"/>
      <c r="AA905" s="142"/>
      <c r="AB905" s="142"/>
      <c r="AC905" s="142"/>
      <c r="AD905" s="142"/>
      <c r="AE905" s="142"/>
    </row>
    <row r="906" spans="1:32" ht="15" hidden="1" customHeight="1">
      <c r="A906" s="384"/>
      <c r="B906" s="142"/>
      <c r="C906" s="142"/>
      <c r="D906" s="142"/>
      <c r="E906" s="142"/>
      <c r="F906" s="142"/>
      <c r="G906" s="142"/>
      <c r="H906" s="142"/>
      <c r="I906" s="142"/>
      <c r="J906" s="142"/>
      <c r="K906" s="142"/>
      <c r="L906" s="142"/>
      <c r="M906" s="142"/>
      <c r="N906" s="142"/>
      <c r="O906" s="142"/>
      <c r="P906" s="142"/>
      <c r="Q906" s="142"/>
      <c r="R906" s="142"/>
      <c r="S906" s="142"/>
      <c r="T906" s="142"/>
      <c r="U906" s="142"/>
      <c r="V906" s="142"/>
      <c r="W906" s="142"/>
      <c r="X906" s="142"/>
      <c r="Y906" s="142"/>
      <c r="Z906" s="142"/>
      <c r="AA906" s="142"/>
      <c r="AB906" s="142"/>
      <c r="AC906" s="142"/>
      <c r="AD906" s="142"/>
      <c r="AE906" s="142"/>
    </row>
    <row r="907" spans="1:32" ht="15" hidden="1" customHeight="1">
      <c r="A907" s="384"/>
      <c r="B907" s="142"/>
      <c r="C907" s="142"/>
      <c r="D907" s="142"/>
      <c r="E907" s="142"/>
      <c r="F907" s="142"/>
      <c r="G907" s="142"/>
      <c r="H907" s="142"/>
      <c r="I907" s="142"/>
      <c r="J907" s="142"/>
      <c r="K907" s="142"/>
      <c r="L907" s="142"/>
      <c r="M907" s="142"/>
      <c r="N907" s="142"/>
      <c r="O907" s="142"/>
      <c r="P907" s="142"/>
      <c r="Q907" s="142"/>
      <c r="R907" s="142"/>
      <c r="S907" s="142"/>
      <c r="T907" s="142"/>
      <c r="U907" s="142"/>
      <c r="V907" s="142"/>
      <c r="W907" s="142"/>
      <c r="X907" s="142"/>
      <c r="Y907" s="142"/>
      <c r="Z907" s="142"/>
      <c r="AA907" s="142"/>
      <c r="AB907" s="142"/>
      <c r="AC907" s="142"/>
      <c r="AD907" s="142"/>
      <c r="AE907" s="142"/>
    </row>
    <row r="908" spans="1:32" ht="15" hidden="1" customHeight="1">
      <c r="A908" s="384"/>
      <c r="B908" s="142"/>
      <c r="C908" s="142"/>
      <c r="D908" s="142"/>
      <c r="E908" s="142"/>
      <c r="F908" s="142"/>
      <c r="G908" s="142"/>
      <c r="H908" s="142"/>
      <c r="I908" s="142"/>
      <c r="J908" s="142"/>
      <c r="K908" s="142"/>
      <c r="L908" s="142"/>
      <c r="M908" s="142"/>
      <c r="N908" s="142"/>
      <c r="O908" s="142"/>
      <c r="P908" s="142"/>
      <c r="Q908" s="142"/>
      <c r="R908" s="142"/>
      <c r="S908" s="142"/>
      <c r="T908" s="142"/>
      <c r="U908" s="142"/>
      <c r="V908" s="142"/>
      <c r="W908" s="142"/>
      <c r="X908" s="142"/>
      <c r="Y908" s="142"/>
      <c r="Z908" s="142"/>
      <c r="AA908" s="142"/>
      <c r="AB908" s="142"/>
      <c r="AC908" s="142"/>
      <c r="AD908" s="142"/>
      <c r="AE908" s="142"/>
    </row>
    <row r="909" spans="1:32" ht="15" hidden="1" customHeight="1">
      <c r="A909" s="384"/>
      <c r="B909" s="142"/>
      <c r="C909" s="142"/>
      <c r="D909" s="142"/>
      <c r="E909" s="142"/>
      <c r="F909" s="142"/>
      <c r="G909" s="142"/>
      <c r="H909" s="142"/>
      <c r="I909" s="142"/>
      <c r="J909" s="142"/>
      <c r="K909" s="142"/>
      <c r="L909" s="142"/>
      <c r="M909" s="142"/>
      <c r="N909" s="142"/>
      <c r="O909" s="142"/>
      <c r="P909" s="142"/>
      <c r="Q909" s="142"/>
      <c r="R909" s="142"/>
      <c r="S909" s="142"/>
      <c r="T909" s="142"/>
      <c r="U909" s="142"/>
      <c r="V909" s="142"/>
      <c r="W909" s="142"/>
      <c r="X909" s="142"/>
      <c r="Y909" s="142"/>
      <c r="Z909" s="142"/>
      <c r="AA909" s="142"/>
      <c r="AB909" s="142"/>
      <c r="AC909" s="142"/>
      <c r="AD909" s="142"/>
      <c r="AE909" s="142"/>
    </row>
    <row r="910" spans="1:32" ht="15" hidden="1" customHeight="1">
      <c r="A910" s="384"/>
      <c r="B910" s="142"/>
      <c r="C910" s="142"/>
      <c r="D910" s="142"/>
      <c r="E910" s="142"/>
      <c r="F910" s="142"/>
      <c r="G910" s="142"/>
      <c r="H910" s="142"/>
      <c r="I910" s="142"/>
      <c r="J910" s="142"/>
      <c r="K910" s="142"/>
      <c r="L910" s="142"/>
      <c r="M910" s="142"/>
      <c r="N910" s="142"/>
      <c r="O910" s="142"/>
      <c r="P910" s="142"/>
      <c r="Q910" s="142"/>
      <c r="R910" s="142"/>
      <c r="S910" s="142"/>
      <c r="T910" s="142"/>
      <c r="U910" s="142"/>
      <c r="V910" s="142"/>
      <c r="W910" s="142"/>
      <c r="X910" s="142"/>
      <c r="Y910" s="142"/>
      <c r="Z910" s="142"/>
      <c r="AA910" s="142"/>
      <c r="AB910" s="142"/>
      <c r="AC910" s="142"/>
      <c r="AD910" s="142"/>
      <c r="AE910" s="142"/>
    </row>
    <row r="911" spans="1:32" ht="15" hidden="1" customHeight="1">
      <c r="A911" s="384"/>
      <c r="B911" s="142"/>
      <c r="C911" s="142"/>
      <c r="D911" s="142"/>
      <c r="E911" s="142"/>
      <c r="F911" s="142"/>
      <c r="G911" s="142"/>
      <c r="H911" s="142"/>
      <c r="I911" s="142"/>
      <c r="J911" s="142"/>
      <c r="K911" s="142"/>
      <c r="L911" s="142"/>
      <c r="M911" s="142"/>
      <c r="N911" s="142"/>
      <c r="O911" s="142"/>
      <c r="P911" s="142"/>
      <c r="Q911" s="142"/>
      <c r="R911" s="142"/>
      <c r="S911" s="142"/>
      <c r="T911" s="142"/>
      <c r="U911" s="142"/>
      <c r="V911" s="142"/>
      <c r="W911" s="142"/>
      <c r="X911" s="142"/>
      <c r="Y911" s="142"/>
      <c r="Z911" s="142"/>
      <c r="AA911" s="142"/>
      <c r="AB911" s="142"/>
      <c r="AC911" s="142"/>
      <c r="AD911" s="142"/>
      <c r="AE911" s="142"/>
    </row>
    <row r="912" spans="1:32" ht="15" hidden="1" customHeight="1">
      <c r="A912" s="384"/>
      <c r="B912" s="142"/>
      <c r="C912" s="142"/>
      <c r="D912" s="142"/>
      <c r="E912" s="142"/>
      <c r="F912" s="142"/>
      <c r="G912" s="142"/>
      <c r="H912" s="142"/>
      <c r="I912" s="142"/>
      <c r="J912" s="142"/>
      <c r="K912" s="142"/>
      <c r="L912" s="142"/>
      <c r="M912" s="142"/>
      <c r="N912" s="142"/>
      <c r="O912" s="142"/>
      <c r="P912" s="142"/>
      <c r="Q912" s="142"/>
      <c r="R912" s="142"/>
      <c r="S912" s="142"/>
      <c r="T912" s="142"/>
      <c r="U912" s="142"/>
      <c r="V912" s="142"/>
      <c r="W912" s="142"/>
      <c r="X912" s="142"/>
      <c r="Y912" s="142"/>
      <c r="Z912" s="142"/>
      <c r="AA912" s="142"/>
      <c r="AB912" s="142"/>
      <c r="AC912" s="142"/>
      <c r="AD912" s="142"/>
      <c r="AE912" s="142"/>
    </row>
    <row r="913" spans="1:31" ht="15" hidden="1" customHeight="1">
      <c r="A913" s="384"/>
      <c r="B913" s="142"/>
      <c r="C913" s="142"/>
      <c r="D913" s="142"/>
      <c r="E913" s="142"/>
      <c r="F913" s="142"/>
      <c r="G913" s="142"/>
      <c r="H913" s="142"/>
      <c r="I913" s="142"/>
      <c r="J913" s="142"/>
      <c r="K913" s="142"/>
      <c r="L913" s="142"/>
      <c r="M913" s="142"/>
      <c r="N913" s="142"/>
      <c r="O913" s="142"/>
      <c r="P913" s="142"/>
      <c r="Q913" s="142"/>
      <c r="R913" s="142"/>
      <c r="S913" s="142"/>
      <c r="T913" s="142"/>
      <c r="U913" s="142"/>
      <c r="V913" s="142"/>
      <c r="W913" s="142"/>
      <c r="X913" s="142"/>
      <c r="Y913" s="142"/>
      <c r="Z913" s="142"/>
      <c r="AA913" s="142"/>
      <c r="AB913" s="142"/>
      <c r="AC913" s="142"/>
      <c r="AD913" s="142"/>
      <c r="AE913" s="142"/>
    </row>
    <row r="914" spans="1:31" ht="15" hidden="1" customHeight="1">
      <c r="A914" s="384"/>
      <c r="B914" s="142"/>
      <c r="C914" s="142"/>
      <c r="D914" s="142"/>
      <c r="E914" s="142"/>
      <c r="F914" s="142"/>
      <c r="G914" s="142"/>
      <c r="H914" s="142"/>
      <c r="I914" s="142"/>
      <c r="J914" s="142"/>
      <c r="K914" s="142"/>
      <c r="L914" s="142"/>
      <c r="M914" s="142"/>
      <c r="N914" s="142"/>
      <c r="O914" s="142"/>
      <c r="P914" s="142"/>
      <c r="Q914" s="142"/>
      <c r="R914" s="142"/>
      <c r="S914" s="142"/>
      <c r="T914" s="142"/>
      <c r="U914" s="142"/>
      <c r="V914" s="142"/>
      <c r="W914" s="142"/>
      <c r="X914" s="142"/>
      <c r="Y914" s="142"/>
      <c r="Z914" s="142"/>
      <c r="AA914" s="142"/>
      <c r="AB914" s="142"/>
      <c r="AC914" s="142"/>
      <c r="AD914" s="142"/>
      <c r="AE914" s="142"/>
    </row>
    <row r="915" spans="1:31" ht="15" hidden="1" customHeight="1">
      <c r="A915" s="384"/>
      <c r="B915" s="142"/>
      <c r="C915" s="142"/>
      <c r="D915" s="142"/>
      <c r="E915" s="142"/>
      <c r="F915" s="142"/>
      <c r="G915" s="142"/>
      <c r="H915" s="142"/>
      <c r="I915" s="142"/>
      <c r="J915" s="142"/>
      <c r="K915" s="142"/>
      <c r="L915" s="142"/>
      <c r="M915" s="142"/>
      <c r="N915" s="142"/>
      <c r="O915" s="142"/>
      <c r="P915" s="142"/>
      <c r="Q915" s="142"/>
      <c r="R915" s="142"/>
      <c r="S915" s="142"/>
      <c r="T915" s="142"/>
      <c r="U915" s="142"/>
      <c r="V915" s="142"/>
      <c r="W915" s="142"/>
      <c r="X915" s="142"/>
      <c r="Y915" s="142"/>
      <c r="Z915" s="142"/>
      <c r="AA915" s="142"/>
      <c r="AB915" s="142"/>
      <c r="AC915" s="142"/>
      <c r="AD915" s="142"/>
      <c r="AE915" s="142"/>
    </row>
    <row r="916" spans="1:31" ht="15" hidden="1" customHeight="1">
      <c r="A916" s="384"/>
      <c r="B916" s="142"/>
      <c r="C916" s="142"/>
      <c r="D916" s="142"/>
      <c r="E916" s="142"/>
      <c r="F916" s="142"/>
      <c r="G916" s="142"/>
      <c r="H916" s="142"/>
      <c r="I916" s="142"/>
      <c r="J916" s="142"/>
      <c r="K916" s="142"/>
      <c r="L916" s="142"/>
      <c r="M916" s="142"/>
      <c r="N916" s="142"/>
      <c r="O916" s="142"/>
      <c r="P916" s="142"/>
      <c r="Q916" s="142"/>
      <c r="R916" s="142"/>
      <c r="S916" s="142"/>
      <c r="T916" s="142"/>
      <c r="U916" s="142"/>
      <c r="V916" s="142"/>
      <c r="W916" s="142"/>
      <c r="X916" s="142"/>
      <c r="Y916" s="142"/>
      <c r="Z916" s="142"/>
      <c r="AA916" s="142"/>
      <c r="AB916" s="142"/>
      <c r="AC916" s="142"/>
      <c r="AD916" s="142"/>
      <c r="AE916" s="142"/>
    </row>
    <row r="917" spans="1:31" ht="15" hidden="1" customHeight="1">
      <c r="A917" s="384"/>
      <c r="B917" s="142"/>
      <c r="C917" s="142"/>
      <c r="D917" s="142"/>
      <c r="E917" s="142"/>
      <c r="F917" s="142"/>
      <c r="G917" s="142"/>
      <c r="H917" s="142"/>
      <c r="I917" s="142"/>
      <c r="J917" s="142"/>
      <c r="K917" s="142"/>
      <c r="L917" s="142"/>
      <c r="M917" s="142"/>
      <c r="N917" s="142"/>
      <c r="O917" s="142"/>
      <c r="P917" s="142"/>
      <c r="Q917" s="142"/>
      <c r="R917" s="142"/>
      <c r="S917" s="142"/>
      <c r="T917" s="142"/>
      <c r="U917" s="142"/>
      <c r="V917" s="142"/>
      <c r="W917" s="142"/>
      <c r="X917" s="142"/>
      <c r="Y917" s="142"/>
      <c r="Z917" s="142"/>
      <c r="AA917" s="142"/>
      <c r="AB917" s="142"/>
      <c r="AC917" s="142"/>
      <c r="AD917" s="142"/>
      <c r="AE917" s="142"/>
    </row>
    <row r="918" spans="1:31" ht="15" hidden="1" customHeight="1">
      <c r="A918" s="384"/>
      <c r="B918" s="142"/>
      <c r="C918" s="142"/>
      <c r="D918" s="142"/>
      <c r="E918" s="142"/>
      <c r="F918" s="142"/>
      <c r="G918" s="142"/>
      <c r="H918" s="142"/>
      <c r="I918" s="142"/>
      <c r="J918" s="142"/>
      <c r="K918" s="142"/>
      <c r="L918" s="142"/>
      <c r="M918" s="142"/>
      <c r="N918" s="142"/>
      <c r="O918" s="142"/>
      <c r="P918" s="142"/>
      <c r="Q918" s="142"/>
      <c r="R918" s="142"/>
      <c r="S918" s="142"/>
      <c r="T918" s="142"/>
      <c r="U918" s="142"/>
      <c r="V918" s="142"/>
      <c r="W918" s="142"/>
      <c r="X918" s="142"/>
      <c r="Y918" s="142"/>
      <c r="Z918" s="142"/>
      <c r="AA918" s="142"/>
      <c r="AB918" s="142"/>
      <c r="AC918" s="142"/>
      <c r="AD918" s="142"/>
      <c r="AE918" s="142"/>
    </row>
    <row r="919" spans="1:31" ht="15" hidden="1" customHeight="1">
      <c r="A919" s="384"/>
      <c r="B919" s="142"/>
      <c r="C919" s="142"/>
      <c r="D919" s="142"/>
      <c r="E919" s="142"/>
      <c r="F919" s="142"/>
      <c r="G919" s="142"/>
      <c r="H919" s="142"/>
      <c r="I919" s="142"/>
      <c r="J919" s="142"/>
      <c r="K919" s="142"/>
      <c r="L919" s="142"/>
      <c r="M919" s="142"/>
      <c r="N919" s="142"/>
      <c r="O919" s="142"/>
      <c r="P919" s="142"/>
      <c r="Q919" s="142"/>
      <c r="R919" s="142"/>
      <c r="S919" s="142"/>
      <c r="T919" s="142"/>
      <c r="U919" s="142"/>
      <c r="V919" s="142"/>
      <c r="W919" s="142"/>
      <c r="X919" s="142"/>
      <c r="Y919" s="142"/>
      <c r="Z919" s="142"/>
      <c r="AA919" s="142"/>
      <c r="AB919" s="142"/>
      <c r="AC919" s="142"/>
      <c r="AD919" s="142"/>
      <c r="AE919" s="142"/>
    </row>
    <row r="920" spans="1:31" ht="15" hidden="1" customHeight="1">
      <c r="A920" s="384"/>
      <c r="B920" s="142"/>
      <c r="C920" s="142"/>
      <c r="D920" s="142"/>
      <c r="E920" s="142"/>
      <c r="F920" s="142"/>
      <c r="G920" s="142"/>
      <c r="H920" s="142"/>
      <c r="I920" s="142"/>
      <c r="J920" s="142"/>
      <c r="K920" s="142"/>
      <c r="L920" s="142"/>
      <c r="M920" s="142"/>
      <c r="N920" s="142"/>
      <c r="O920" s="142"/>
      <c r="P920" s="142"/>
      <c r="Q920" s="142"/>
      <c r="R920" s="142"/>
      <c r="S920" s="142"/>
      <c r="T920" s="142"/>
      <c r="U920" s="142"/>
      <c r="V920" s="142"/>
      <c r="W920" s="142"/>
      <c r="X920" s="142"/>
      <c r="Y920" s="142"/>
      <c r="Z920" s="142"/>
      <c r="AA920" s="142"/>
      <c r="AB920" s="142"/>
      <c r="AC920" s="142"/>
      <c r="AD920" s="142"/>
      <c r="AE920" s="142"/>
    </row>
    <row r="921" spans="1:31" ht="15" hidden="1" customHeight="1">
      <c r="A921" s="384"/>
      <c r="B921" s="142"/>
      <c r="C921" s="142"/>
      <c r="D921" s="142"/>
      <c r="E921" s="142"/>
      <c r="F921" s="142"/>
      <c r="G921" s="142"/>
      <c r="H921" s="142"/>
      <c r="I921" s="142"/>
      <c r="J921" s="142"/>
      <c r="K921" s="142"/>
      <c r="L921" s="142"/>
      <c r="M921" s="142"/>
      <c r="N921" s="142"/>
      <c r="O921" s="142"/>
      <c r="P921" s="142"/>
      <c r="Q921" s="142"/>
      <c r="R921" s="142"/>
      <c r="S921" s="142"/>
      <c r="T921" s="142"/>
      <c r="U921" s="142"/>
      <c r="V921" s="142"/>
      <c r="W921" s="142"/>
      <c r="X921" s="142"/>
      <c r="Y921" s="142"/>
      <c r="Z921" s="142"/>
      <c r="AA921" s="142"/>
      <c r="AB921" s="142"/>
      <c r="AC921" s="142"/>
      <c r="AD921" s="142"/>
      <c r="AE921" s="142"/>
    </row>
    <row r="922" spans="1:31" ht="15" hidden="1" customHeight="1">
      <c r="A922" s="384"/>
      <c r="B922" s="142"/>
      <c r="C922" s="142"/>
      <c r="D922" s="142"/>
      <c r="E922" s="142"/>
      <c r="F922" s="142"/>
      <c r="G922" s="142"/>
      <c r="H922" s="142"/>
      <c r="I922" s="142"/>
      <c r="J922" s="142"/>
      <c r="K922" s="142"/>
      <c r="L922" s="142"/>
      <c r="M922" s="142"/>
      <c r="N922" s="142"/>
      <c r="O922" s="142"/>
      <c r="P922" s="142"/>
      <c r="Q922" s="142"/>
      <c r="R922" s="142"/>
      <c r="S922" s="142"/>
      <c r="T922" s="142"/>
      <c r="U922" s="142"/>
      <c r="V922" s="142"/>
      <c r="W922" s="142"/>
      <c r="X922" s="142"/>
      <c r="Y922" s="142"/>
      <c r="Z922" s="142"/>
      <c r="AA922" s="142"/>
      <c r="AB922" s="142"/>
      <c r="AC922" s="142"/>
      <c r="AD922" s="142"/>
      <c r="AE922" s="142"/>
    </row>
    <row r="923" spans="1:31" ht="15" hidden="1" customHeight="1">
      <c r="A923" s="384"/>
      <c r="B923" s="142"/>
      <c r="C923" s="142"/>
      <c r="D923" s="142"/>
      <c r="E923" s="142"/>
      <c r="F923" s="142"/>
      <c r="G923" s="142"/>
      <c r="H923" s="142"/>
      <c r="I923" s="142"/>
      <c r="J923" s="142"/>
      <c r="K923" s="142"/>
      <c r="L923" s="142"/>
      <c r="M923" s="142"/>
      <c r="N923" s="142"/>
      <c r="O923" s="142"/>
      <c r="P923" s="142"/>
      <c r="Q923" s="142"/>
      <c r="R923" s="142"/>
      <c r="S923" s="142"/>
      <c r="T923" s="142"/>
      <c r="U923" s="142"/>
      <c r="V923" s="142"/>
      <c r="W923" s="142"/>
      <c r="X923" s="142"/>
      <c r="Y923" s="142"/>
      <c r="Z923" s="142"/>
      <c r="AA923" s="142"/>
      <c r="AB923" s="142"/>
      <c r="AC923" s="142"/>
      <c r="AD923" s="142"/>
      <c r="AE923" s="142"/>
    </row>
    <row r="924" spans="1:31" ht="15" hidden="1" customHeight="1">
      <c r="A924" s="384"/>
      <c r="B924" s="142"/>
      <c r="C924" s="142"/>
      <c r="D924" s="142"/>
      <c r="E924" s="142"/>
      <c r="F924" s="142"/>
      <c r="G924" s="142"/>
      <c r="H924" s="142"/>
      <c r="I924" s="142"/>
      <c r="J924" s="142"/>
      <c r="K924" s="142"/>
      <c r="L924" s="142"/>
      <c r="M924" s="142"/>
      <c r="N924" s="142"/>
      <c r="O924" s="142"/>
      <c r="P924" s="142"/>
      <c r="Q924" s="142"/>
      <c r="R924" s="142"/>
      <c r="S924" s="142"/>
      <c r="T924" s="142"/>
      <c r="U924" s="142"/>
      <c r="V924" s="142"/>
      <c r="W924" s="142"/>
      <c r="X924" s="142"/>
      <c r="Y924" s="142"/>
      <c r="Z924" s="142"/>
      <c r="AA924" s="142"/>
      <c r="AB924" s="142"/>
      <c r="AC924" s="142"/>
      <c r="AD924" s="142"/>
      <c r="AE924" s="142"/>
    </row>
    <row r="925" spans="1:31" ht="15" hidden="1" customHeight="1">
      <c r="A925" s="384"/>
      <c r="B925" s="142"/>
      <c r="C925" s="142"/>
      <c r="D925" s="142"/>
      <c r="E925" s="142"/>
      <c r="F925" s="142"/>
      <c r="G925" s="142"/>
      <c r="H925" s="142"/>
      <c r="I925" s="142"/>
      <c r="J925" s="142"/>
      <c r="K925" s="142"/>
      <c r="L925" s="142"/>
      <c r="M925" s="142"/>
      <c r="N925" s="142"/>
      <c r="O925" s="142"/>
      <c r="P925" s="142"/>
      <c r="Q925" s="142"/>
      <c r="R925" s="142"/>
      <c r="S925" s="142"/>
      <c r="T925" s="142"/>
      <c r="U925" s="142"/>
      <c r="V925" s="142"/>
      <c r="W925" s="142"/>
      <c r="X925" s="142"/>
      <c r="Y925" s="142"/>
      <c r="Z925" s="142"/>
      <c r="AA925" s="142"/>
      <c r="AB925" s="142"/>
      <c r="AC925" s="142"/>
      <c r="AD925" s="142"/>
      <c r="AE925" s="142"/>
    </row>
    <row r="926" spans="1:31" ht="15" hidden="1" customHeight="1">
      <c r="A926" s="384"/>
      <c r="B926" s="142"/>
      <c r="C926" s="142"/>
      <c r="D926" s="142"/>
      <c r="E926" s="142"/>
      <c r="F926" s="142"/>
      <c r="G926" s="142"/>
      <c r="H926" s="142"/>
      <c r="I926" s="142"/>
      <c r="J926" s="142"/>
      <c r="K926" s="142"/>
      <c r="L926" s="142"/>
      <c r="M926" s="142"/>
      <c r="N926" s="142"/>
      <c r="O926" s="142"/>
      <c r="P926" s="142"/>
      <c r="Q926" s="142"/>
      <c r="R926" s="142"/>
      <c r="S926" s="142"/>
      <c r="T926" s="142"/>
      <c r="U926" s="142"/>
      <c r="V926" s="142"/>
      <c r="W926" s="142"/>
      <c r="X926" s="142"/>
      <c r="Y926" s="142"/>
      <c r="Z926" s="142"/>
      <c r="AA926" s="142"/>
      <c r="AB926" s="142"/>
      <c r="AC926" s="142"/>
      <c r="AD926" s="142"/>
      <c r="AE926" s="142"/>
    </row>
    <row r="927" spans="1:31" ht="15" hidden="1" customHeight="1">
      <c r="A927" s="384"/>
      <c r="B927" s="142"/>
      <c r="C927" s="142"/>
      <c r="D927" s="142"/>
      <c r="E927" s="142"/>
      <c r="F927" s="142"/>
      <c r="G927" s="142"/>
      <c r="H927" s="142"/>
      <c r="I927" s="142"/>
      <c r="J927" s="142"/>
      <c r="K927" s="142"/>
      <c r="L927" s="142"/>
      <c r="M927" s="142"/>
      <c r="N927" s="142"/>
      <c r="O927" s="142"/>
      <c r="P927" s="142"/>
      <c r="Q927" s="142"/>
      <c r="R927" s="142"/>
      <c r="S927" s="142"/>
      <c r="T927" s="142"/>
      <c r="U927" s="142"/>
      <c r="V927" s="142"/>
      <c r="W927" s="142"/>
      <c r="X927" s="142"/>
      <c r="Y927" s="142"/>
      <c r="Z927" s="142"/>
      <c r="AA927" s="142"/>
      <c r="AB927" s="142"/>
      <c r="AC927" s="142"/>
      <c r="AD927" s="142"/>
      <c r="AE927" s="142"/>
    </row>
    <row r="928" spans="1:31" ht="15" hidden="1" customHeight="1">
      <c r="A928" s="384"/>
      <c r="B928" s="142"/>
      <c r="C928" s="142"/>
      <c r="D928" s="142"/>
      <c r="E928" s="142"/>
      <c r="F928" s="142"/>
      <c r="G928" s="142"/>
      <c r="H928" s="142"/>
      <c r="I928" s="142"/>
      <c r="J928" s="142"/>
      <c r="K928" s="142"/>
      <c r="L928" s="142"/>
      <c r="M928" s="142"/>
      <c r="N928" s="142"/>
      <c r="O928" s="142"/>
      <c r="P928" s="142"/>
      <c r="Q928" s="142"/>
      <c r="R928" s="142"/>
      <c r="S928" s="142"/>
      <c r="T928" s="142"/>
      <c r="U928" s="142"/>
      <c r="V928" s="142"/>
      <c r="W928" s="142"/>
      <c r="X928" s="142"/>
      <c r="Y928" s="142"/>
      <c r="Z928" s="142"/>
      <c r="AA928" s="142"/>
      <c r="AB928" s="142"/>
      <c r="AC928" s="142"/>
      <c r="AD928" s="142"/>
      <c r="AE928" s="142"/>
    </row>
    <row r="929" spans="1:31" ht="15" hidden="1" customHeight="1">
      <c r="A929" s="384"/>
      <c r="B929" s="142"/>
      <c r="C929" s="142"/>
      <c r="D929" s="142"/>
      <c r="E929" s="142"/>
      <c r="F929" s="142"/>
      <c r="G929" s="142"/>
      <c r="H929" s="142"/>
      <c r="I929" s="142"/>
      <c r="J929" s="142"/>
      <c r="K929" s="142"/>
      <c r="L929" s="142"/>
      <c r="M929" s="142"/>
      <c r="N929" s="142"/>
      <c r="O929" s="142"/>
      <c r="P929" s="142"/>
      <c r="Q929" s="142"/>
      <c r="R929" s="142"/>
      <c r="S929" s="142"/>
      <c r="T929" s="142"/>
      <c r="U929" s="142"/>
      <c r="V929" s="142"/>
      <c r="W929" s="142"/>
      <c r="X929" s="142"/>
      <c r="Y929" s="142"/>
      <c r="Z929" s="142"/>
      <c r="AA929" s="142"/>
      <c r="AB929" s="142"/>
      <c r="AC929" s="142"/>
      <c r="AD929" s="142"/>
      <c r="AE929" s="142"/>
    </row>
    <row r="930" spans="1:31" ht="15" hidden="1" customHeight="1">
      <c r="A930" s="384"/>
      <c r="B930" s="142"/>
      <c r="C930" s="142"/>
      <c r="D930" s="142"/>
      <c r="E930" s="142"/>
      <c r="F930" s="142"/>
      <c r="G930" s="142"/>
      <c r="H930" s="142"/>
      <c r="I930" s="142"/>
      <c r="J930" s="142"/>
      <c r="K930" s="142"/>
      <c r="L930" s="142"/>
      <c r="M930" s="142"/>
      <c r="N930" s="142"/>
      <c r="O930" s="142"/>
      <c r="P930" s="142"/>
      <c r="Q930" s="142"/>
      <c r="R930" s="142"/>
      <c r="S930" s="142"/>
      <c r="T930" s="142"/>
      <c r="U930" s="142"/>
      <c r="V930" s="142"/>
      <c r="W930" s="142"/>
      <c r="X930" s="142"/>
      <c r="Y930" s="142"/>
      <c r="Z930" s="142"/>
      <c r="AA930" s="142"/>
      <c r="AB930" s="142"/>
      <c r="AC930" s="142"/>
      <c r="AD930" s="142"/>
      <c r="AE930" s="142"/>
    </row>
    <row r="931" spans="1:31" ht="15" hidden="1" customHeight="1">
      <c r="A931" s="384"/>
      <c r="B931" s="142"/>
      <c r="C931" s="142"/>
      <c r="D931" s="142"/>
      <c r="E931" s="142"/>
      <c r="F931" s="142"/>
      <c r="G931" s="142"/>
      <c r="H931" s="142"/>
      <c r="I931" s="142"/>
      <c r="J931" s="142"/>
      <c r="K931" s="142"/>
      <c r="L931" s="142"/>
      <c r="M931" s="142"/>
      <c r="N931" s="142"/>
      <c r="O931" s="142"/>
      <c r="P931" s="142"/>
      <c r="Q931" s="142"/>
      <c r="R931" s="142"/>
      <c r="S931" s="142"/>
      <c r="T931" s="142"/>
      <c r="U931" s="142"/>
      <c r="V931" s="142"/>
      <c r="W931" s="142"/>
      <c r="X931" s="142"/>
      <c r="Y931" s="142"/>
      <c r="Z931" s="142"/>
      <c r="AA931" s="142"/>
      <c r="AB931" s="142"/>
      <c r="AC931" s="142"/>
      <c r="AD931" s="142"/>
      <c r="AE931" s="142"/>
    </row>
    <row r="932" spans="1:31" ht="15" hidden="1" customHeight="1">
      <c r="A932" s="384"/>
      <c r="B932" s="142"/>
      <c r="C932" s="142"/>
      <c r="D932" s="142"/>
      <c r="E932" s="142"/>
      <c r="F932" s="142"/>
      <c r="G932" s="142"/>
      <c r="H932" s="142"/>
      <c r="I932" s="142"/>
      <c r="J932" s="142"/>
      <c r="K932" s="142"/>
      <c r="L932" s="142"/>
      <c r="M932" s="142"/>
      <c r="N932" s="142"/>
      <c r="O932" s="142"/>
      <c r="P932" s="142"/>
      <c r="Q932" s="142"/>
      <c r="R932" s="142"/>
      <c r="S932" s="142"/>
      <c r="T932" s="142"/>
      <c r="U932" s="142"/>
      <c r="V932" s="142"/>
      <c r="W932" s="142"/>
      <c r="X932" s="142"/>
      <c r="Y932" s="142"/>
      <c r="Z932" s="142"/>
      <c r="AA932" s="142"/>
      <c r="AB932" s="142"/>
      <c r="AC932" s="142"/>
      <c r="AD932" s="142"/>
      <c r="AE932" s="142"/>
    </row>
    <row r="933" spans="1:31" ht="15" hidden="1" customHeight="1">
      <c r="A933" s="384"/>
      <c r="B933" s="142"/>
      <c r="C933" s="142"/>
      <c r="D933" s="142"/>
      <c r="E933" s="142"/>
      <c r="F933" s="142"/>
      <c r="G933" s="142"/>
      <c r="H933" s="142"/>
      <c r="I933" s="142"/>
      <c r="J933" s="142"/>
      <c r="K933" s="142"/>
      <c r="L933" s="142"/>
      <c r="M933" s="142"/>
      <c r="N933" s="142"/>
      <c r="O933" s="142"/>
      <c r="P933" s="142"/>
      <c r="Q933" s="142"/>
      <c r="R933" s="142"/>
      <c r="S933" s="142"/>
      <c r="T933" s="142"/>
      <c r="U933" s="142"/>
      <c r="V933" s="142"/>
      <c r="W933" s="142"/>
      <c r="X933" s="142"/>
      <c r="Y933" s="142"/>
      <c r="Z933" s="142"/>
      <c r="AA933" s="142"/>
      <c r="AB933" s="142"/>
      <c r="AC933" s="142"/>
      <c r="AD933" s="142"/>
      <c r="AE933" s="142"/>
    </row>
    <row r="934" spans="1:31" ht="15" hidden="1" customHeight="1">
      <c r="A934" s="384"/>
      <c r="B934" s="142"/>
      <c r="C934" s="142"/>
      <c r="D934" s="142"/>
      <c r="E934" s="142"/>
      <c r="F934" s="142"/>
      <c r="G934" s="142"/>
      <c r="H934" s="142"/>
      <c r="I934" s="142"/>
      <c r="J934" s="142"/>
      <c r="K934" s="142"/>
      <c r="L934" s="142"/>
      <c r="M934" s="142"/>
      <c r="N934" s="142"/>
      <c r="O934" s="142"/>
      <c r="P934" s="142"/>
      <c r="Q934" s="142"/>
      <c r="R934" s="142"/>
      <c r="S934" s="142"/>
      <c r="T934" s="142"/>
      <c r="U934" s="142"/>
      <c r="V934" s="142"/>
      <c r="W934" s="142"/>
      <c r="X934" s="142"/>
      <c r="Y934" s="142"/>
      <c r="Z934" s="142"/>
      <c r="AA934" s="142"/>
      <c r="AB934" s="142"/>
      <c r="AC934" s="142"/>
      <c r="AD934" s="142"/>
      <c r="AE934" s="142"/>
    </row>
    <row r="935" spans="1:31" ht="15" hidden="1" customHeight="1">
      <c r="A935" s="384"/>
      <c r="B935" s="142"/>
      <c r="C935" s="142"/>
      <c r="D935" s="142"/>
      <c r="E935" s="142"/>
      <c r="F935" s="142"/>
      <c r="G935" s="142"/>
      <c r="H935" s="142"/>
      <c r="I935" s="142"/>
      <c r="J935" s="142"/>
      <c r="K935" s="142"/>
      <c r="L935" s="142"/>
      <c r="M935" s="142"/>
      <c r="N935" s="142"/>
      <c r="O935" s="142"/>
      <c r="P935" s="142"/>
      <c r="Q935" s="142"/>
      <c r="R935" s="142"/>
      <c r="S935" s="142"/>
      <c r="T935" s="142"/>
      <c r="U935" s="142"/>
      <c r="V935" s="142"/>
      <c r="W935" s="142"/>
      <c r="X935" s="142"/>
      <c r="Y935" s="142"/>
      <c r="Z935" s="142"/>
      <c r="AA935" s="142"/>
      <c r="AB935" s="142"/>
      <c r="AC935" s="142"/>
      <c r="AD935" s="142"/>
      <c r="AE935" s="142"/>
    </row>
    <row r="936" spans="1:31" ht="15" hidden="1" customHeight="1">
      <c r="A936" s="384"/>
      <c r="B936" s="142"/>
      <c r="C936" s="142"/>
      <c r="D936" s="142"/>
      <c r="E936" s="142"/>
      <c r="F936" s="142"/>
      <c r="G936" s="142"/>
      <c r="H936" s="142"/>
      <c r="I936" s="142"/>
      <c r="J936" s="142"/>
      <c r="K936" s="142"/>
      <c r="L936" s="142"/>
      <c r="M936" s="142"/>
      <c r="N936" s="142"/>
      <c r="O936" s="142"/>
      <c r="P936" s="142"/>
      <c r="Q936" s="142"/>
      <c r="R936" s="142"/>
      <c r="S936" s="142"/>
      <c r="T936" s="142"/>
      <c r="U936" s="142"/>
      <c r="V936" s="142"/>
      <c r="W936" s="142"/>
      <c r="X936" s="142"/>
      <c r="Y936" s="142"/>
      <c r="Z936" s="142"/>
      <c r="AA936" s="142"/>
      <c r="AB936" s="142"/>
      <c r="AC936" s="142"/>
      <c r="AD936" s="142"/>
      <c r="AE936" s="142"/>
    </row>
    <row r="937" spans="1:31" ht="15" hidden="1" customHeight="1">
      <c r="A937" s="384"/>
      <c r="B937" s="142"/>
      <c r="C937" s="142"/>
      <c r="D937" s="142"/>
      <c r="E937" s="142"/>
      <c r="F937" s="142"/>
      <c r="G937" s="142"/>
      <c r="H937" s="142"/>
      <c r="I937" s="142"/>
      <c r="J937" s="142"/>
      <c r="K937" s="142"/>
      <c r="L937" s="142"/>
      <c r="M937" s="142"/>
      <c r="N937" s="142"/>
      <c r="O937" s="142"/>
      <c r="P937" s="142"/>
      <c r="Q937" s="142"/>
      <c r="R937" s="142"/>
      <c r="S937" s="142"/>
      <c r="T937" s="142"/>
      <c r="U937" s="142"/>
      <c r="V937" s="142"/>
      <c r="W937" s="142"/>
      <c r="X937" s="142"/>
      <c r="Y937" s="142"/>
      <c r="Z937" s="142"/>
      <c r="AA937" s="142"/>
      <c r="AB937" s="142"/>
      <c r="AC937" s="142"/>
      <c r="AD937" s="142"/>
      <c r="AE937" s="142"/>
    </row>
    <row r="938" spans="1:31" ht="15" hidden="1" customHeight="1">
      <c r="A938" s="384"/>
      <c r="B938" s="142"/>
      <c r="C938" s="142"/>
      <c r="D938" s="142"/>
      <c r="E938" s="142"/>
      <c r="F938" s="142"/>
      <c r="G938" s="142"/>
      <c r="H938" s="142"/>
      <c r="I938" s="142"/>
      <c r="J938" s="142"/>
      <c r="K938" s="142"/>
      <c r="L938" s="142"/>
      <c r="M938" s="142"/>
      <c r="N938" s="142"/>
      <c r="O938" s="142"/>
      <c r="P938" s="142"/>
      <c r="Q938" s="142"/>
      <c r="R938" s="142"/>
      <c r="S938" s="142"/>
      <c r="T938" s="142"/>
      <c r="U938" s="142"/>
      <c r="V938" s="142"/>
      <c r="W938" s="142"/>
      <c r="X938" s="142"/>
      <c r="Y938" s="142"/>
      <c r="Z938" s="142"/>
      <c r="AA938" s="142"/>
      <c r="AB938" s="142"/>
      <c r="AC938" s="142"/>
      <c r="AD938" s="142"/>
      <c r="AE938" s="142"/>
    </row>
    <row r="939" spans="1:31" ht="15" hidden="1" customHeight="1">
      <c r="A939" s="384"/>
      <c r="B939" s="142"/>
      <c r="C939" s="142"/>
      <c r="D939" s="142"/>
      <c r="E939" s="142"/>
      <c r="F939" s="142"/>
      <c r="G939" s="142"/>
      <c r="H939" s="142"/>
      <c r="I939" s="142"/>
      <c r="J939" s="142"/>
      <c r="K939" s="142"/>
      <c r="L939" s="142"/>
      <c r="M939" s="142"/>
      <c r="N939" s="142"/>
      <c r="O939" s="142"/>
      <c r="P939" s="142"/>
      <c r="Q939" s="142"/>
      <c r="R939" s="142"/>
      <c r="S939" s="142"/>
      <c r="T939" s="142"/>
      <c r="U939" s="142"/>
      <c r="V939" s="142"/>
      <c r="W939" s="142"/>
      <c r="X939" s="142"/>
      <c r="Y939" s="142"/>
      <c r="Z939" s="142"/>
      <c r="AA939" s="142"/>
      <c r="AB939" s="142"/>
      <c r="AC939" s="142"/>
      <c r="AD939" s="142"/>
      <c r="AE939" s="142"/>
    </row>
    <row r="940" spans="1:31" ht="15" hidden="1" customHeight="1">
      <c r="A940" s="384"/>
      <c r="B940" s="142"/>
      <c r="C940" s="142"/>
      <c r="D940" s="142"/>
      <c r="E940" s="142"/>
      <c r="F940" s="142"/>
      <c r="G940" s="142"/>
      <c r="H940" s="142"/>
      <c r="I940" s="142"/>
      <c r="J940" s="142"/>
      <c r="K940" s="142"/>
      <c r="L940" s="142"/>
      <c r="M940" s="142"/>
      <c r="N940" s="142"/>
      <c r="O940" s="142"/>
      <c r="P940" s="142"/>
      <c r="Q940" s="142"/>
      <c r="R940" s="142"/>
      <c r="S940" s="142"/>
      <c r="T940" s="142"/>
      <c r="U940" s="142"/>
      <c r="V940" s="142"/>
      <c r="W940" s="142"/>
      <c r="X940" s="142"/>
      <c r="Y940" s="142"/>
      <c r="Z940" s="142"/>
      <c r="AA940" s="142"/>
      <c r="AB940" s="142"/>
      <c r="AC940" s="142"/>
      <c r="AD940" s="142"/>
      <c r="AE940" s="142"/>
    </row>
    <row r="941" spans="1:31" ht="15" hidden="1" customHeight="1">
      <c r="A941" s="384"/>
      <c r="B941" s="142"/>
      <c r="C941" s="142"/>
      <c r="D941" s="142"/>
      <c r="E941" s="142"/>
      <c r="F941" s="142"/>
      <c r="G941" s="142"/>
      <c r="H941" s="142"/>
      <c r="I941" s="142"/>
      <c r="J941" s="142"/>
      <c r="K941" s="142"/>
      <c r="L941" s="142"/>
      <c r="M941" s="142"/>
      <c r="N941" s="142"/>
      <c r="O941" s="142"/>
      <c r="P941" s="142"/>
      <c r="Q941" s="142"/>
      <c r="R941" s="142"/>
      <c r="S941" s="142"/>
      <c r="T941" s="142"/>
      <c r="U941" s="142"/>
      <c r="V941" s="142"/>
      <c r="W941" s="142"/>
      <c r="X941" s="142"/>
      <c r="Y941" s="142"/>
      <c r="Z941" s="142"/>
      <c r="AA941" s="142"/>
      <c r="AB941" s="142"/>
      <c r="AC941" s="142"/>
      <c r="AD941" s="142"/>
      <c r="AE941" s="142"/>
    </row>
    <row r="942" spans="1:31" ht="15" hidden="1" customHeight="1">
      <c r="A942" s="384"/>
      <c r="B942" s="142"/>
      <c r="C942" s="142"/>
      <c r="D942" s="142"/>
      <c r="E942" s="142"/>
      <c r="F942" s="142"/>
      <c r="G942" s="142"/>
      <c r="H942" s="142"/>
      <c r="I942" s="142"/>
      <c r="J942" s="142"/>
      <c r="K942" s="142"/>
      <c r="L942" s="142"/>
      <c r="M942" s="142"/>
      <c r="N942" s="142"/>
      <c r="O942" s="142"/>
      <c r="P942" s="142"/>
      <c r="Q942" s="142"/>
      <c r="R942" s="142"/>
      <c r="S942" s="142"/>
      <c r="T942" s="142"/>
      <c r="U942" s="142"/>
      <c r="V942" s="142"/>
      <c r="W942" s="142"/>
      <c r="X942" s="142"/>
      <c r="Y942" s="142"/>
      <c r="Z942" s="142"/>
      <c r="AA942" s="142"/>
      <c r="AB942" s="142"/>
      <c r="AC942" s="142"/>
      <c r="AD942" s="142"/>
      <c r="AE942" s="142"/>
    </row>
    <row r="943" spans="1:31" ht="15" hidden="1" customHeight="1">
      <c r="A943" s="384"/>
      <c r="B943" s="142"/>
      <c r="C943" s="142"/>
      <c r="D943" s="142"/>
      <c r="E943" s="142"/>
      <c r="F943" s="142"/>
      <c r="G943" s="142"/>
      <c r="H943" s="142"/>
      <c r="I943" s="142"/>
      <c r="J943" s="142"/>
      <c r="K943" s="142"/>
      <c r="L943" s="142"/>
      <c r="M943" s="142"/>
      <c r="N943" s="142"/>
      <c r="O943" s="142"/>
      <c r="P943" s="142"/>
      <c r="Q943" s="142"/>
      <c r="R943" s="142"/>
      <c r="S943" s="142"/>
      <c r="T943" s="142"/>
      <c r="U943" s="142"/>
      <c r="V943" s="142"/>
      <c r="W943" s="142"/>
      <c r="X943" s="142"/>
      <c r="Y943" s="142"/>
      <c r="Z943" s="142"/>
      <c r="AA943" s="142"/>
      <c r="AB943" s="142"/>
      <c r="AC943" s="142"/>
      <c r="AD943" s="142"/>
      <c r="AE943" s="142"/>
    </row>
    <row r="944" spans="1:31" ht="15" hidden="1" customHeight="1">
      <c r="A944" s="384"/>
      <c r="B944" s="142"/>
      <c r="C944" s="142"/>
      <c r="D944" s="142"/>
      <c r="E944" s="142"/>
      <c r="F944" s="142"/>
      <c r="G944" s="142"/>
      <c r="H944" s="142"/>
      <c r="I944" s="142"/>
      <c r="J944" s="142"/>
      <c r="K944" s="142"/>
      <c r="L944" s="142"/>
      <c r="M944" s="142"/>
      <c r="N944" s="142"/>
      <c r="O944" s="142"/>
      <c r="P944" s="142"/>
      <c r="Q944" s="142"/>
      <c r="R944" s="142"/>
      <c r="S944" s="142"/>
      <c r="T944" s="142"/>
      <c r="U944" s="142"/>
      <c r="V944" s="142"/>
      <c r="W944" s="142"/>
      <c r="X944" s="142"/>
      <c r="Y944" s="142"/>
      <c r="Z944" s="142"/>
      <c r="AA944" s="142"/>
      <c r="AB944" s="142"/>
      <c r="AC944" s="142"/>
      <c r="AD944" s="142"/>
      <c r="AE944" s="142"/>
    </row>
    <row r="945" spans="1:31" ht="15" hidden="1" customHeight="1">
      <c r="A945" s="384"/>
      <c r="B945" s="142"/>
      <c r="C945" s="142"/>
      <c r="D945" s="142"/>
      <c r="E945" s="142"/>
      <c r="F945" s="142"/>
      <c r="G945" s="142"/>
      <c r="H945" s="142"/>
      <c r="I945" s="142"/>
      <c r="J945" s="142"/>
      <c r="K945" s="142"/>
      <c r="L945" s="142"/>
      <c r="M945" s="142"/>
      <c r="N945" s="142"/>
      <c r="O945" s="142"/>
      <c r="P945" s="142"/>
      <c r="Q945" s="142"/>
      <c r="R945" s="142"/>
      <c r="S945" s="142"/>
      <c r="T945" s="142"/>
      <c r="U945" s="142"/>
      <c r="V945" s="142"/>
      <c r="W945" s="142"/>
      <c r="X945" s="142"/>
      <c r="Y945" s="142"/>
      <c r="Z945" s="142"/>
      <c r="AA945" s="142"/>
      <c r="AB945" s="142"/>
      <c r="AC945" s="142"/>
      <c r="AD945" s="142"/>
      <c r="AE945" s="142"/>
    </row>
    <row r="946" spans="1:31" ht="15" hidden="1" customHeight="1">
      <c r="A946" s="384"/>
      <c r="B946" s="142"/>
      <c r="C946" s="142"/>
      <c r="D946" s="142"/>
      <c r="E946" s="142"/>
      <c r="F946" s="142"/>
      <c r="G946" s="142"/>
      <c r="H946" s="142"/>
      <c r="I946" s="142"/>
      <c r="J946" s="142"/>
      <c r="K946" s="142"/>
      <c r="L946" s="142"/>
      <c r="M946" s="142"/>
      <c r="N946" s="142"/>
      <c r="O946" s="142"/>
      <c r="P946" s="142"/>
      <c r="Q946" s="142"/>
      <c r="R946" s="142"/>
      <c r="S946" s="142"/>
      <c r="T946" s="142"/>
      <c r="U946" s="142"/>
      <c r="V946" s="142"/>
      <c r="W946" s="142"/>
      <c r="X946" s="142"/>
      <c r="Y946" s="142"/>
      <c r="Z946" s="142"/>
      <c r="AA946" s="142"/>
      <c r="AB946" s="142"/>
      <c r="AC946" s="142"/>
      <c r="AD946" s="142"/>
      <c r="AE946" s="142"/>
    </row>
    <row r="947" spans="1:31" ht="15" hidden="1" customHeight="1">
      <c r="A947" s="384"/>
      <c r="B947" s="142"/>
      <c r="C947" s="142"/>
      <c r="D947" s="142"/>
      <c r="E947" s="142"/>
      <c r="F947" s="142"/>
      <c r="G947" s="142"/>
      <c r="H947" s="142"/>
      <c r="I947" s="142"/>
      <c r="J947" s="142"/>
      <c r="K947" s="142"/>
      <c r="L947" s="142"/>
      <c r="M947" s="142"/>
      <c r="N947" s="142"/>
      <c r="O947" s="142"/>
      <c r="P947" s="142"/>
      <c r="Q947" s="142"/>
      <c r="R947" s="142"/>
      <c r="S947" s="142"/>
      <c r="T947" s="142"/>
      <c r="U947" s="142"/>
      <c r="V947" s="142"/>
      <c r="W947" s="142"/>
      <c r="X947" s="142"/>
      <c r="Y947" s="142"/>
      <c r="Z947" s="142"/>
      <c r="AA947" s="142"/>
      <c r="AB947" s="142"/>
      <c r="AC947" s="142"/>
      <c r="AD947" s="142"/>
      <c r="AE947" s="142"/>
    </row>
    <row r="948" spans="1:31" ht="15" hidden="1" customHeight="1">
      <c r="A948" s="384"/>
      <c r="B948" s="142"/>
      <c r="C948" s="142"/>
      <c r="D948" s="142"/>
      <c r="E948" s="142"/>
      <c r="F948" s="142"/>
      <c r="G948" s="142"/>
      <c r="H948" s="142"/>
      <c r="I948" s="142"/>
      <c r="J948" s="142"/>
      <c r="K948" s="142"/>
      <c r="L948" s="142"/>
      <c r="M948" s="142"/>
      <c r="N948" s="142"/>
      <c r="O948" s="142"/>
      <c r="P948" s="142"/>
      <c r="Q948" s="142"/>
      <c r="R948" s="142"/>
      <c r="S948" s="142"/>
      <c r="T948" s="142"/>
      <c r="U948" s="142"/>
      <c r="V948" s="142"/>
      <c r="W948" s="142"/>
      <c r="X948" s="142"/>
      <c r="Y948" s="142"/>
      <c r="Z948" s="142"/>
      <c r="AA948" s="142"/>
      <c r="AB948" s="142"/>
      <c r="AC948" s="142"/>
      <c r="AD948" s="142"/>
      <c r="AE948" s="142"/>
    </row>
    <row r="949" spans="1:31" ht="15" hidden="1" customHeight="1">
      <c r="A949" s="384"/>
      <c r="B949" s="142"/>
      <c r="C949" s="142"/>
      <c r="D949" s="142"/>
      <c r="E949" s="142"/>
      <c r="F949" s="142"/>
      <c r="G949" s="142"/>
      <c r="H949" s="142"/>
      <c r="I949" s="142"/>
      <c r="J949" s="142"/>
      <c r="K949" s="142"/>
      <c r="L949" s="142"/>
      <c r="M949" s="142"/>
      <c r="N949" s="142"/>
      <c r="O949" s="142"/>
      <c r="P949" s="142"/>
      <c r="Q949" s="142"/>
      <c r="R949" s="142"/>
      <c r="S949" s="142"/>
      <c r="T949" s="142"/>
      <c r="U949" s="142"/>
      <c r="V949" s="142"/>
      <c r="W949" s="142"/>
      <c r="X949" s="142"/>
      <c r="Y949" s="142"/>
      <c r="Z949" s="142"/>
      <c r="AA949" s="142"/>
      <c r="AB949" s="142"/>
      <c r="AC949" s="142"/>
      <c r="AD949" s="142"/>
      <c r="AE949" s="142"/>
    </row>
    <row r="950" spans="1:31" ht="15" hidden="1" customHeight="1">
      <c r="A950" s="384"/>
      <c r="B950" s="142"/>
      <c r="C950" s="142"/>
      <c r="D950" s="142"/>
      <c r="E950" s="142"/>
      <c r="F950" s="142"/>
      <c r="G950" s="142"/>
      <c r="H950" s="142"/>
      <c r="I950" s="142"/>
      <c r="J950" s="142"/>
      <c r="K950" s="142"/>
      <c r="L950" s="142"/>
      <c r="M950" s="142"/>
      <c r="N950" s="142"/>
      <c r="O950" s="142"/>
      <c r="P950" s="142"/>
      <c r="Q950" s="142"/>
      <c r="R950" s="142"/>
      <c r="S950" s="142"/>
      <c r="T950" s="142"/>
      <c r="U950" s="142"/>
      <c r="V950" s="142"/>
      <c r="W950" s="142"/>
      <c r="X950" s="142"/>
      <c r="Y950" s="142"/>
      <c r="Z950" s="142"/>
      <c r="AA950" s="142"/>
      <c r="AB950" s="142"/>
      <c r="AC950" s="142"/>
      <c r="AD950" s="142"/>
      <c r="AE950" s="142"/>
    </row>
    <row r="951" spans="1:31" ht="15" hidden="1" customHeight="1">
      <c r="A951" s="384"/>
      <c r="B951" s="142"/>
      <c r="C951" s="142"/>
      <c r="D951" s="142"/>
      <c r="E951" s="142"/>
      <c r="F951" s="142"/>
      <c r="G951" s="142"/>
      <c r="H951" s="142"/>
      <c r="I951" s="142"/>
      <c r="J951" s="142"/>
      <c r="K951" s="142"/>
      <c r="L951" s="142"/>
      <c r="M951" s="142"/>
      <c r="N951" s="142"/>
      <c r="O951" s="142"/>
      <c r="P951" s="142"/>
      <c r="Q951" s="142"/>
      <c r="R951" s="142"/>
      <c r="S951" s="142"/>
      <c r="T951" s="142"/>
      <c r="U951" s="142"/>
      <c r="V951" s="142"/>
      <c r="W951" s="142"/>
      <c r="X951" s="142"/>
      <c r="Y951" s="142"/>
      <c r="Z951" s="142"/>
      <c r="AA951" s="142"/>
      <c r="AB951" s="142"/>
      <c r="AC951" s="142"/>
      <c r="AD951" s="142"/>
      <c r="AE951" s="142"/>
    </row>
    <row r="952" spans="1:31" ht="15" hidden="1" customHeight="1">
      <c r="A952" s="384"/>
      <c r="B952" s="142"/>
      <c r="C952" s="142"/>
      <c r="D952" s="142"/>
      <c r="E952" s="142"/>
      <c r="F952" s="142"/>
      <c r="G952" s="142"/>
      <c r="H952" s="142"/>
      <c r="I952" s="142"/>
      <c r="J952" s="142"/>
      <c r="K952" s="142"/>
      <c r="L952" s="142"/>
      <c r="M952" s="142"/>
      <c r="N952" s="142"/>
      <c r="O952" s="142"/>
      <c r="P952" s="142"/>
      <c r="Q952" s="142"/>
      <c r="R952" s="142"/>
      <c r="S952" s="142"/>
      <c r="T952" s="142"/>
      <c r="U952" s="142"/>
      <c r="V952" s="142"/>
      <c r="W952" s="142"/>
      <c r="X952" s="142"/>
      <c r="Y952" s="142"/>
      <c r="Z952" s="142"/>
      <c r="AA952" s="142"/>
      <c r="AB952" s="142"/>
      <c r="AC952" s="142"/>
      <c r="AD952" s="142"/>
      <c r="AE952" s="142"/>
    </row>
    <row r="953" spans="1:31" ht="15" hidden="1" customHeight="1">
      <c r="A953" s="384"/>
      <c r="B953" s="142"/>
      <c r="C953" s="142"/>
      <c r="D953" s="142"/>
      <c r="E953" s="142"/>
      <c r="F953" s="142"/>
      <c r="G953" s="142"/>
      <c r="H953" s="142"/>
      <c r="I953" s="142"/>
      <c r="J953" s="142"/>
      <c r="K953" s="142"/>
      <c r="L953" s="142"/>
      <c r="M953" s="142"/>
      <c r="N953" s="142"/>
      <c r="O953" s="142"/>
      <c r="P953" s="142"/>
      <c r="Q953" s="142"/>
      <c r="R953" s="142"/>
      <c r="S953" s="142"/>
      <c r="T953" s="142"/>
      <c r="U953" s="142"/>
      <c r="V953" s="142"/>
      <c r="W953" s="142"/>
      <c r="X953" s="142"/>
      <c r="Y953" s="142"/>
      <c r="Z953" s="142"/>
      <c r="AA953" s="142"/>
      <c r="AB953" s="142"/>
      <c r="AC953" s="142"/>
      <c r="AD953" s="142"/>
      <c r="AE953" s="142"/>
    </row>
    <row r="954" spans="1:31" ht="15" hidden="1" customHeight="1">
      <c r="A954" s="384"/>
      <c r="B954" s="142"/>
      <c r="C954" s="142"/>
      <c r="D954" s="142"/>
      <c r="E954" s="142"/>
      <c r="F954" s="142"/>
      <c r="G954" s="142"/>
      <c r="H954" s="142"/>
      <c r="I954" s="142"/>
      <c r="J954" s="142"/>
      <c r="K954" s="142"/>
      <c r="L954" s="142"/>
      <c r="M954" s="142"/>
      <c r="N954" s="142"/>
      <c r="O954" s="142"/>
      <c r="P954" s="142"/>
      <c r="Q954" s="142"/>
      <c r="R954" s="142"/>
      <c r="S954" s="142"/>
      <c r="T954" s="142"/>
      <c r="U954" s="142"/>
      <c r="V954" s="142"/>
      <c r="W954" s="142"/>
      <c r="X954" s="142"/>
      <c r="Y954" s="142"/>
      <c r="Z954" s="142"/>
      <c r="AA954" s="142"/>
      <c r="AB954" s="142"/>
      <c r="AC954" s="142"/>
      <c r="AD954" s="142"/>
      <c r="AE954" s="142"/>
    </row>
    <row r="955" spans="1:31" ht="15" hidden="1" customHeight="1">
      <c r="A955" s="384"/>
      <c r="B955" s="142"/>
      <c r="C955" s="142"/>
      <c r="D955" s="142"/>
      <c r="E955" s="142"/>
      <c r="F955" s="142"/>
      <c r="G955" s="142"/>
      <c r="H955" s="142"/>
      <c r="I955" s="142"/>
      <c r="J955" s="142"/>
      <c r="K955" s="142"/>
      <c r="L955" s="142"/>
      <c r="M955" s="142"/>
      <c r="N955" s="142"/>
      <c r="O955" s="142"/>
      <c r="P955" s="142"/>
      <c r="Q955" s="142"/>
      <c r="R955" s="142"/>
      <c r="S955" s="142"/>
      <c r="T955" s="142"/>
      <c r="U955" s="142"/>
      <c r="V955" s="142"/>
      <c r="W955" s="142"/>
      <c r="X955" s="142"/>
      <c r="Y955" s="142"/>
      <c r="Z955" s="142"/>
      <c r="AA955" s="142"/>
      <c r="AB955" s="142"/>
      <c r="AC955" s="142"/>
      <c r="AD955" s="142"/>
      <c r="AE955" s="142"/>
    </row>
    <row r="956" spans="1:31" ht="15" hidden="1" customHeight="1">
      <c r="A956" s="384"/>
      <c r="B956" s="142"/>
      <c r="C956" s="142"/>
      <c r="D956" s="142"/>
      <c r="E956" s="142"/>
      <c r="F956" s="142"/>
      <c r="G956" s="142"/>
      <c r="H956" s="142"/>
      <c r="I956" s="142"/>
      <c r="J956" s="142"/>
      <c r="K956" s="142"/>
      <c r="L956" s="142"/>
      <c r="M956" s="142"/>
      <c r="N956" s="142"/>
      <c r="O956" s="142"/>
      <c r="P956" s="142"/>
      <c r="Q956" s="142"/>
      <c r="R956" s="142"/>
      <c r="S956" s="142"/>
      <c r="T956" s="142"/>
      <c r="U956" s="142"/>
      <c r="V956" s="142"/>
      <c r="W956" s="142"/>
      <c r="X956" s="142"/>
      <c r="Y956" s="142"/>
      <c r="Z956" s="142"/>
      <c r="AA956" s="142"/>
      <c r="AB956" s="142"/>
      <c r="AC956" s="142"/>
      <c r="AD956" s="142"/>
      <c r="AE956" s="142"/>
    </row>
    <row r="957" spans="1:31" ht="15" hidden="1" customHeight="1">
      <c r="A957" s="384"/>
      <c r="B957" s="142"/>
      <c r="C957" s="142"/>
      <c r="D957" s="142"/>
      <c r="E957" s="142"/>
      <c r="F957" s="142"/>
      <c r="G957" s="142"/>
      <c r="H957" s="142"/>
      <c r="I957" s="142"/>
      <c r="J957" s="142"/>
      <c r="K957" s="142"/>
      <c r="L957" s="142"/>
      <c r="M957" s="142"/>
      <c r="N957" s="142"/>
      <c r="O957" s="142"/>
      <c r="P957" s="142"/>
      <c r="Q957" s="142"/>
      <c r="R957" s="142"/>
      <c r="S957" s="142"/>
      <c r="T957" s="142"/>
      <c r="U957" s="142"/>
      <c r="V957" s="142"/>
      <c r="W957" s="142"/>
      <c r="X957" s="142"/>
      <c r="Y957" s="142"/>
      <c r="Z957" s="142"/>
      <c r="AA957" s="142"/>
      <c r="AB957" s="142"/>
      <c r="AC957" s="142"/>
      <c r="AD957" s="142"/>
      <c r="AE957" s="142"/>
    </row>
    <row r="958" spans="1:31" ht="15" hidden="1" customHeight="1">
      <c r="A958" s="384"/>
      <c r="B958" s="142"/>
      <c r="C958" s="142"/>
      <c r="D958" s="142"/>
      <c r="E958" s="142"/>
      <c r="F958" s="142"/>
      <c r="G958" s="142"/>
      <c r="H958" s="142"/>
      <c r="I958" s="142"/>
      <c r="J958" s="142"/>
      <c r="K958" s="142"/>
      <c r="L958" s="142"/>
      <c r="M958" s="142"/>
      <c r="N958" s="142"/>
      <c r="O958" s="142"/>
      <c r="P958" s="142"/>
      <c r="Q958" s="142"/>
      <c r="R958" s="142"/>
      <c r="S958" s="142"/>
      <c r="T958" s="142"/>
      <c r="U958" s="142"/>
      <c r="V958" s="142"/>
      <c r="W958" s="142"/>
      <c r="X958" s="142"/>
      <c r="Y958" s="142"/>
      <c r="Z958" s="142"/>
      <c r="AA958" s="142"/>
      <c r="AB958" s="142"/>
      <c r="AC958" s="142"/>
      <c r="AD958" s="142"/>
      <c r="AE958" s="142"/>
    </row>
    <row r="959" spans="1:31" ht="15" hidden="1" customHeight="1">
      <c r="A959" s="384"/>
      <c r="B959" s="142"/>
      <c r="C959" s="142"/>
      <c r="D959" s="142"/>
      <c r="E959" s="142"/>
      <c r="F959" s="142"/>
      <c r="G959" s="142"/>
      <c r="H959" s="142"/>
      <c r="I959" s="142"/>
      <c r="J959" s="142"/>
      <c r="K959" s="142"/>
      <c r="L959" s="142"/>
      <c r="M959" s="142"/>
      <c r="N959" s="142"/>
      <c r="O959" s="142"/>
      <c r="P959" s="142"/>
      <c r="Q959" s="142"/>
      <c r="R959" s="142"/>
      <c r="S959" s="142"/>
      <c r="T959" s="142"/>
      <c r="U959" s="142"/>
      <c r="V959" s="142"/>
      <c r="W959" s="142"/>
      <c r="X959" s="142"/>
      <c r="Y959" s="142"/>
      <c r="Z959" s="142"/>
      <c r="AA959" s="142"/>
      <c r="AB959" s="142"/>
      <c r="AC959" s="142"/>
      <c r="AD959" s="142"/>
      <c r="AE959" s="142"/>
    </row>
    <row r="960" spans="1:31" ht="15" hidden="1" customHeight="1">
      <c r="A960" s="384"/>
      <c r="B960" s="142"/>
      <c r="C960" s="142"/>
      <c r="D960" s="142"/>
      <c r="E960" s="142"/>
      <c r="F960" s="142"/>
      <c r="G960" s="142"/>
      <c r="H960" s="142"/>
      <c r="I960" s="142"/>
      <c r="J960" s="142"/>
      <c r="K960" s="142"/>
      <c r="L960" s="142"/>
      <c r="M960" s="142"/>
      <c r="N960" s="142"/>
      <c r="O960" s="142"/>
      <c r="P960" s="142"/>
      <c r="Q960" s="142"/>
      <c r="R960" s="142"/>
      <c r="S960" s="142"/>
      <c r="T960" s="142"/>
      <c r="U960" s="142"/>
      <c r="V960" s="142"/>
      <c r="W960" s="142"/>
      <c r="X960" s="142"/>
      <c r="Y960" s="142"/>
      <c r="Z960" s="142"/>
      <c r="AA960" s="142"/>
      <c r="AB960" s="142"/>
      <c r="AC960" s="142"/>
      <c r="AD960" s="142"/>
      <c r="AE960" s="142"/>
    </row>
    <row r="961" spans="1:31" ht="15" hidden="1" customHeight="1">
      <c r="A961" s="384"/>
      <c r="B961" s="142"/>
      <c r="C961" s="142"/>
      <c r="D961" s="142"/>
      <c r="E961" s="142"/>
      <c r="F961" s="142"/>
      <c r="G961" s="142"/>
      <c r="H961" s="142"/>
      <c r="I961" s="142"/>
      <c r="J961" s="142"/>
      <c r="K961" s="142"/>
      <c r="L961" s="142"/>
      <c r="M961" s="142"/>
      <c r="N961" s="142"/>
      <c r="O961" s="142"/>
      <c r="P961" s="142"/>
      <c r="Q961" s="142"/>
      <c r="R961" s="142"/>
      <c r="S961" s="142"/>
      <c r="T961" s="142"/>
      <c r="U961" s="142"/>
      <c r="V961" s="142"/>
      <c r="W961" s="142"/>
      <c r="X961" s="142"/>
      <c r="Y961" s="142"/>
      <c r="Z961" s="142"/>
      <c r="AA961" s="142"/>
      <c r="AB961" s="142"/>
      <c r="AC961" s="142"/>
      <c r="AD961" s="142"/>
      <c r="AE961" s="142"/>
    </row>
    <row r="962" spans="1:31" ht="15" hidden="1" customHeight="1">
      <c r="A962" s="384"/>
      <c r="B962" s="142"/>
      <c r="C962" s="142"/>
      <c r="D962" s="142"/>
      <c r="E962" s="142"/>
      <c r="F962" s="142"/>
      <c r="G962" s="142"/>
      <c r="H962" s="142"/>
      <c r="I962" s="142"/>
      <c r="J962" s="142"/>
      <c r="K962" s="142"/>
      <c r="L962" s="142"/>
      <c r="M962" s="142"/>
      <c r="N962" s="142"/>
      <c r="O962" s="142"/>
      <c r="P962" s="142"/>
      <c r="Q962" s="142"/>
      <c r="R962" s="142"/>
      <c r="S962" s="142"/>
      <c r="T962" s="142"/>
      <c r="U962" s="142"/>
      <c r="V962" s="142"/>
      <c r="W962" s="142"/>
      <c r="X962" s="142"/>
      <c r="Y962" s="142"/>
      <c r="Z962" s="142"/>
      <c r="AA962" s="142"/>
      <c r="AB962" s="142"/>
      <c r="AC962" s="142"/>
      <c r="AD962" s="142"/>
      <c r="AE962" s="142"/>
    </row>
    <row r="963" spans="1:31" ht="15" hidden="1" customHeight="1">
      <c r="A963" s="384"/>
      <c r="B963" s="142"/>
      <c r="C963" s="142"/>
      <c r="D963" s="142"/>
      <c r="E963" s="142"/>
      <c r="F963" s="142"/>
      <c r="G963" s="142"/>
      <c r="H963" s="142"/>
      <c r="I963" s="142"/>
      <c r="J963" s="142"/>
      <c r="K963" s="142"/>
      <c r="L963" s="142"/>
      <c r="M963" s="142"/>
      <c r="N963" s="142"/>
      <c r="O963" s="142"/>
      <c r="P963" s="142"/>
      <c r="Q963" s="142"/>
      <c r="R963" s="142"/>
      <c r="S963" s="142"/>
      <c r="T963" s="142"/>
      <c r="U963" s="142"/>
      <c r="V963" s="142"/>
      <c r="W963" s="142"/>
      <c r="X963" s="142"/>
      <c r="Y963" s="142"/>
      <c r="Z963" s="142"/>
      <c r="AA963" s="142"/>
      <c r="AB963" s="142"/>
      <c r="AC963" s="142"/>
      <c r="AD963" s="142"/>
      <c r="AE963" s="142"/>
    </row>
    <row r="964" spans="1:31" ht="15" hidden="1" customHeight="1">
      <c r="A964" s="384"/>
      <c r="B964" s="142"/>
      <c r="C964" s="142"/>
      <c r="D964" s="142"/>
      <c r="E964" s="142"/>
      <c r="F964" s="142"/>
      <c r="G964" s="142"/>
      <c r="H964" s="142"/>
      <c r="I964" s="142"/>
      <c r="J964" s="142"/>
      <c r="K964" s="142"/>
      <c r="L964" s="142"/>
      <c r="M964" s="142"/>
      <c r="N964" s="142"/>
      <c r="O964" s="142"/>
      <c r="P964" s="142"/>
      <c r="Q964" s="142"/>
      <c r="R964" s="142"/>
      <c r="S964" s="142"/>
      <c r="T964" s="142"/>
      <c r="U964" s="142"/>
      <c r="V964" s="142"/>
      <c r="W964" s="142"/>
      <c r="X964" s="142"/>
      <c r="Y964" s="142"/>
      <c r="Z964" s="142"/>
      <c r="AA964" s="142"/>
      <c r="AB964" s="142"/>
      <c r="AC964" s="142"/>
      <c r="AD964" s="142"/>
      <c r="AE964" s="142"/>
    </row>
    <row r="965" spans="1:31" ht="15" hidden="1" customHeight="1">
      <c r="A965" s="384"/>
      <c r="B965" s="142"/>
      <c r="C965" s="142"/>
      <c r="D965" s="142"/>
      <c r="E965" s="142"/>
      <c r="F965" s="142"/>
      <c r="G965" s="142"/>
      <c r="H965" s="142"/>
      <c r="I965" s="142"/>
      <c r="J965" s="142"/>
      <c r="K965" s="142"/>
      <c r="L965" s="142"/>
      <c r="M965" s="142"/>
      <c r="N965" s="142"/>
      <c r="O965" s="142"/>
      <c r="P965" s="142"/>
      <c r="Q965" s="142"/>
      <c r="R965" s="142"/>
      <c r="S965" s="142"/>
      <c r="T965" s="142"/>
      <c r="U965" s="142"/>
      <c r="V965" s="142"/>
      <c r="W965" s="142"/>
      <c r="X965" s="142"/>
      <c r="Y965" s="142"/>
      <c r="Z965" s="142"/>
      <c r="AA965" s="142"/>
      <c r="AB965" s="142"/>
      <c r="AC965" s="142"/>
      <c r="AD965" s="142"/>
      <c r="AE965" s="142"/>
    </row>
    <row r="966" spans="1:31" ht="15" hidden="1" customHeight="1">
      <c r="A966" s="384"/>
      <c r="B966" s="142"/>
      <c r="C966" s="142"/>
      <c r="D966" s="142"/>
      <c r="E966" s="142"/>
      <c r="F966" s="142"/>
      <c r="G966" s="142"/>
      <c r="H966" s="142"/>
      <c r="I966" s="142"/>
      <c r="J966" s="142"/>
      <c r="K966" s="142"/>
      <c r="L966" s="142"/>
      <c r="M966" s="142"/>
      <c r="N966" s="142"/>
      <c r="O966" s="142"/>
      <c r="P966" s="142"/>
      <c r="Q966" s="142"/>
      <c r="R966" s="142"/>
      <c r="S966" s="142"/>
      <c r="T966" s="142"/>
      <c r="U966" s="142"/>
      <c r="V966" s="142"/>
      <c r="W966" s="142"/>
      <c r="X966" s="142"/>
      <c r="Y966" s="142"/>
      <c r="Z966" s="142"/>
      <c r="AA966" s="142"/>
      <c r="AB966" s="142"/>
      <c r="AC966" s="142"/>
      <c r="AD966" s="142"/>
      <c r="AE966" s="142"/>
    </row>
    <row r="967" spans="1:31" ht="15" hidden="1" customHeight="1">
      <c r="A967" s="384"/>
      <c r="B967" s="142"/>
      <c r="C967" s="142"/>
      <c r="D967" s="142"/>
      <c r="E967" s="142"/>
      <c r="F967" s="142"/>
      <c r="G967" s="142"/>
      <c r="H967" s="142"/>
      <c r="I967" s="142"/>
      <c r="J967" s="142"/>
      <c r="K967" s="142"/>
      <c r="L967" s="142"/>
      <c r="M967" s="142"/>
      <c r="N967" s="142"/>
      <c r="O967" s="142"/>
      <c r="P967" s="142"/>
      <c r="Q967" s="142"/>
      <c r="R967" s="142"/>
      <c r="S967" s="142"/>
      <c r="T967" s="142"/>
      <c r="U967" s="142"/>
      <c r="V967" s="142"/>
      <c r="W967" s="142"/>
      <c r="X967" s="142"/>
      <c r="Y967" s="142"/>
      <c r="Z967" s="142"/>
      <c r="AA967" s="142"/>
      <c r="AB967" s="142"/>
      <c r="AC967" s="142"/>
      <c r="AD967" s="142"/>
      <c r="AE967" s="142"/>
    </row>
    <row r="968" spans="1:31" ht="15" hidden="1" customHeight="1">
      <c r="A968" s="384"/>
      <c r="B968" s="142"/>
      <c r="C968" s="142"/>
      <c r="D968" s="142"/>
      <c r="E968" s="142"/>
      <c r="F968" s="142"/>
      <c r="G968" s="142"/>
      <c r="H968" s="142"/>
      <c r="I968" s="142"/>
      <c r="J968" s="142"/>
      <c r="K968" s="142"/>
      <c r="L968" s="142"/>
      <c r="M968" s="142"/>
      <c r="N968" s="142"/>
      <c r="O968" s="142"/>
      <c r="P968" s="142"/>
      <c r="Q968" s="142"/>
      <c r="R968" s="142"/>
      <c r="S968" s="142"/>
      <c r="T968" s="142"/>
      <c r="U968" s="142"/>
      <c r="V968" s="142"/>
      <c r="W968" s="142"/>
      <c r="X968" s="142"/>
      <c r="Y968" s="142"/>
      <c r="Z968" s="142"/>
      <c r="AA968" s="142"/>
      <c r="AB968" s="142"/>
      <c r="AC968" s="142"/>
      <c r="AD968" s="142"/>
      <c r="AE968" s="142"/>
    </row>
    <row r="969" spans="1:31" ht="15" hidden="1" customHeight="1">
      <c r="A969" s="384"/>
      <c r="B969" s="142"/>
      <c r="C969" s="142"/>
      <c r="D969" s="142"/>
      <c r="E969" s="142"/>
      <c r="F969" s="142"/>
      <c r="G969" s="142"/>
      <c r="H969" s="142"/>
      <c r="I969" s="142"/>
      <c r="J969" s="142"/>
      <c r="K969" s="142"/>
      <c r="L969" s="142"/>
      <c r="M969" s="142"/>
      <c r="N969" s="142"/>
      <c r="O969" s="142"/>
      <c r="P969" s="142"/>
      <c r="Q969" s="142"/>
      <c r="R969" s="142"/>
      <c r="S969" s="142"/>
      <c r="T969" s="142"/>
      <c r="U969" s="142"/>
      <c r="V969" s="142"/>
      <c r="W969" s="142"/>
      <c r="X969" s="142"/>
      <c r="Y969" s="142"/>
      <c r="Z969" s="142"/>
      <c r="AA969" s="142"/>
      <c r="AB969" s="142"/>
      <c r="AC969" s="142"/>
      <c r="AD969" s="142"/>
      <c r="AE969" s="142"/>
    </row>
    <row r="970" spans="1:31" ht="15" hidden="1" customHeight="1">
      <c r="A970" s="384"/>
      <c r="B970" s="142"/>
      <c r="C970" s="142"/>
      <c r="D970" s="142"/>
      <c r="E970" s="142"/>
      <c r="F970" s="142"/>
      <c r="G970" s="142"/>
      <c r="H970" s="142"/>
      <c r="I970" s="142"/>
      <c r="J970" s="142"/>
      <c r="K970" s="142"/>
      <c r="L970" s="142"/>
      <c r="M970" s="142"/>
      <c r="N970" s="142"/>
      <c r="O970" s="142"/>
      <c r="P970" s="142"/>
      <c r="Q970" s="142"/>
      <c r="R970" s="142"/>
      <c r="S970" s="142"/>
      <c r="T970" s="142"/>
      <c r="U970" s="142"/>
      <c r="V970" s="142"/>
      <c r="W970" s="142"/>
      <c r="X970" s="142"/>
      <c r="Y970" s="142"/>
      <c r="Z970" s="142"/>
      <c r="AA970" s="142"/>
      <c r="AB970" s="142"/>
      <c r="AC970" s="142"/>
      <c r="AD970" s="142"/>
      <c r="AE970" s="142"/>
    </row>
    <row r="971" spans="1:31" ht="15" hidden="1" customHeight="1">
      <c r="A971" s="384"/>
      <c r="B971" s="142"/>
      <c r="C971" s="142"/>
      <c r="D971" s="142"/>
      <c r="E971" s="142"/>
      <c r="F971" s="142"/>
      <c r="G971" s="142"/>
      <c r="H971" s="142"/>
      <c r="I971" s="142"/>
      <c r="J971" s="142"/>
      <c r="K971" s="142"/>
      <c r="L971" s="142"/>
      <c r="M971" s="142"/>
      <c r="N971" s="142"/>
      <c r="O971" s="142"/>
      <c r="P971" s="142"/>
      <c r="Q971" s="142"/>
      <c r="R971" s="142"/>
      <c r="S971" s="142"/>
      <c r="T971" s="142"/>
      <c r="U971" s="142"/>
      <c r="V971" s="142"/>
      <c r="W971" s="142"/>
      <c r="X971" s="142"/>
      <c r="Y971" s="142"/>
      <c r="Z971" s="142"/>
      <c r="AA971" s="142"/>
      <c r="AB971" s="142"/>
      <c r="AC971" s="142"/>
      <c r="AD971" s="142"/>
      <c r="AE971" s="142"/>
    </row>
    <row r="972" spans="1:31" ht="15" hidden="1" customHeight="1">
      <c r="A972" s="384"/>
      <c r="B972" s="142"/>
      <c r="C972" s="142"/>
      <c r="D972" s="142"/>
      <c r="E972" s="142"/>
      <c r="F972" s="142"/>
      <c r="G972" s="142"/>
      <c r="H972" s="142"/>
      <c r="I972" s="142"/>
      <c r="J972" s="142"/>
      <c r="K972" s="142"/>
      <c r="L972" s="142"/>
      <c r="M972" s="142"/>
      <c r="N972" s="142"/>
      <c r="O972" s="142"/>
      <c r="P972" s="142"/>
      <c r="Q972" s="142"/>
      <c r="R972" s="142"/>
      <c r="S972" s="142"/>
      <c r="T972" s="142"/>
      <c r="U972" s="142"/>
      <c r="V972" s="142"/>
      <c r="W972" s="142"/>
      <c r="X972" s="142"/>
      <c r="Y972" s="142"/>
      <c r="Z972" s="142"/>
      <c r="AA972" s="142"/>
      <c r="AB972" s="142"/>
      <c r="AC972" s="142"/>
      <c r="AD972" s="142"/>
      <c r="AE972" s="142"/>
    </row>
    <row r="973" spans="1:31" ht="15" hidden="1" customHeight="1">
      <c r="A973" s="384"/>
      <c r="B973" s="142"/>
      <c r="C973" s="142"/>
      <c r="D973" s="142"/>
      <c r="E973" s="142"/>
      <c r="F973" s="142"/>
      <c r="G973" s="142"/>
      <c r="H973" s="142"/>
      <c r="I973" s="142"/>
      <c r="J973" s="142"/>
      <c r="K973" s="142"/>
      <c r="L973" s="142"/>
      <c r="M973" s="142"/>
      <c r="N973" s="142"/>
      <c r="O973" s="142"/>
      <c r="P973" s="142"/>
      <c r="Q973" s="142"/>
      <c r="R973" s="142"/>
      <c r="S973" s="142"/>
      <c r="T973" s="142"/>
      <c r="U973" s="142"/>
      <c r="V973" s="142"/>
      <c r="W973" s="142"/>
      <c r="X973" s="142"/>
      <c r="Y973" s="142"/>
      <c r="Z973" s="142"/>
      <c r="AA973" s="142"/>
      <c r="AB973" s="142"/>
      <c r="AC973" s="142"/>
      <c r="AD973" s="142"/>
      <c r="AE973" s="142"/>
    </row>
    <row r="974" spans="1:31" ht="15" hidden="1" customHeight="1">
      <c r="A974" s="384"/>
      <c r="B974" s="142"/>
      <c r="C974" s="142"/>
      <c r="D974" s="142"/>
      <c r="E974" s="142"/>
      <c r="F974" s="142"/>
      <c r="G974" s="142"/>
      <c r="H974" s="142"/>
      <c r="I974" s="142"/>
      <c r="J974" s="142"/>
      <c r="K974" s="142"/>
      <c r="L974" s="142"/>
      <c r="M974" s="142"/>
      <c r="N974" s="142"/>
      <c r="O974" s="142"/>
      <c r="P974" s="142"/>
      <c r="Q974" s="142"/>
      <c r="R974" s="142"/>
      <c r="S974" s="142"/>
      <c r="T974" s="142"/>
      <c r="U974" s="142"/>
      <c r="V974" s="142"/>
      <c r="W974" s="142"/>
      <c r="X974" s="142"/>
      <c r="Y974" s="142"/>
      <c r="Z974" s="142"/>
      <c r="AA974" s="142"/>
      <c r="AB974" s="142"/>
      <c r="AC974" s="142"/>
      <c r="AD974" s="142"/>
      <c r="AE974" s="142"/>
    </row>
    <row r="975" spans="1:31" ht="15" hidden="1" customHeight="1">
      <c r="A975" s="384"/>
      <c r="B975" s="142"/>
      <c r="C975" s="142"/>
      <c r="D975" s="142"/>
      <c r="E975" s="142"/>
      <c r="F975" s="142"/>
      <c r="G975" s="142"/>
      <c r="H975" s="142"/>
      <c r="I975" s="142"/>
      <c r="J975" s="142"/>
      <c r="K975" s="142"/>
      <c r="L975" s="142"/>
      <c r="M975" s="142"/>
      <c r="N975" s="142"/>
      <c r="O975" s="142"/>
      <c r="P975" s="142"/>
      <c r="Q975" s="142"/>
      <c r="R975" s="142"/>
      <c r="S975" s="142"/>
      <c r="T975" s="142"/>
      <c r="U975" s="142"/>
      <c r="V975" s="142"/>
      <c r="W975" s="142"/>
      <c r="X975" s="142"/>
      <c r="Y975" s="142"/>
      <c r="Z975" s="142"/>
      <c r="AA975" s="142"/>
      <c r="AB975" s="142"/>
      <c r="AC975" s="142"/>
      <c r="AD975" s="142"/>
      <c r="AE975" s="142"/>
    </row>
    <row r="976" spans="1:31" ht="15" hidden="1" customHeight="1">
      <c r="A976" s="384"/>
      <c r="B976" s="142"/>
      <c r="C976" s="142"/>
      <c r="D976" s="142"/>
      <c r="E976" s="142"/>
      <c r="F976" s="142"/>
      <c r="G976" s="142"/>
      <c r="H976" s="142"/>
      <c r="I976" s="142"/>
      <c r="J976" s="142"/>
      <c r="K976" s="142"/>
      <c r="L976" s="142"/>
      <c r="M976" s="142"/>
      <c r="N976" s="142"/>
      <c r="O976" s="142"/>
      <c r="P976" s="142"/>
      <c r="Q976" s="142"/>
      <c r="R976" s="142"/>
      <c r="S976" s="142"/>
      <c r="T976" s="142"/>
      <c r="U976" s="142"/>
      <c r="V976" s="142"/>
      <c r="W976" s="142"/>
      <c r="X976" s="142"/>
      <c r="Y976" s="142"/>
      <c r="Z976" s="142"/>
      <c r="AA976" s="142"/>
      <c r="AB976" s="142"/>
      <c r="AC976" s="142"/>
      <c r="AD976" s="142"/>
      <c r="AE976" s="142"/>
    </row>
    <row r="977" spans="1:31" ht="15" hidden="1" customHeight="1">
      <c r="A977" s="384"/>
      <c r="B977" s="142"/>
      <c r="C977" s="142"/>
      <c r="D977" s="142"/>
      <c r="E977" s="142"/>
      <c r="F977" s="142"/>
      <c r="G977" s="142"/>
      <c r="H977" s="142"/>
      <c r="I977" s="142"/>
      <c r="J977" s="142"/>
      <c r="K977" s="142"/>
      <c r="L977" s="142"/>
      <c r="M977" s="142"/>
      <c r="N977" s="142"/>
      <c r="O977" s="142"/>
      <c r="P977" s="142"/>
      <c r="Q977" s="142"/>
      <c r="R977" s="142"/>
      <c r="S977" s="142"/>
      <c r="T977" s="142"/>
      <c r="U977" s="142"/>
      <c r="V977" s="142"/>
      <c r="W977" s="142"/>
      <c r="X977" s="142"/>
      <c r="Y977" s="142"/>
      <c r="Z977" s="142"/>
      <c r="AA977" s="142"/>
      <c r="AB977" s="142"/>
      <c r="AC977" s="142"/>
      <c r="AD977" s="142"/>
      <c r="AE977" s="142"/>
    </row>
    <row r="978" spans="1:31" ht="15" hidden="1" customHeight="1">
      <c r="A978" s="384"/>
      <c r="B978" s="142"/>
      <c r="C978" s="142"/>
      <c r="D978" s="142"/>
      <c r="E978" s="142"/>
      <c r="F978" s="142"/>
      <c r="G978" s="142"/>
      <c r="H978" s="142"/>
      <c r="I978" s="142"/>
      <c r="J978" s="142"/>
      <c r="K978" s="142"/>
      <c r="L978" s="142"/>
      <c r="M978" s="142"/>
      <c r="N978" s="142"/>
      <c r="O978" s="142"/>
      <c r="P978" s="142"/>
      <c r="Q978" s="142"/>
      <c r="R978" s="142"/>
      <c r="S978" s="142"/>
      <c r="T978" s="142"/>
      <c r="U978" s="142"/>
      <c r="V978" s="142"/>
      <c r="W978" s="142"/>
      <c r="X978" s="142"/>
      <c r="Y978" s="142"/>
      <c r="Z978" s="142"/>
      <c r="AA978" s="142"/>
      <c r="AB978" s="142"/>
      <c r="AC978" s="142"/>
      <c r="AD978" s="142"/>
      <c r="AE978" s="142"/>
    </row>
    <row r="979" spans="1:31" ht="15" hidden="1" customHeight="1">
      <c r="A979" s="384"/>
      <c r="B979" s="142"/>
      <c r="C979" s="142"/>
      <c r="D979" s="142"/>
      <c r="E979" s="142"/>
      <c r="F979" s="142"/>
      <c r="G979" s="142"/>
      <c r="H979" s="142"/>
      <c r="I979" s="142"/>
      <c r="J979" s="142"/>
      <c r="K979" s="142"/>
      <c r="L979" s="142"/>
      <c r="M979" s="142"/>
      <c r="N979" s="142"/>
      <c r="O979" s="142"/>
      <c r="P979" s="142"/>
      <c r="Q979" s="142"/>
      <c r="R979" s="142"/>
      <c r="S979" s="142"/>
      <c r="T979" s="142"/>
      <c r="U979" s="142"/>
      <c r="V979" s="142"/>
      <c r="W979" s="142"/>
      <c r="X979" s="142"/>
      <c r="Y979" s="142"/>
      <c r="Z979" s="142"/>
      <c r="AA979" s="142"/>
      <c r="AB979" s="142"/>
      <c r="AC979" s="142"/>
      <c r="AD979" s="142"/>
      <c r="AE979" s="142"/>
    </row>
    <row r="980" spans="1:31" ht="15" hidden="1" customHeight="1">
      <c r="A980" s="384"/>
      <c r="B980" s="142"/>
      <c r="C980" s="142"/>
      <c r="D980" s="142"/>
      <c r="E980" s="142"/>
      <c r="F980" s="142"/>
      <c r="G980" s="142"/>
      <c r="H980" s="142"/>
      <c r="I980" s="142"/>
      <c r="J980" s="142"/>
      <c r="K980" s="142"/>
      <c r="L980" s="142"/>
      <c r="M980" s="142"/>
      <c r="N980" s="142"/>
      <c r="O980" s="142"/>
      <c r="P980" s="142"/>
      <c r="Q980" s="142"/>
      <c r="R980" s="142"/>
      <c r="S980" s="142"/>
      <c r="T980" s="142"/>
      <c r="U980" s="142"/>
      <c r="V980" s="142"/>
      <c r="W980" s="142"/>
      <c r="X980" s="142"/>
      <c r="Y980" s="142"/>
      <c r="Z980" s="142"/>
      <c r="AA980" s="142"/>
      <c r="AB980" s="142"/>
      <c r="AC980" s="142"/>
      <c r="AD980" s="142"/>
      <c r="AE980" s="142"/>
    </row>
    <row r="981" spans="1:31" ht="15" hidden="1" customHeight="1">
      <c r="A981" s="384"/>
      <c r="B981" s="142"/>
      <c r="C981" s="142"/>
      <c r="D981" s="142"/>
      <c r="E981" s="142"/>
      <c r="F981" s="142"/>
      <c r="G981" s="142"/>
      <c r="H981" s="142"/>
      <c r="I981" s="142"/>
      <c r="J981" s="142"/>
      <c r="K981" s="142"/>
      <c r="L981" s="142"/>
      <c r="M981" s="142"/>
      <c r="N981" s="142"/>
      <c r="O981" s="142"/>
      <c r="P981" s="142"/>
      <c r="Q981" s="142"/>
      <c r="R981" s="142"/>
      <c r="S981" s="142"/>
      <c r="T981" s="142"/>
      <c r="U981" s="142"/>
      <c r="V981" s="142"/>
      <c r="W981" s="142"/>
      <c r="X981" s="142"/>
      <c r="Y981" s="142"/>
      <c r="Z981" s="142"/>
      <c r="AA981" s="142"/>
      <c r="AB981" s="142"/>
      <c r="AC981" s="142"/>
      <c r="AD981" s="142"/>
      <c r="AE981" s="142"/>
    </row>
    <row r="982" spans="1:31" ht="15" hidden="1" customHeight="1">
      <c r="A982" s="384"/>
      <c r="B982" s="142"/>
      <c r="C982" s="142"/>
      <c r="D982" s="142"/>
      <c r="E982" s="142"/>
      <c r="F982" s="142"/>
      <c r="G982" s="142"/>
      <c r="H982" s="142"/>
      <c r="I982" s="142"/>
      <c r="J982" s="142"/>
      <c r="K982" s="142"/>
      <c r="L982" s="142"/>
      <c r="M982" s="142"/>
      <c r="N982" s="142"/>
      <c r="O982" s="142"/>
      <c r="P982" s="142"/>
      <c r="Q982" s="142"/>
      <c r="R982" s="142"/>
      <c r="S982" s="142"/>
      <c r="T982" s="142"/>
      <c r="U982" s="142"/>
      <c r="V982" s="142"/>
      <c r="W982" s="142"/>
      <c r="X982" s="142"/>
      <c r="Y982" s="142"/>
      <c r="Z982" s="142"/>
      <c r="AA982" s="142"/>
      <c r="AB982" s="142"/>
      <c r="AC982" s="142"/>
      <c r="AD982" s="142"/>
      <c r="AE982" s="142"/>
    </row>
    <row r="983" spans="1:31" ht="15" hidden="1" customHeight="1">
      <c r="A983" s="384"/>
      <c r="B983" s="142"/>
      <c r="C983" s="142"/>
      <c r="D983" s="142"/>
      <c r="E983" s="142"/>
      <c r="F983" s="142"/>
      <c r="G983" s="142"/>
      <c r="H983" s="142"/>
      <c r="I983" s="142"/>
      <c r="J983" s="142"/>
      <c r="K983" s="142"/>
      <c r="L983" s="142"/>
      <c r="M983" s="142"/>
      <c r="N983" s="142"/>
      <c r="O983" s="142"/>
      <c r="P983" s="142"/>
      <c r="Q983" s="142"/>
      <c r="R983" s="142"/>
      <c r="S983" s="142"/>
      <c r="T983" s="142"/>
      <c r="U983" s="142"/>
      <c r="V983" s="142"/>
      <c r="W983" s="142"/>
      <c r="X983" s="142"/>
      <c r="Y983" s="142"/>
      <c r="Z983" s="142"/>
      <c r="AA983" s="142"/>
      <c r="AB983" s="142"/>
      <c r="AC983" s="142"/>
      <c r="AD983" s="142"/>
      <c r="AE983" s="142"/>
    </row>
    <row r="984" spans="1:31" ht="15" hidden="1" customHeight="1">
      <c r="A984" s="384"/>
      <c r="B984" s="142"/>
      <c r="C984" s="142"/>
      <c r="D984" s="142"/>
      <c r="E984" s="142"/>
      <c r="F984" s="142"/>
      <c r="G984" s="142"/>
      <c r="H984" s="142"/>
      <c r="I984" s="142"/>
      <c r="J984" s="142"/>
      <c r="K984" s="142"/>
      <c r="L984" s="142"/>
      <c r="M984" s="142"/>
      <c r="N984" s="142"/>
      <c r="O984" s="142"/>
      <c r="P984" s="142"/>
      <c r="Q984" s="142"/>
      <c r="R984" s="142"/>
      <c r="S984" s="142"/>
      <c r="T984" s="142"/>
      <c r="U984" s="142"/>
      <c r="V984" s="142"/>
      <c r="W984" s="142"/>
      <c r="X984" s="142"/>
      <c r="Y984" s="142"/>
      <c r="Z984" s="142"/>
      <c r="AA984" s="142"/>
      <c r="AB984" s="142"/>
      <c r="AC984" s="142"/>
      <c r="AD984" s="142"/>
      <c r="AE984" s="142"/>
    </row>
    <row r="985" spans="1:31" ht="15" hidden="1" customHeight="1">
      <c r="A985" s="384"/>
      <c r="B985" s="142"/>
      <c r="C985" s="142"/>
      <c r="D985" s="142"/>
      <c r="E985" s="142"/>
      <c r="F985" s="142"/>
      <c r="G985" s="142"/>
      <c r="H985" s="142"/>
      <c r="I985" s="142"/>
      <c r="J985" s="142"/>
      <c r="K985" s="142"/>
      <c r="L985" s="142"/>
      <c r="M985" s="142"/>
      <c r="N985" s="142"/>
      <c r="O985" s="142"/>
      <c r="P985" s="142"/>
      <c r="Q985" s="142"/>
      <c r="R985" s="142"/>
      <c r="S985" s="142"/>
      <c r="T985" s="142"/>
      <c r="U985" s="142"/>
      <c r="V985" s="142"/>
      <c r="W985" s="142"/>
      <c r="X985" s="142"/>
      <c r="Y985" s="142"/>
      <c r="Z985" s="142"/>
      <c r="AA985" s="142"/>
      <c r="AB985" s="142"/>
      <c r="AC985" s="142"/>
      <c r="AD985" s="142"/>
      <c r="AE985" s="142"/>
    </row>
    <row r="986" spans="1:31" ht="15" hidden="1" customHeight="1">
      <c r="A986" s="384"/>
      <c r="B986" s="142"/>
      <c r="C986" s="142"/>
      <c r="D986" s="142"/>
      <c r="E986" s="142"/>
      <c r="F986" s="142"/>
      <c r="G986" s="142"/>
      <c r="H986" s="142"/>
      <c r="I986" s="142"/>
      <c r="J986" s="142"/>
      <c r="K986" s="142"/>
      <c r="L986" s="142"/>
      <c r="M986" s="142"/>
      <c r="N986" s="142"/>
      <c r="O986" s="142"/>
      <c r="P986" s="142"/>
      <c r="Q986" s="142"/>
      <c r="R986" s="142"/>
      <c r="S986" s="142"/>
      <c r="T986" s="142"/>
      <c r="U986" s="142"/>
      <c r="V986" s="142"/>
      <c r="W986" s="142"/>
      <c r="X986" s="142"/>
      <c r="Y986" s="142"/>
      <c r="Z986" s="142"/>
      <c r="AA986" s="142"/>
      <c r="AB986" s="142"/>
      <c r="AC986" s="142"/>
      <c r="AD986" s="142"/>
      <c r="AE986" s="142"/>
    </row>
    <row r="987" spans="1:31" ht="15" hidden="1" customHeight="1">
      <c r="A987" s="384"/>
      <c r="B987" s="142"/>
      <c r="C987" s="142"/>
      <c r="D987" s="142"/>
      <c r="E987" s="142"/>
      <c r="F987" s="142"/>
      <c r="G987" s="142"/>
      <c r="H987" s="142"/>
      <c r="I987" s="142"/>
      <c r="J987" s="142"/>
      <c r="K987" s="142"/>
      <c r="L987" s="142"/>
      <c r="M987" s="142"/>
      <c r="N987" s="142"/>
      <c r="O987" s="142"/>
      <c r="P987" s="142"/>
      <c r="Q987" s="142"/>
      <c r="R987" s="142"/>
      <c r="S987" s="142"/>
      <c r="T987" s="142"/>
      <c r="U987" s="142"/>
      <c r="V987" s="142"/>
      <c r="W987" s="142"/>
      <c r="X987" s="142"/>
      <c r="Y987" s="142"/>
      <c r="Z987" s="142"/>
      <c r="AA987" s="142"/>
      <c r="AB987" s="142"/>
      <c r="AC987" s="142"/>
      <c r="AD987" s="142"/>
      <c r="AE987" s="142"/>
    </row>
    <row r="988" spans="1:31" ht="15" hidden="1" customHeight="1">
      <c r="A988" s="384"/>
      <c r="B988" s="142"/>
      <c r="C988" s="142"/>
      <c r="D988" s="142"/>
      <c r="E988" s="142"/>
      <c r="F988" s="142"/>
      <c r="G988" s="142"/>
      <c r="H988" s="142"/>
      <c r="I988" s="142"/>
      <c r="J988" s="142"/>
      <c r="K988" s="142"/>
      <c r="L988" s="142"/>
      <c r="M988" s="142"/>
      <c r="N988" s="142"/>
      <c r="O988" s="142"/>
      <c r="P988" s="142"/>
      <c r="Q988" s="142"/>
      <c r="R988" s="142"/>
      <c r="S988" s="142"/>
      <c r="T988" s="142"/>
      <c r="U988" s="142"/>
      <c r="V988" s="142"/>
      <c r="W988" s="142"/>
      <c r="X988" s="142"/>
      <c r="Y988" s="142"/>
      <c r="Z988" s="142"/>
      <c r="AA988" s="142"/>
      <c r="AB988" s="142"/>
      <c r="AC988" s="142"/>
      <c r="AD988" s="142"/>
      <c r="AE988" s="142"/>
    </row>
    <row r="989" spans="1:31" ht="15" hidden="1" customHeight="1">
      <c r="A989" s="384"/>
      <c r="B989" s="142"/>
      <c r="C989" s="142"/>
      <c r="D989" s="142"/>
      <c r="E989" s="142"/>
      <c r="F989" s="142"/>
      <c r="G989" s="142"/>
      <c r="H989" s="142"/>
      <c r="I989" s="142"/>
      <c r="J989" s="142"/>
      <c r="K989" s="142"/>
      <c r="L989" s="142"/>
      <c r="M989" s="142"/>
      <c r="N989" s="142"/>
      <c r="O989" s="142"/>
      <c r="P989" s="142"/>
      <c r="Q989" s="142"/>
      <c r="R989" s="142"/>
      <c r="S989" s="142"/>
      <c r="T989" s="142"/>
      <c r="U989" s="142"/>
      <c r="V989" s="142"/>
      <c r="W989" s="142"/>
      <c r="X989" s="142"/>
      <c r="Y989" s="142"/>
      <c r="Z989" s="142"/>
      <c r="AA989" s="142"/>
      <c r="AB989" s="142"/>
      <c r="AC989" s="142"/>
      <c r="AD989" s="142"/>
      <c r="AE989" s="142"/>
    </row>
    <row r="990" spans="1:31" ht="15" hidden="1" customHeight="1">
      <c r="A990" s="384"/>
      <c r="B990" s="142"/>
      <c r="C990" s="142"/>
      <c r="D990" s="142"/>
      <c r="E990" s="142"/>
      <c r="F990" s="142"/>
      <c r="G990" s="142"/>
      <c r="H990" s="142"/>
      <c r="I990" s="142"/>
      <c r="J990" s="142"/>
      <c r="K990" s="142"/>
      <c r="L990" s="142"/>
      <c r="M990" s="142"/>
      <c r="N990" s="142"/>
      <c r="O990" s="142"/>
      <c r="P990" s="142"/>
      <c r="Q990" s="142"/>
      <c r="R990" s="142"/>
      <c r="S990" s="142"/>
      <c r="T990" s="142"/>
      <c r="U990" s="142"/>
      <c r="V990" s="142"/>
      <c r="W990" s="142"/>
      <c r="X990" s="142"/>
      <c r="Y990" s="142"/>
      <c r="Z990" s="142"/>
      <c r="AA990" s="142"/>
      <c r="AB990" s="142"/>
      <c r="AC990" s="142"/>
      <c r="AD990" s="142"/>
      <c r="AE990" s="142"/>
    </row>
    <row r="991" spans="1:31" ht="15" hidden="1" customHeight="1">
      <c r="A991" s="384"/>
      <c r="B991" s="142"/>
      <c r="C991" s="142"/>
      <c r="D991" s="142"/>
      <c r="E991" s="142"/>
      <c r="F991" s="142"/>
      <c r="G991" s="142"/>
      <c r="H991" s="142"/>
      <c r="I991" s="142"/>
      <c r="J991" s="142"/>
      <c r="K991" s="142"/>
      <c r="L991" s="142"/>
      <c r="M991" s="142"/>
      <c r="N991" s="142"/>
      <c r="O991" s="142"/>
      <c r="P991" s="142"/>
      <c r="Q991" s="142"/>
      <c r="R991" s="142"/>
      <c r="S991" s="142"/>
      <c r="T991" s="142"/>
      <c r="U991" s="142"/>
      <c r="V991" s="142"/>
      <c r="W991" s="142"/>
      <c r="X991" s="142"/>
      <c r="Y991" s="142"/>
      <c r="Z991" s="142"/>
      <c r="AA991" s="142"/>
      <c r="AB991" s="142"/>
      <c r="AC991" s="142"/>
      <c r="AD991" s="142"/>
      <c r="AE991" s="142"/>
    </row>
    <row r="992" spans="1:31" ht="15" hidden="1" customHeight="1">
      <c r="A992" s="384"/>
      <c r="B992" s="142"/>
      <c r="C992" s="142"/>
      <c r="D992" s="142"/>
      <c r="E992" s="142"/>
      <c r="F992" s="142"/>
      <c r="G992" s="142"/>
      <c r="H992" s="142"/>
      <c r="I992" s="142"/>
      <c r="J992" s="142"/>
      <c r="K992" s="142"/>
      <c r="L992" s="142"/>
      <c r="M992" s="142"/>
      <c r="N992" s="142"/>
      <c r="O992" s="142"/>
      <c r="P992" s="142"/>
      <c r="Q992" s="142"/>
      <c r="R992" s="142"/>
      <c r="S992" s="142"/>
      <c r="T992" s="142"/>
      <c r="U992" s="142"/>
      <c r="V992" s="142"/>
      <c r="W992" s="142"/>
      <c r="X992" s="142"/>
      <c r="Y992" s="142"/>
      <c r="Z992" s="142"/>
      <c r="AA992" s="142"/>
      <c r="AB992" s="142"/>
      <c r="AC992" s="142"/>
      <c r="AD992" s="142"/>
      <c r="AE992" s="142"/>
    </row>
    <row r="993" spans="1:31" ht="15" hidden="1" customHeight="1">
      <c r="A993" s="384"/>
      <c r="B993" s="142"/>
      <c r="C993" s="142"/>
      <c r="D993" s="142"/>
      <c r="E993" s="142"/>
      <c r="F993" s="142"/>
      <c r="G993" s="142"/>
      <c r="H993" s="142"/>
      <c r="I993" s="142"/>
      <c r="J993" s="142"/>
      <c r="K993" s="142"/>
      <c r="L993" s="142"/>
      <c r="M993" s="142"/>
      <c r="N993" s="142"/>
      <c r="O993" s="142"/>
      <c r="P993" s="142"/>
      <c r="Q993" s="142"/>
      <c r="R993" s="142"/>
      <c r="S993" s="142"/>
      <c r="T993" s="142"/>
      <c r="U993" s="142"/>
      <c r="V993" s="142"/>
      <c r="W993" s="142"/>
      <c r="X993" s="142"/>
      <c r="Y993" s="142"/>
      <c r="Z993" s="142"/>
      <c r="AA993" s="142"/>
      <c r="AB993" s="142"/>
      <c r="AC993" s="142"/>
      <c r="AD993" s="142"/>
      <c r="AE993" s="142"/>
    </row>
    <row r="994" spans="1:31" ht="15" hidden="1" customHeight="1">
      <c r="A994" s="384"/>
      <c r="B994" s="142"/>
      <c r="C994" s="142"/>
      <c r="D994" s="142"/>
      <c r="E994" s="142"/>
      <c r="F994" s="142"/>
      <c r="G994" s="142"/>
      <c r="H994" s="142"/>
      <c r="I994" s="142"/>
      <c r="J994" s="142"/>
      <c r="K994" s="142"/>
      <c r="L994" s="142"/>
      <c r="M994" s="142"/>
      <c r="N994" s="142"/>
      <c r="O994" s="142"/>
      <c r="P994" s="142"/>
      <c r="Q994" s="142"/>
      <c r="R994" s="142"/>
      <c r="S994" s="142"/>
      <c r="T994" s="142"/>
      <c r="U994" s="142"/>
      <c r="V994" s="142"/>
      <c r="W994" s="142"/>
      <c r="X994" s="142"/>
      <c r="Y994" s="142"/>
      <c r="Z994" s="142"/>
      <c r="AA994" s="142"/>
      <c r="AB994" s="142"/>
      <c r="AC994" s="142"/>
      <c r="AD994" s="142"/>
      <c r="AE994" s="142"/>
    </row>
    <row r="995" spans="1:31" ht="15" hidden="1" customHeight="1">
      <c r="A995" s="384"/>
      <c r="B995" s="142"/>
      <c r="C995" s="142"/>
      <c r="D995" s="142"/>
      <c r="E995" s="142"/>
      <c r="F995" s="142"/>
      <c r="G995" s="142"/>
      <c r="H995" s="142"/>
      <c r="I995" s="142"/>
      <c r="J995" s="142"/>
      <c r="K995" s="142"/>
      <c r="L995" s="142"/>
      <c r="M995" s="142"/>
      <c r="N995" s="142"/>
      <c r="O995" s="142"/>
      <c r="P995" s="142"/>
      <c r="Q995" s="142"/>
      <c r="R995" s="142"/>
      <c r="S995" s="142"/>
      <c r="T995" s="142"/>
      <c r="U995" s="142"/>
      <c r="V995" s="142"/>
      <c r="W995" s="142"/>
      <c r="X995" s="142"/>
      <c r="Y995" s="142"/>
      <c r="Z995" s="142"/>
      <c r="AA995" s="142"/>
      <c r="AB995" s="142"/>
      <c r="AC995" s="142"/>
      <c r="AD995" s="142"/>
      <c r="AE995" s="142"/>
    </row>
    <row r="996" spans="1:31" ht="15" hidden="1" customHeight="1">
      <c r="A996" s="384"/>
      <c r="B996" s="142"/>
      <c r="C996" s="142"/>
      <c r="D996" s="142"/>
      <c r="E996" s="142"/>
      <c r="F996" s="142"/>
      <c r="G996" s="142"/>
      <c r="H996" s="142"/>
      <c r="I996" s="142"/>
      <c r="J996" s="142"/>
      <c r="K996" s="142"/>
      <c r="L996" s="142"/>
      <c r="M996" s="142"/>
      <c r="N996" s="142"/>
      <c r="O996" s="142"/>
      <c r="P996" s="142"/>
      <c r="Q996" s="142"/>
      <c r="R996" s="142"/>
      <c r="S996" s="142"/>
      <c r="T996" s="142"/>
      <c r="U996" s="142"/>
      <c r="V996" s="142"/>
      <c r="W996" s="142"/>
      <c r="X996" s="142"/>
      <c r="Y996" s="142"/>
      <c r="Z996" s="142"/>
      <c r="AA996" s="142"/>
      <c r="AB996" s="142"/>
      <c r="AC996" s="142"/>
      <c r="AD996" s="142"/>
      <c r="AE996" s="142"/>
    </row>
    <row r="997" spans="1:31" ht="15" hidden="1" customHeight="1">
      <c r="A997" s="384"/>
      <c r="B997" s="142"/>
      <c r="C997" s="142"/>
      <c r="D997" s="142"/>
      <c r="E997" s="142"/>
      <c r="F997" s="142"/>
      <c r="G997" s="142"/>
      <c r="H997" s="142"/>
      <c r="I997" s="142"/>
      <c r="J997" s="142"/>
      <c r="K997" s="142"/>
      <c r="L997" s="142"/>
      <c r="M997" s="142"/>
      <c r="N997" s="142"/>
      <c r="O997" s="142"/>
      <c r="P997" s="142"/>
      <c r="Q997" s="142"/>
      <c r="R997" s="142"/>
      <c r="S997" s="142"/>
      <c r="T997" s="142"/>
      <c r="U997" s="142"/>
      <c r="V997" s="142"/>
      <c r="W997" s="142"/>
      <c r="X997" s="142"/>
      <c r="Y997" s="142"/>
      <c r="Z997" s="142"/>
      <c r="AA997" s="142"/>
      <c r="AB997" s="142"/>
      <c r="AC997" s="142"/>
      <c r="AD997" s="142"/>
      <c r="AE997" s="142"/>
    </row>
    <row r="998" spans="1:31" ht="15" hidden="1" customHeight="1">
      <c r="A998" s="384"/>
      <c r="B998" s="142"/>
      <c r="C998" s="142"/>
      <c r="D998" s="142"/>
      <c r="E998" s="142"/>
      <c r="F998" s="142"/>
      <c r="G998" s="142"/>
      <c r="H998" s="142"/>
      <c r="I998" s="142"/>
      <c r="J998" s="142"/>
      <c r="K998" s="142"/>
      <c r="L998" s="142"/>
      <c r="M998" s="142"/>
      <c r="N998" s="142"/>
      <c r="O998" s="142"/>
      <c r="P998" s="142"/>
      <c r="Q998" s="142"/>
      <c r="R998" s="142"/>
      <c r="S998" s="142"/>
      <c r="T998" s="142"/>
      <c r="U998" s="142"/>
      <c r="V998" s="142"/>
      <c r="W998" s="142"/>
      <c r="X998" s="142"/>
      <c r="Y998" s="142"/>
      <c r="Z998" s="142"/>
      <c r="AA998" s="142"/>
      <c r="AB998" s="142"/>
      <c r="AC998" s="142"/>
      <c r="AD998" s="142"/>
      <c r="AE998" s="142"/>
    </row>
    <row r="999" spans="1:31" ht="15" hidden="1" customHeight="1">
      <c r="A999" s="384"/>
      <c r="B999" s="142"/>
      <c r="C999" s="142"/>
      <c r="D999" s="142"/>
      <c r="E999" s="142"/>
      <c r="F999" s="142"/>
      <c r="G999" s="142"/>
      <c r="H999" s="142"/>
      <c r="I999" s="142"/>
      <c r="J999" s="142"/>
      <c r="K999" s="142"/>
      <c r="L999" s="142"/>
      <c r="M999" s="142"/>
      <c r="N999" s="142"/>
      <c r="O999" s="142"/>
      <c r="P999" s="142"/>
      <c r="Q999" s="142"/>
      <c r="R999" s="142"/>
      <c r="S999" s="142"/>
      <c r="T999" s="142"/>
      <c r="U999" s="142"/>
      <c r="V999" s="142"/>
      <c r="W999" s="142"/>
      <c r="X999" s="142"/>
      <c r="Y999" s="142"/>
      <c r="Z999" s="142"/>
      <c r="AA999" s="142"/>
      <c r="AB999" s="142"/>
      <c r="AC999" s="142"/>
      <c r="AD999" s="142"/>
      <c r="AE999" s="142"/>
    </row>
    <row r="1000" spans="1:31" ht="15" hidden="1" customHeight="1">
      <c r="A1000" s="384"/>
      <c r="B1000" s="142"/>
      <c r="C1000" s="142"/>
      <c r="D1000" s="142"/>
      <c r="E1000" s="142"/>
      <c r="F1000" s="142"/>
      <c r="G1000" s="142"/>
      <c r="H1000" s="142"/>
      <c r="I1000" s="142"/>
      <c r="J1000" s="142"/>
      <c r="K1000" s="142"/>
      <c r="L1000" s="142"/>
      <c r="M1000" s="142"/>
      <c r="N1000" s="142"/>
      <c r="O1000" s="142"/>
      <c r="P1000" s="142"/>
      <c r="Q1000" s="142"/>
      <c r="R1000" s="142"/>
      <c r="S1000" s="142"/>
      <c r="T1000" s="142"/>
      <c r="U1000" s="142"/>
      <c r="V1000" s="142"/>
      <c r="W1000" s="142"/>
      <c r="X1000" s="142"/>
      <c r="Y1000" s="142"/>
      <c r="Z1000" s="142"/>
      <c r="AA1000" s="142"/>
      <c r="AB1000" s="142"/>
      <c r="AC1000" s="142"/>
      <c r="AD1000" s="142"/>
      <c r="AE1000" s="142"/>
    </row>
    <row r="1001" spans="1:31" ht="15" hidden="1" customHeight="1">
      <c r="A1001" s="384"/>
      <c r="B1001" s="142"/>
      <c r="C1001" s="142"/>
      <c r="D1001" s="142"/>
      <c r="E1001" s="142"/>
      <c r="F1001" s="142"/>
      <c r="G1001" s="142"/>
      <c r="H1001" s="142"/>
      <c r="I1001" s="142"/>
      <c r="J1001" s="142"/>
      <c r="K1001" s="142"/>
      <c r="L1001" s="142"/>
      <c r="M1001" s="142"/>
      <c r="N1001" s="142"/>
      <c r="O1001" s="142"/>
      <c r="P1001" s="142"/>
      <c r="Q1001" s="142"/>
      <c r="R1001" s="142"/>
      <c r="S1001" s="142"/>
      <c r="T1001" s="142"/>
      <c r="U1001" s="142"/>
      <c r="V1001" s="142"/>
      <c r="W1001" s="142"/>
      <c r="X1001" s="142"/>
      <c r="Y1001" s="142"/>
      <c r="Z1001" s="142"/>
      <c r="AA1001" s="142"/>
      <c r="AB1001" s="142"/>
      <c r="AC1001" s="142"/>
      <c r="AD1001" s="142"/>
      <c r="AE1001" s="142"/>
    </row>
    <row r="1002" spans="1:31" ht="15" hidden="1" customHeight="1">
      <c r="A1002" s="384"/>
      <c r="B1002" s="142"/>
      <c r="C1002" s="142"/>
      <c r="D1002" s="142"/>
      <c r="E1002" s="142"/>
      <c r="F1002" s="142"/>
      <c r="G1002" s="142"/>
      <c r="H1002" s="142"/>
      <c r="I1002" s="142"/>
      <c r="J1002" s="142"/>
      <c r="K1002" s="142"/>
      <c r="L1002" s="142"/>
      <c r="M1002" s="142"/>
      <c r="N1002" s="142"/>
      <c r="O1002" s="142"/>
      <c r="P1002" s="142"/>
      <c r="Q1002" s="142"/>
      <c r="R1002" s="142"/>
      <c r="S1002" s="142"/>
      <c r="T1002" s="142"/>
      <c r="U1002" s="142"/>
      <c r="V1002" s="142"/>
      <c r="W1002" s="142"/>
      <c r="X1002" s="142"/>
      <c r="Y1002" s="142"/>
      <c r="Z1002" s="142"/>
      <c r="AA1002" s="142"/>
      <c r="AB1002" s="142"/>
      <c r="AC1002" s="142"/>
      <c r="AD1002" s="142"/>
      <c r="AE1002" s="142"/>
    </row>
    <row r="1003" spans="1:31" ht="15" hidden="1" customHeight="1">
      <c r="A1003" s="384"/>
      <c r="B1003" s="142"/>
      <c r="C1003" s="142"/>
      <c r="D1003" s="142"/>
      <c r="E1003" s="142"/>
      <c r="F1003" s="142"/>
      <c r="G1003" s="142"/>
      <c r="H1003" s="142"/>
      <c r="I1003" s="142"/>
      <c r="J1003" s="142"/>
      <c r="K1003" s="142"/>
      <c r="L1003" s="142"/>
      <c r="M1003" s="142"/>
      <c r="N1003" s="142"/>
      <c r="O1003" s="142"/>
      <c r="P1003" s="142"/>
      <c r="Q1003" s="142"/>
      <c r="R1003" s="142"/>
      <c r="S1003" s="142"/>
      <c r="T1003" s="142"/>
      <c r="U1003" s="142"/>
      <c r="V1003" s="142"/>
      <c r="W1003" s="142"/>
      <c r="X1003" s="142"/>
      <c r="Y1003" s="142"/>
      <c r="Z1003" s="142"/>
      <c r="AA1003" s="142"/>
      <c r="AB1003" s="142"/>
      <c r="AC1003" s="142"/>
      <c r="AD1003" s="142"/>
      <c r="AE1003" s="142"/>
    </row>
    <row r="1004" spans="1:31" ht="15" hidden="1" customHeight="1">
      <c r="A1004" s="384"/>
      <c r="B1004" s="142"/>
      <c r="C1004" s="142"/>
      <c r="D1004" s="142"/>
      <c r="E1004" s="142"/>
      <c r="F1004" s="142"/>
      <c r="G1004" s="142"/>
      <c r="H1004" s="142"/>
      <c r="I1004" s="142"/>
      <c r="J1004" s="142"/>
      <c r="K1004" s="142"/>
      <c r="L1004" s="142"/>
      <c r="M1004" s="142"/>
      <c r="N1004" s="142"/>
      <c r="O1004" s="142"/>
      <c r="P1004" s="142"/>
      <c r="Q1004" s="142"/>
      <c r="R1004" s="142"/>
      <c r="S1004" s="142"/>
      <c r="T1004" s="142"/>
      <c r="U1004" s="142"/>
      <c r="V1004" s="142"/>
      <c r="W1004" s="142"/>
      <c r="X1004" s="142"/>
      <c r="Y1004" s="142"/>
      <c r="Z1004" s="142"/>
      <c r="AA1004" s="142"/>
      <c r="AB1004" s="142"/>
      <c r="AC1004" s="142"/>
      <c r="AD1004" s="142"/>
      <c r="AE1004" s="142"/>
    </row>
    <row r="1005" spans="1:31" ht="15" hidden="1" customHeight="1">
      <c r="A1005" s="384"/>
      <c r="B1005" s="142"/>
      <c r="C1005" s="142"/>
      <c r="D1005" s="142"/>
      <c r="E1005" s="142"/>
      <c r="F1005" s="142"/>
      <c r="G1005" s="142"/>
      <c r="H1005" s="142"/>
      <c r="I1005" s="142"/>
      <c r="J1005" s="142"/>
      <c r="K1005" s="142"/>
      <c r="L1005" s="142"/>
      <c r="M1005" s="142"/>
      <c r="N1005" s="142"/>
      <c r="O1005" s="142"/>
      <c r="P1005" s="142"/>
      <c r="Q1005" s="142"/>
      <c r="R1005" s="142"/>
      <c r="S1005" s="142"/>
      <c r="T1005" s="142"/>
      <c r="U1005" s="142"/>
      <c r="V1005" s="142"/>
      <c r="W1005" s="142"/>
      <c r="X1005" s="142"/>
      <c r="Y1005" s="142"/>
      <c r="Z1005" s="142"/>
      <c r="AA1005" s="142"/>
      <c r="AB1005" s="142"/>
      <c r="AC1005" s="142"/>
      <c r="AD1005" s="142"/>
      <c r="AE1005" s="142"/>
    </row>
    <row r="1006" spans="1:31" ht="15" hidden="1" customHeight="1">
      <c r="A1006" s="384"/>
      <c r="B1006" s="142"/>
      <c r="C1006" s="142"/>
      <c r="D1006" s="142"/>
      <c r="E1006" s="142"/>
      <c r="F1006" s="142"/>
      <c r="G1006" s="142"/>
      <c r="H1006" s="142"/>
      <c r="I1006" s="142"/>
      <c r="J1006" s="142"/>
      <c r="K1006" s="142"/>
      <c r="L1006" s="142"/>
      <c r="M1006" s="142"/>
      <c r="N1006" s="142"/>
      <c r="O1006" s="142"/>
      <c r="P1006" s="142"/>
      <c r="Q1006" s="142"/>
      <c r="R1006" s="142"/>
      <c r="S1006" s="142"/>
      <c r="T1006" s="142"/>
      <c r="U1006" s="142"/>
      <c r="V1006" s="142"/>
      <c r="W1006" s="142"/>
      <c r="X1006" s="142"/>
      <c r="Y1006" s="142"/>
      <c r="Z1006" s="142"/>
      <c r="AA1006" s="142"/>
      <c r="AB1006" s="142"/>
      <c r="AC1006" s="142"/>
      <c r="AD1006" s="142"/>
      <c r="AE1006" s="142"/>
    </row>
    <row r="1007" spans="1:31" ht="15" hidden="1" customHeight="1">
      <c r="A1007" s="384"/>
      <c r="B1007" s="142"/>
      <c r="C1007" s="142"/>
      <c r="D1007" s="142"/>
      <c r="E1007" s="142"/>
      <c r="F1007" s="142"/>
      <c r="G1007" s="142"/>
      <c r="H1007" s="142"/>
      <c r="I1007" s="142"/>
      <c r="J1007" s="142"/>
      <c r="K1007" s="142"/>
      <c r="L1007" s="142"/>
      <c r="M1007" s="142"/>
      <c r="N1007" s="142"/>
      <c r="O1007" s="142"/>
      <c r="P1007" s="142"/>
      <c r="Q1007" s="142"/>
      <c r="R1007" s="142"/>
      <c r="S1007" s="142"/>
      <c r="T1007" s="142"/>
      <c r="U1007" s="142"/>
      <c r="V1007" s="142"/>
      <c r="W1007" s="142"/>
      <c r="X1007" s="142"/>
      <c r="Y1007" s="142"/>
      <c r="Z1007" s="142"/>
      <c r="AA1007" s="142"/>
      <c r="AB1007" s="142"/>
      <c r="AC1007" s="142"/>
      <c r="AD1007" s="142"/>
      <c r="AE1007" s="142"/>
    </row>
    <row r="1008" spans="1:31" ht="15" hidden="1" customHeight="1">
      <c r="A1008" s="384"/>
      <c r="B1008" s="142"/>
      <c r="C1008" s="142"/>
      <c r="D1008" s="142"/>
      <c r="E1008" s="142"/>
      <c r="F1008" s="142"/>
      <c r="G1008" s="142"/>
      <c r="H1008" s="142"/>
      <c r="I1008" s="142"/>
      <c r="J1008" s="142"/>
      <c r="K1008" s="142"/>
      <c r="L1008" s="142"/>
      <c r="M1008" s="142"/>
      <c r="N1008" s="142"/>
      <c r="O1008" s="142"/>
      <c r="P1008" s="142"/>
      <c r="Q1008" s="142"/>
      <c r="R1008" s="142"/>
      <c r="S1008" s="142"/>
      <c r="T1008" s="142"/>
      <c r="U1008" s="142"/>
      <c r="V1008" s="142"/>
      <c r="W1008" s="142"/>
      <c r="X1008" s="142"/>
      <c r="Y1008" s="142"/>
      <c r="Z1008" s="142"/>
      <c r="AA1008" s="142"/>
      <c r="AB1008" s="142"/>
      <c r="AC1008" s="142"/>
      <c r="AD1008" s="142"/>
      <c r="AE1008" s="142"/>
    </row>
    <row r="1009" spans="1:31" ht="15" hidden="1" customHeight="1">
      <c r="A1009" s="384"/>
      <c r="B1009" s="142"/>
      <c r="C1009" s="142"/>
      <c r="D1009" s="142"/>
      <c r="E1009" s="142"/>
      <c r="F1009" s="142"/>
      <c r="G1009" s="142"/>
      <c r="H1009" s="142"/>
      <c r="I1009" s="142"/>
      <c r="J1009" s="142"/>
      <c r="K1009" s="142"/>
      <c r="L1009" s="142"/>
      <c r="M1009" s="142"/>
      <c r="N1009" s="142"/>
      <c r="O1009" s="142"/>
      <c r="P1009" s="142"/>
      <c r="Q1009" s="142"/>
      <c r="R1009" s="142"/>
      <c r="S1009" s="142"/>
      <c r="T1009" s="142"/>
      <c r="U1009" s="142"/>
      <c r="V1009" s="142"/>
      <c r="W1009" s="142"/>
      <c r="X1009" s="142"/>
      <c r="Y1009" s="142"/>
      <c r="Z1009" s="142"/>
      <c r="AA1009" s="142"/>
      <c r="AB1009" s="142"/>
      <c r="AC1009" s="142"/>
      <c r="AD1009" s="142"/>
      <c r="AE1009" s="142"/>
    </row>
    <row r="1010" spans="1:31" ht="15" hidden="1" customHeight="1">
      <c r="A1010" s="384"/>
      <c r="B1010" s="142"/>
      <c r="C1010" s="142"/>
      <c r="D1010" s="142"/>
      <c r="E1010" s="142"/>
      <c r="F1010" s="142"/>
      <c r="G1010" s="142"/>
      <c r="H1010" s="142"/>
      <c r="I1010" s="142"/>
      <c r="J1010" s="142"/>
      <c r="K1010" s="142"/>
      <c r="L1010" s="142"/>
      <c r="M1010" s="142"/>
      <c r="N1010" s="142"/>
      <c r="O1010" s="142"/>
      <c r="P1010" s="142"/>
      <c r="Q1010" s="142"/>
      <c r="R1010" s="142"/>
      <c r="S1010" s="142"/>
      <c r="T1010" s="142"/>
      <c r="U1010" s="142"/>
      <c r="V1010" s="142"/>
      <c r="W1010" s="142"/>
      <c r="X1010" s="142"/>
      <c r="Y1010" s="142"/>
      <c r="Z1010" s="142"/>
      <c r="AA1010" s="142"/>
      <c r="AB1010" s="142"/>
      <c r="AC1010" s="142"/>
      <c r="AD1010" s="142"/>
      <c r="AE1010" s="142"/>
    </row>
    <row r="1011" spans="1:31" ht="15" hidden="1" customHeight="1">
      <c r="A1011" s="384"/>
      <c r="B1011" s="142"/>
      <c r="C1011" s="142"/>
      <c r="D1011" s="142"/>
      <c r="E1011" s="142"/>
      <c r="F1011" s="142"/>
      <c r="G1011" s="142"/>
      <c r="H1011" s="142"/>
      <c r="I1011" s="142"/>
      <c r="J1011" s="142"/>
      <c r="K1011" s="142"/>
      <c r="L1011" s="142"/>
      <c r="M1011" s="142"/>
      <c r="N1011" s="142"/>
      <c r="O1011" s="142"/>
      <c r="P1011" s="142"/>
      <c r="Q1011" s="142"/>
      <c r="R1011" s="142"/>
      <c r="S1011" s="142"/>
      <c r="T1011" s="142"/>
      <c r="U1011" s="142"/>
      <c r="V1011" s="142"/>
      <c r="W1011" s="142"/>
      <c r="X1011" s="142"/>
      <c r="Y1011" s="142"/>
      <c r="Z1011" s="142"/>
      <c r="AA1011" s="142"/>
      <c r="AB1011" s="142"/>
      <c r="AC1011" s="142"/>
      <c r="AD1011" s="142"/>
      <c r="AE1011" s="142"/>
    </row>
    <row r="1012" spans="1:31" ht="15" hidden="1" customHeight="1">
      <c r="A1012" s="384"/>
      <c r="B1012" s="142"/>
      <c r="C1012" s="142"/>
      <c r="D1012" s="142"/>
      <c r="E1012" s="142"/>
      <c r="F1012" s="142"/>
      <c r="G1012" s="142"/>
      <c r="H1012" s="142"/>
      <c r="I1012" s="142"/>
      <c r="J1012" s="142"/>
      <c r="K1012" s="142"/>
      <c r="L1012" s="142"/>
      <c r="M1012" s="142"/>
      <c r="N1012" s="142"/>
      <c r="O1012" s="142"/>
      <c r="P1012" s="142"/>
      <c r="Q1012" s="142"/>
      <c r="R1012" s="142"/>
      <c r="S1012" s="142"/>
      <c r="T1012" s="142"/>
      <c r="U1012" s="142"/>
      <c r="V1012" s="142"/>
      <c r="W1012" s="142"/>
      <c r="X1012" s="142"/>
      <c r="Y1012" s="142"/>
      <c r="Z1012" s="142"/>
      <c r="AA1012" s="142"/>
      <c r="AB1012" s="142"/>
      <c r="AC1012" s="142"/>
      <c r="AD1012" s="142"/>
      <c r="AE1012" s="142"/>
    </row>
    <row r="1013" spans="1:31" ht="15" hidden="1" customHeight="1">
      <c r="A1013" s="384"/>
      <c r="B1013" s="142"/>
      <c r="C1013" s="142"/>
      <c r="D1013" s="142"/>
      <c r="E1013" s="142"/>
      <c r="F1013" s="142"/>
      <c r="G1013" s="142"/>
      <c r="H1013" s="142"/>
      <c r="I1013" s="142"/>
      <c r="J1013" s="142"/>
      <c r="K1013" s="142"/>
      <c r="L1013" s="142"/>
      <c r="M1013" s="142"/>
      <c r="N1013" s="142"/>
      <c r="O1013" s="142"/>
      <c r="P1013" s="142"/>
      <c r="Q1013" s="142"/>
      <c r="R1013" s="142"/>
      <c r="S1013" s="142"/>
      <c r="T1013" s="142"/>
      <c r="U1013" s="142"/>
      <c r="V1013" s="142"/>
      <c r="W1013" s="142"/>
      <c r="X1013" s="142"/>
      <c r="Y1013" s="142"/>
      <c r="Z1013" s="142"/>
      <c r="AA1013" s="142"/>
      <c r="AB1013" s="142"/>
      <c r="AC1013" s="142"/>
      <c r="AD1013" s="142"/>
      <c r="AE1013" s="142"/>
    </row>
    <row r="1014" spans="1:31" ht="15" hidden="1" customHeight="1">
      <c r="A1014" s="384"/>
      <c r="B1014" s="142"/>
      <c r="C1014" s="142"/>
      <c r="D1014" s="142"/>
      <c r="E1014" s="142"/>
      <c r="F1014" s="142"/>
      <c r="G1014" s="142"/>
      <c r="H1014" s="142"/>
      <c r="I1014" s="142"/>
      <c r="J1014" s="142"/>
      <c r="K1014" s="142"/>
      <c r="L1014" s="142"/>
      <c r="M1014" s="142"/>
      <c r="N1014" s="142"/>
      <c r="O1014" s="142"/>
      <c r="P1014" s="142"/>
      <c r="Q1014" s="142"/>
      <c r="R1014" s="142"/>
      <c r="S1014" s="142"/>
      <c r="T1014" s="142"/>
      <c r="U1014" s="142"/>
      <c r="V1014" s="142"/>
      <c r="W1014" s="142"/>
      <c r="X1014" s="142"/>
      <c r="Y1014" s="142"/>
      <c r="Z1014" s="142"/>
      <c r="AA1014" s="142"/>
      <c r="AB1014" s="142"/>
      <c r="AC1014" s="142"/>
      <c r="AD1014" s="142"/>
      <c r="AE1014" s="142"/>
    </row>
    <row r="1015" spans="1:31" ht="15" hidden="1" customHeight="1">
      <c r="A1015" s="384"/>
      <c r="B1015" s="142"/>
      <c r="C1015" s="142"/>
      <c r="D1015" s="142"/>
      <c r="E1015" s="142"/>
      <c r="F1015" s="142"/>
      <c r="G1015" s="142"/>
      <c r="H1015" s="142"/>
      <c r="I1015" s="142"/>
      <c r="J1015" s="142"/>
      <c r="K1015" s="142"/>
      <c r="L1015" s="142"/>
      <c r="M1015" s="142"/>
      <c r="N1015" s="142"/>
      <c r="O1015" s="142"/>
      <c r="P1015" s="142"/>
      <c r="Q1015" s="142"/>
      <c r="R1015" s="142"/>
      <c r="S1015" s="142"/>
      <c r="T1015" s="142"/>
      <c r="U1015" s="142"/>
      <c r="V1015" s="142"/>
      <c r="W1015" s="142"/>
      <c r="X1015" s="142"/>
      <c r="Y1015" s="142"/>
      <c r="Z1015" s="142"/>
      <c r="AA1015" s="142"/>
      <c r="AB1015" s="142"/>
      <c r="AC1015" s="142"/>
      <c r="AD1015" s="142"/>
      <c r="AE1015" s="142"/>
    </row>
    <row r="1016" spans="1:31" ht="15" hidden="1" customHeight="1">
      <c r="A1016" s="384"/>
      <c r="B1016" s="142"/>
      <c r="C1016" s="142"/>
      <c r="D1016" s="142"/>
      <c r="E1016" s="142"/>
      <c r="F1016" s="142"/>
      <c r="G1016" s="142"/>
      <c r="H1016" s="142"/>
      <c r="I1016" s="142"/>
      <c r="J1016" s="142"/>
      <c r="K1016" s="142"/>
      <c r="L1016" s="142"/>
      <c r="M1016" s="142"/>
      <c r="N1016" s="142"/>
      <c r="O1016" s="142"/>
      <c r="P1016" s="142"/>
      <c r="Q1016" s="142"/>
      <c r="R1016" s="142"/>
      <c r="S1016" s="142"/>
      <c r="T1016" s="142"/>
      <c r="U1016" s="142"/>
      <c r="V1016" s="142"/>
      <c r="W1016" s="142"/>
      <c r="X1016" s="142"/>
      <c r="Y1016" s="142"/>
      <c r="Z1016" s="142"/>
      <c r="AA1016" s="142"/>
      <c r="AB1016" s="142"/>
      <c r="AC1016" s="142"/>
      <c r="AD1016" s="142"/>
      <c r="AE1016" s="142"/>
    </row>
    <row r="1017" spans="1:31" ht="15" hidden="1" customHeight="1">
      <c r="A1017" s="384"/>
      <c r="B1017" s="142"/>
      <c r="C1017" s="142"/>
      <c r="D1017" s="142"/>
      <c r="E1017" s="142"/>
      <c r="F1017" s="142"/>
      <c r="G1017" s="142"/>
      <c r="H1017" s="142"/>
      <c r="I1017" s="142"/>
      <c r="J1017" s="142"/>
      <c r="K1017" s="142"/>
      <c r="L1017" s="142"/>
      <c r="M1017" s="142"/>
      <c r="N1017" s="142"/>
      <c r="O1017" s="142"/>
      <c r="P1017" s="142"/>
      <c r="Q1017" s="142"/>
      <c r="R1017" s="142"/>
      <c r="S1017" s="142"/>
      <c r="T1017" s="142"/>
      <c r="U1017" s="142"/>
      <c r="V1017" s="142"/>
      <c r="W1017" s="142"/>
      <c r="X1017" s="142"/>
      <c r="Y1017" s="142"/>
      <c r="Z1017" s="142"/>
      <c r="AA1017" s="142"/>
      <c r="AB1017" s="142"/>
      <c r="AC1017" s="142"/>
      <c r="AD1017" s="142"/>
      <c r="AE1017" s="142"/>
    </row>
    <row r="1018" spans="1:31" ht="15" hidden="1" customHeight="1">
      <c r="A1018" s="384"/>
      <c r="B1018" s="142"/>
      <c r="C1018" s="142"/>
      <c r="D1018" s="142"/>
      <c r="E1018" s="142"/>
      <c r="F1018" s="142"/>
      <c r="G1018" s="142"/>
      <c r="H1018" s="142"/>
      <c r="I1018" s="142"/>
      <c r="J1018" s="142"/>
      <c r="K1018" s="142"/>
      <c r="L1018" s="142"/>
      <c r="M1018" s="142"/>
      <c r="N1018" s="142"/>
      <c r="O1018" s="142"/>
      <c r="P1018" s="142"/>
      <c r="Q1018" s="142"/>
      <c r="R1018" s="142"/>
      <c r="S1018" s="142"/>
      <c r="T1018" s="142"/>
      <c r="U1018" s="142"/>
      <c r="V1018" s="142"/>
      <c r="W1018" s="142"/>
      <c r="X1018" s="142"/>
      <c r="Y1018" s="142"/>
      <c r="Z1018" s="142"/>
      <c r="AA1018" s="142"/>
      <c r="AB1018" s="142"/>
      <c r="AC1018" s="142"/>
      <c r="AD1018" s="142"/>
      <c r="AE1018" s="142"/>
    </row>
    <row r="1019" spans="1:31" ht="15" hidden="1" customHeight="1">
      <c r="A1019" s="384"/>
      <c r="B1019" s="142"/>
      <c r="C1019" s="142"/>
      <c r="D1019" s="142"/>
      <c r="E1019" s="142"/>
      <c r="F1019" s="142"/>
      <c r="G1019" s="142"/>
      <c r="H1019" s="142"/>
      <c r="I1019" s="142"/>
      <c r="J1019" s="142"/>
      <c r="K1019" s="142"/>
      <c r="L1019" s="142"/>
      <c r="M1019" s="142"/>
      <c r="N1019" s="142"/>
      <c r="O1019" s="142"/>
      <c r="P1019" s="142"/>
      <c r="Q1019" s="142"/>
      <c r="R1019" s="142"/>
      <c r="S1019" s="142"/>
      <c r="T1019" s="142"/>
      <c r="U1019" s="142"/>
      <c r="V1019" s="142"/>
      <c r="W1019" s="142"/>
      <c r="X1019" s="142"/>
      <c r="Y1019" s="142"/>
      <c r="Z1019" s="142"/>
      <c r="AA1019" s="142"/>
      <c r="AB1019" s="142"/>
      <c r="AC1019" s="142"/>
      <c r="AD1019" s="142"/>
      <c r="AE1019" s="142"/>
    </row>
    <row r="1020" spans="1:31" ht="15" hidden="1" customHeight="1">
      <c r="A1020" s="384"/>
      <c r="B1020" s="142"/>
      <c r="C1020" s="142"/>
      <c r="D1020" s="142"/>
      <c r="E1020" s="142"/>
      <c r="F1020" s="142"/>
      <c r="G1020" s="142"/>
      <c r="H1020" s="142"/>
      <c r="I1020" s="142"/>
      <c r="J1020" s="142"/>
      <c r="K1020" s="142"/>
      <c r="L1020" s="142"/>
      <c r="M1020" s="142"/>
      <c r="N1020" s="142"/>
      <c r="O1020" s="142"/>
      <c r="P1020" s="142"/>
      <c r="Q1020" s="142"/>
      <c r="R1020" s="142"/>
      <c r="S1020" s="142"/>
      <c r="T1020" s="142"/>
      <c r="U1020" s="142"/>
      <c r="V1020" s="142"/>
      <c r="W1020" s="142"/>
      <c r="X1020" s="142"/>
      <c r="Y1020" s="142"/>
      <c r="Z1020" s="142"/>
      <c r="AA1020" s="142"/>
      <c r="AB1020" s="142"/>
      <c r="AC1020" s="142"/>
      <c r="AD1020" s="142"/>
      <c r="AE1020" s="142"/>
    </row>
    <row r="1021" spans="1:31" ht="15" hidden="1" customHeight="1">
      <c r="A1021" s="384"/>
      <c r="B1021" s="142"/>
      <c r="C1021" s="142"/>
      <c r="D1021" s="142"/>
      <c r="E1021" s="142"/>
      <c r="F1021" s="142"/>
      <c r="G1021" s="142"/>
      <c r="H1021" s="142"/>
      <c r="I1021" s="142"/>
      <c r="J1021" s="142"/>
      <c r="K1021" s="142"/>
      <c r="L1021" s="142"/>
      <c r="M1021" s="142"/>
      <c r="N1021" s="142"/>
      <c r="O1021" s="142"/>
      <c r="P1021" s="142"/>
      <c r="Q1021" s="142"/>
      <c r="R1021" s="142"/>
      <c r="S1021" s="142"/>
      <c r="T1021" s="142"/>
      <c r="U1021" s="142"/>
      <c r="V1021" s="142"/>
      <c r="W1021" s="142"/>
      <c r="X1021" s="142"/>
      <c r="Y1021" s="142"/>
      <c r="Z1021" s="142"/>
      <c r="AA1021" s="142"/>
      <c r="AB1021" s="142"/>
      <c r="AC1021" s="142"/>
      <c r="AD1021" s="142"/>
      <c r="AE1021" s="142"/>
    </row>
    <row r="1022" spans="1:31" ht="15" hidden="1" customHeight="1">
      <c r="A1022" s="384"/>
      <c r="B1022" s="142"/>
      <c r="C1022" s="142"/>
      <c r="D1022" s="142"/>
      <c r="E1022" s="142"/>
      <c r="F1022" s="142"/>
      <c r="G1022" s="142"/>
      <c r="H1022" s="142"/>
      <c r="I1022" s="142"/>
      <c r="J1022" s="142"/>
      <c r="K1022" s="142"/>
      <c r="L1022" s="142"/>
      <c r="M1022" s="142"/>
      <c r="N1022" s="142"/>
      <c r="O1022" s="142"/>
      <c r="P1022" s="142"/>
      <c r="Q1022" s="142"/>
      <c r="R1022" s="142"/>
      <c r="S1022" s="142"/>
      <c r="T1022" s="142"/>
      <c r="U1022" s="142"/>
      <c r="V1022" s="142"/>
      <c r="W1022" s="142"/>
      <c r="X1022" s="142"/>
      <c r="Y1022" s="142"/>
      <c r="Z1022" s="142"/>
      <c r="AA1022" s="142"/>
      <c r="AB1022" s="142"/>
      <c r="AC1022" s="142"/>
      <c r="AD1022" s="142"/>
      <c r="AE1022" s="142"/>
    </row>
    <row r="1023" spans="1:31" ht="15" hidden="1" customHeight="1">
      <c r="A1023" s="384"/>
      <c r="B1023" s="142"/>
      <c r="C1023" s="142"/>
      <c r="D1023" s="142"/>
      <c r="E1023" s="142"/>
      <c r="F1023" s="142"/>
      <c r="G1023" s="142"/>
      <c r="H1023" s="142"/>
      <c r="I1023" s="142"/>
      <c r="J1023" s="142"/>
      <c r="K1023" s="142"/>
      <c r="L1023" s="142"/>
      <c r="M1023" s="142"/>
      <c r="N1023" s="142"/>
      <c r="O1023" s="142"/>
      <c r="P1023" s="142"/>
      <c r="Q1023" s="142"/>
      <c r="R1023" s="142"/>
      <c r="S1023" s="142"/>
      <c r="T1023" s="142"/>
      <c r="U1023" s="142"/>
      <c r="V1023" s="142"/>
      <c r="W1023" s="142"/>
      <c r="X1023" s="142"/>
      <c r="Y1023" s="142"/>
      <c r="Z1023" s="142"/>
      <c r="AA1023" s="142"/>
      <c r="AB1023" s="142"/>
      <c r="AC1023" s="142"/>
      <c r="AD1023" s="142"/>
      <c r="AE1023" s="142"/>
    </row>
    <row r="1024" spans="1:31" ht="15" hidden="1" customHeight="1">
      <c r="A1024" s="384"/>
      <c r="B1024" s="142"/>
      <c r="C1024" s="142"/>
      <c r="D1024" s="142"/>
      <c r="E1024" s="142"/>
      <c r="F1024" s="142"/>
      <c r="G1024" s="142"/>
      <c r="H1024" s="142"/>
      <c r="I1024" s="142"/>
      <c r="J1024" s="142"/>
      <c r="K1024" s="142"/>
      <c r="L1024" s="142"/>
      <c r="M1024" s="142"/>
      <c r="N1024" s="142"/>
      <c r="O1024" s="142"/>
      <c r="P1024" s="142"/>
      <c r="Q1024" s="142"/>
      <c r="R1024" s="142"/>
      <c r="S1024" s="142"/>
      <c r="T1024" s="142"/>
      <c r="U1024" s="142"/>
      <c r="V1024" s="142"/>
      <c r="W1024" s="142"/>
      <c r="X1024" s="142"/>
      <c r="Y1024" s="142"/>
      <c r="Z1024" s="142"/>
      <c r="AA1024" s="142"/>
      <c r="AB1024" s="142"/>
      <c r="AC1024" s="142"/>
      <c r="AD1024" s="142"/>
      <c r="AE1024" s="142"/>
    </row>
    <row r="1025" spans="1:31" ht="15" hidden="1" customHeight="1">
      <c r="A1025" s="384"/>
      <c r="B1025" s="142"/>
      <c r="C1025" s="142"/>
      <c r="D1025" s="142"/>
      <c r="E1025" s="142"/>
      <c r="F1025" s="142"/>
      <c r="G1025" s="142"/>
      <c r="H1025" s="142"/>
      <c r="I1025" s="142"/>
      <c r="J1025" s="142"/>
      <c r="K1025" s="142"/>
      <c r="L1025" s="142"/>
      <c r="M1025" s="142"/>
      <c r="N1025" s="142"/>
      <c r="O1025" s="142"/>
      <c r="P1025" s="142"/>
      <c r="Q1025" s="142"/>
      <c r="R1025" s="142"/>
      <c r="S1025" s="142"/>
      <c r="T1025" s="142"/>
      <c r="U1025" s="142"/>
      <c r="V1025" s="142"/>
      <c r="W1025" s="142"/>
      <c r="X1025" s="142"/>
      <c r="Y1025" s="142"/>
      <c r="Z1025" s="142"/>
      <c r="AA1025" s="142"/>
      <c r="AB1025" s="142"/>
      <c r="AC1025" s="142"/>
      <c r="AD1025" s="142"/>
      <c r="AE1025" s="142"/>
    </row>
    <row r="1026" spans="1:31" ht="15" hidden="1" customHeight="1">
      <c r="A1026" s="384"/>
      <c r="B1026" s="142"/>
      <c r="C1026" s="142"/>
      <c r="D1026" s="142"/>
      <c r="E1026" s="142"/>
      <c r="F1026" s="142"/>
      <c r="G1026" s="142"/>
      <c r="H1026" s="142"/>
      <c r="I1026" s="142"/>
      <c r="J1026" s="142"/>
      <c r="K1026" s="142"/>
      <c r="L1026" s="142"/>
      <c r="M1026" s="142"/>
      <c r="N1026" s="142"/>
      <c r="O1026" s="142"/>
      <c r="P1026" s="142"/>
      <c r="Q1026" s="142"/>
      <c r="R1026" s="142"/>
      <c r="S1026" s="142"/>
      <c r="T1026" s="142"/>
      <c r="U1026" s="142"/>
      <c r="V1026" s="142"/>
      <c r="W1026" s="142"/>
      <c r="X1026" s="142"/>
      <c r="Y1026" s="142"/>
      <c r="Z1026" s="142"/>
      <c r="AA1026" s="142"/>
      <c r="AB1026" s="142"/>
      <c r="AC1026" s="142"/>
      <c r="AD1026" s="142"/>
      <c r="AE1026" s="142"/>
    </row>
    <row r="1027" spans="1:31" ht="15" hidden="1" customHeight="1">
      <c r="A1027" s="384"/>
      <c r="B1027" s="142"/>
      <c r="C1027" s="142"/>
      <c r="D1027" s="142"/>
      <c r="E1027" s="142"/>
      <c r="F1027" s="142"/>
      <c r="G1027" s="142"/>
      <c r="H1027" s="142"/>
      <c r="I1027" s="142"/>
      <c r="J1027" s="142"/>
      <c r="K1027" s="142"/>
      <c r="L1027" s="142"/>
      <c r="M1027" s="142"/>
      <c r="N1027" s="142"/>
      <c r="O1027" s="142"/>
      <c r="P1027" s="142"/>
      <c r="Q1027" s="142"/>
      <c r="R1027" s="142"/>
      <c r="S1027" s="142"/>
      <c r="T1027" s="142"/>
      <c r="U1027" s="142"/>
      <c r="V1027" s="142"/>
      <c r="W1027" s="142"/>
      <c r="X1027" s="142"/>
      <c r="Y1027" s="142"/>
      <c r="Z1027" s="142"/>
      <c r="AA1027" s="142"/>
      <c r="AB1027" s="142"/>
      <c r="AC1027" s="142"/>
      <c r="AD1027" s="142"/>
      <c r="AE1027" s="142"/>
    </row>
    <row r="1028" spans="1:31" ht="15" hidden="1" customHeight="1">
      <c r="A1028" s="384"/>
      <c r="B1028" s="142"/>
      <c r="C1028" s="142"/>
      <c r="D1028" s="142"/>
      <c r="E1028" s="142"/>
      <c r="F1028" s="142"/>
      <c r="G1028" s="142"/>
      <c r="H1028" s="142"/>
      <c r="I1028" s="142"/>
      <c r="J1028" s="142"/>
      <c r="K1028" s="142"/>
      <c r="L1028" s="142"/>
      <c r="M1028" s="142"/>
      <c r="N1028" s="142"/>
      <c r="O1028" s="142"/>
      <c r="P1028" s="142"/>
      <c r="Q1028" s="142"/>
      <c r="R1028" s="142"/>
      <c r="S1028" s="142"/>
      <c r="T1028" s="142"/>
      <c r="U1028" s="142"/>
      <c r="V1028" s="142"/>
      <c r="W1028" s="142"/>
      <c r="X1028" s="142"/>
      <c r="Y1028" s="142"/>
      <c r="Z1028" s="142"/>
      <c r="AA1028" s="142"/>
      <c r="AB1028" s="142"/>
      <c r="AC1028" s="142"/>
      <c r="AD1028" s="142"/>
      <c r="AE1028" s="142"/>
    </row>
    <row r="1029" spans="1:31" ht="15" hidden="1" customHeight="1">
      <c r="A1029" s="384"/>
      <c r="B1029" s="142"/>
      <c r="C1029" s="142"/>
      <c r="D1029" s="142"/>
      <c r="E1029" s="142"/>
      <c r="F1029" s="142"/>
      <c r="G1029" s="142"/>
      <c r="H1029" s="142"/>
      <c r="I1029" s="142"/>
      <c r="J1029" s="142"/>
      <c r="K1029" s="142"/>
      <c r="L1029" s="142"/>
      <c r="M1029" s="142"/>
      <c r="N1029" s="142"/>
      <c r="O1029" s="142"/>
      <c r="P1029" s="142"/>
      <c r="Q1029" s="142"/>
      <c r="R1029" s="142"/>
      <c r="S1029" s="142"/>
      <c r="T1029" s="142"/>
      <c r="U1029" s="142"/>
      <c r="V1029" s="142"/>
      <c r="W1029" s="142"/>
      <c r="X1029" s="142"/>
      <c r="Y1029" s="142"/>
      <c r="Z1029" s="142"/>
      <c r="AA1029" s="142"/>
      <c r="AB1029" s="142"/>
      <c r="AC1029" s="142"/>
      <c r="AD1029" s="142"/>
      <c r="AE1029" s="142"/>
    </row>
    <row r="1030" spans="1:31" ht="15" hidden="1" customHeight="1">
      <c r="A1030" s="384"/>
      <c r="B1030" s="142"/>
      <c r="C1030" s="142"/>
      <c r="D1030" s="142"/>
      <c r="E1030" s="142"/>
      <c r="F1030" s="142"/>
      <c r="G1030" s="142"/>
      <c r="H1030" s="142"/>
      <c r="I1030" s="142"/>
      <c r="J1030" s="142"/>
      <c r="K1030" s="142"/>
      <c r="L1030" s="142"/>
      <c r="M1030" s="142"/>
      <c r="N1030" s="142"/>
      <c r="O1030" s="142"/>
      <c r="P1030" s="142"/>
      <c r="Q1030" s="142"/>
      <c r="R1030" s="142"/>
      <c r="S1030" s="142"/>
      <c r="T1030" s="142"/>
      <c r="U1030" s="142"/>
      <c r="V1030" s="142"/>
      <c r="W1030" s="142"/>
      <c r="X1030" s="142"/>
      <c r="Y1030" s="142"/>
      <c r="Z1030" s="142"/>
      <c r="AA1030" s="142"/>
      <c r="AB1030" s="142"/>
      <c r="AC1030" s="142"/>
      <c r="AD1030" s="142"/>
      <c r="AE1030" s="142"/>
    </row>
    <row r="1031" spans="1:31" ht="15" hidden="1" customHeight="1">
      <c r="A1031" s="384"/>
      <c r="B1031" s="142"/>
      <c r="C1031" s="142"/>
      <c r="D1031" s="142"/>
      <c r="E1031" s="142"/>
      <c r="F1031" s="142"/>
      <c r="G1031" s="142"/>
      <c r="H1031" s="142"/>
      <c r="I1031" s="142"/>
      <c r="J1031" s="142"/>
      <c r="K1031" s="142"/>
      <c r="L1031" s="142"/>
      <c r="M1031" s="142"/>
      <c r="N1031" s="142"/>
      <c r="O1031" s="142"/>
      <c r="P1031" s="142"/>
      <c r="Q1031" s="142"/>
      <c r="R1031" s="142"/>
      <c r="S1031" s="142"/>
      <c r="T1031" s="142"/>
      <c r="U1031" s="142"/>
      <c r="V1031" s="142"/>
      <c r="W1031" s="142"/>
      <c r="X1031" s="142"/>
      <c r="Y1031" s="142"/>
      <c r="Z1031" s="142"/>
      <c r="AA1031" s="142"/>
      <c r="AB1031" s="142"/>
      <c r="AC1031" s="142"/>
      <c r="AD1031" s="142"/>
      <c r="AE1031" s="142"/>
    </row>
    <row r="1032" spans="1:31" ht="15" hidden="1" customHeight="1">
      <c r="A1032" s="384"/>
      <c r="B1032" s="142"/>
      <c r="C1032" s="142"/>
      <c r="D1032" s="142"/>
      <c r="E1032" s="142"/>
      <c r="F1032" s="142"/>
      <c r="G1032" s="142"/>
      <c r="H1032" s="142"/>
      <c r="I1032" s="142"/>
      <c r="J1032" s="142"/>
      <c r="K1032" s="142"/>
      <c r="L1032" s="142"/>
      <c r="M1032" s="142"/>
      <c r="N1032" s="142"/>
      <c r="O1032" s="142"/>
      <c r="P1032" s="142"/>
      <c r="Q1032" s="142"/>
      <c r="R1032" s="142"/>
      <c r="S1032" s="142"/>
      <c r="T1032" s="142"/>
      <c r="U1032" s="142"/>
      <c r="V1032" s="142"/>
      <c r="W1032" s="142"/>
      <c r="X1032" s="142"/>
      <c r="Y1032" s="142"/>
      <c r="Z1032" s="142"/>
      <c r="AA1032" s="142"/>
      <c r="AB1032" s="142"/>
      <c r="AC1032" s="142"/>
      <c r="AD1032" s="142"/>
      <c r="AE1032" s="142"/>
    </row>
    <row r="1033" spans="1:31" ht="15" hidden="1" customHeight="1">
      <c r="A1033" s="384"/>
      <c r="B1033" s="142"/>
      <c r="C1033" s="142"/>
      <c r="D1033" s="142"/>
      <c r="E1033" s="142"/>
      <c r="F1033" s="142"/>
      <c r="G1033" s="142"/>
      <c r="H1033" s="142"/>
      <c r="I1033" s="142"/>
      <c r="J1033" s="142"/>
      <c r="K1033" s="142"/>
      <c r="L1033" s="142"/>
      <c r="M1033" s="142"/>
      <c r="N1033" s="142"/>
      <c r="O1033" s="142"/>
      <c r="P1033" s="142"/>
      <c r="Q1033" s="142"/>
      <c r="R1033" s="142"/>
      <c r="S1033" s="142"/>
      <c r="T1033" s="142"/>
      <c r="U1033" s="142"/>
      <c r="V1033" s="142"/>
      <c r="W1033" s="142"/>
      <c r="X1033" s="142"/>
      <c r="Y1033" s="142"/>
      <c r="Z1033" s="142"/>
      <c r="AA1033" s="142"/>
      <c r="AB1033" s="142"/>
      <c r="AC1033" s="142"/>
      <c r="AD1033" s="142"/>
      <c r="AE1033" s="142"/>
    </row>
    <row r="1034" spans="1:31" ht="15" hidden="1" customHeight="1">
      <c r="A1034" s="384"/>
      <c r="B1034" s="142"/>
      <c r="C1034" s="142"/>
      <c r="D1034" s="142"/>
      <c r="E1034" s="142"/>
      <c r="F1034" s="142"/>
      <c r="G1034" s="142"/>
      <c r="H1034" s="142"/>
      <c r="I1034" s="142"/>
      <c r="J1034" s="142"/>
      <c r="K1034" s="142"/>
      <c r="L1034" s="142"/>
      <c r="M1034" s="142"/>
      <c r="N1034" s="142"/>
      <c r="O1034" s="142"/>
      <c r="P1034" s="142"/>
      <c r="Q1034" s="142"/>
      <c r="R1034" s="142"/>
      <c r="S1034" s="142"/>
      <c r="T1034" s="142"/>
      <c r="U1034" s="142"/>
      <c r="V1034" s="142"/>
      <c r="W1034" s="142"/>
      <c r="X1034" s="142"/>
      <c r="Y1034" s="142"/>
      <c r="Z1034" s="142"/>
      <c r="AA1034" s="142"/>
      <c r="AB1034" s="142"/>
      <c r="AC1034" s="142"/>
      <c r="AD1034" s="142"/>
      <c r="AE1034" s="142"/>
    </row>
    <row r="1035" spans="1:31" ht="15" hidden="1" customHeight="1">
      <c r="A1035" s="384"/>
      <c r="B1035" s="142"/>
      <c r="C1035" s="142"/>
      <c r="D1035" s="142"/>
      <c r="E1035" s="142"/>
      <c r="F1035" s="142"/>
      <c r="G1035" s="142"/>
      <c r="H1035" s="142"/>
      <c r="I1035" s="142"/>
      <c r="J1035" s="142"/>
      <c r="K1035" s="142"/>
      <c r="L1035" s="142"/>
      <c r="M1035" s="142"/>
      <c r="N1035" s="142"/>
      <c r="O1035" s="142"/>
      <c r="P1035" s="142"/>
      <c r="Q1035" s="142"/>
      <c r="R1035" s="142"/>
      <c r="S1035" s="142"/>
      <c r="T1035" s="142"/>
      <c r="U1035" s="142"/>
      <c r="V1035" s="142"/>
      <c r="W1035" s="142"/>
      <c r="X1035" s="142"/>
      <c r="Y1035" s="142"/>
      <c r="Z1035" s="142"/>
      <c r="AA1035" s="142"/>
      <c r="AB1035" s="142"/>
      <c r="AC1035" s="142"/>
      <c r="AD1035" s="142"/>
      <c r="AE1035" s="142"/>
    </row>
    <row r="1036" spans="1:31" ht="15" hidden="1" customHeight="1">
      <c r="A1036" s="384"/>
      <c r="B1036" s="142"/>
      <c r="C1036" s="142"/>
      <c r="D1036" s="142"/>
      <c r="E1036" s="142"/>
      <c r="F1036" s="142"/>
      <c r="G1036" s="142"/>
      <c r="H1036" s="142"/>
      <c r="I1036" s="142"/>
      <c r="J1036" s="142"/>
      <c r="K1036" s="142"/>
      <c r="L1036" s="142"/>
      <c r="M1036" s="142"/>
      <c r="N1036" s="142"/>
      <c r="O1036" s="142"/>
      <c r="P1036" s="142"/>
      <c r="Q1036" s="142"/>
      <c r="R1036" s="142"/>
      <c r="S1036" s="142"/>
      <c r="T1036" s="142"/>
      <c r="U1036" s="142"/>
      <c r="V1036" s="142"/>
      <c r="W1036" s="142"/>
      <c r="X1036" s="142"/>
      <c r="Y1036" s="142"/>
      <c r="Z1036" s="142"/>
      <c r="AA1036" s="142"/>
      <c r="AB1036" s="142"/>
      <c r="AC1036" s="142"/>
      <c r="AD1036" s="142"/>
      <c r="AE1036" s="142"/>
    </row>
    <row r="1037" spans="1:31" ht="15" hidden="1" customHeight="1">
      <c r="A1037" s="384"/>
      <c r="B1037" s="142"/>
      <c r="C1037" s="142"/>
      <c r="D1037" s="142"/>
      <c r="E1037" s="142"/>
      <c r="F1037" s="142"/>
      <c r="G1037" s="142"/>
      <c r="H1037" s="142"/>
      <c r="I1037" s="142"/>
      <c r="J1037" s="142"/>
      <c r="K1037" s="142"/>
      <c r="L1037" s="142"/>
      <c r="M1037" s="142"/>
      <c r="N1037" s="142"/>
      <c r="O1037" s="142"/>
      <c r="P1037" s="142"/>
      <c r="Q1037" s="142"/>
      <c r="R1037" s="142"/>
      <c r="S1037" s="142"/>
      <c r="T1037" s="142"/>
      <c r="U1037" s="142"/>
      <c r="V1037" s="142"/>
      <c r="W1037" s="142"/>
      <c r="X1037" s="142"/>
      <c r="Y1037" s="142"/>
      <c r="Z1037" s="142"/>
      <c r="AA1037" s="142"/>
      <c r="AB1037" s="142"/>
      <c r="AC1037" s="142"/>
      <c r="AD1037" s="142"/>
      <c r="AE1037" s="142"/>
    </row>
    <row r="1038" spans="1:31" ht="15" hidden="1" customHeight="1">
      <c r="A1038" s="384"/>
      <c r="B1038" s="142"/>
      <c r="C1038" s="142"/>
      <c r="D1038" s="142"/>
      <c r="E1038" s="142"/>
      <c r="F1038" s="142"/>
      <c r="G1038" s="142"/>
      <c r="H1038" s="142"/>
      <c r="I1038" s="142"/>
      <c r="J1038" s="142"/>
      <c r="K1038" s="142"/>
      <c r="L1038" s="142"/>
      <c r="M1038" s="142"/>
      <c r="N1038" s="142"/>
      <c r="O1038" s="142"/>
      <c r="P1038" s="142"/>
      <c r="Q1038" s="142"/>
      <c r="R1038" s="142"/>
      <c r="S1038" s="142"/>
      <c r="T1038" s="142"/>
      <c r="U1038" s="142"/>
      <c r="V1038" s="142"/>
      <c r="W1038" s="142"/>
      <c r="X1038" s="142"/>
      <c r="Y1038" s="142"/>
      <c r="Z1038" s="142"/>
      <c r="AA1038" s="142"/>
      <c r="AB1038" s="142"/>
      <c r="AC1038" s="142"/>
      <c r="AD1038" s="142"/>
      <c r="AE1038" s="142"/>
    </row>
    <row r="1039" spans="1:31" ht="15" hidden="1" customHeight="1">
      <c r="A1039" s="384"/>
      <c r="B1039" s="142"/>
      <c r="C1039" s="142"/>
      <c r="D1039" s="142"/>
      <c r="E1039" s="142"/>
      <c r="F1039" s="142"/>
      <c r="G1039" s="142"/>
      <c r="H1039" s="142"/>
      <c r="I1039" s="142"/>
      <c r="J1039" s="142"/>
      <c r="K1039" s="142"/>
      <c r="L1039" s="142"/>
      <c r="M1039" s="142"/>
      <c r="N1039" s="142"/>
      <c r="O1039" s="142"/>
      <c r="P1039" s="142"/>
      <c r="Q1039" s="142"/>
      <c r="R1039" s="142"/>
      <c r="S1039" s="142"/>
      <c r="T1039" s="142"/>
      <c r="U1039" s="142"/>
      <c r="V1039" s="142"/>
      <c r="W1039" s="142"/>
      <c r="X1039" s="142"/>
      <c r="Y1039" s="142"/>
      <c r="Z1039" s="142"/>
      <c r="AA1039" s="142"/>
      <c r="AB1039" s="142"/>
      <c r="AC1039" s="142"/>
      <c r="AD1039" s="142"/>
      <c r="AE1039" s="142"/>
    </row>
    <row r="1040" spans="1:31" ht="15" hidden="1" customHeight="1">
      <c r="A1040" s="384"/>
      <c r="B1040" s="142"/>
      <c r="C1040" s="142"/>
      <c r="D1040" s="142"/>
      <c r="E1040" s="142"/>
      <c r="F1040" s="142"/>
      <c r="G1040" s="142"/>
      <c r="H1040" s="142"/>
      <c r="I1040" s="142"/>
      <c r="J1040" s="142"/>
      <c r="K1040" s="142"/>
      <c r="L1040" s="142"/>
      <c r="M1040" s="142"/>
      <c r="N1040" s="142"/>
      <c r="O1040" s="142"/>
      <c r="P1040" s="142"/>
      <c r="Q1040" s="142"/>
      <c r="R1040" s="142"/>
      <c r="S1040" s="142"/>
      <c r="T1040" s="142"/>
      <c r="U1040" s="142"/>
      <c r="V1040" s="142"/>
      <c r="W1040" s="142"/>
      <c r="X1040" s="142"/>
      <c r="Y1040" s="142"/>
      <c r="Z1040" s="142"/>
      <c r="AA1040" s="142"/>
      <c r="AB1040" s="142"/>
      <c r="AC1040" s="142"/>
      <c r="AD1040" s="142"/>
      <c r="AE1040" s="142"/>
    </row>
    <row r="1041" spans="1:31" ht="15" hidden="1" customHeight="1">
      <c r="A1041" s="384"/>
      <c r="B1041" s="142"/>
      <c r="C1041" s="142"/>
      <c r="D1041" s="142"/>
      <c r="E1041" s="142"/>
      <c r="F1041" s="142"/>
      <c r="G1041" s="142"/>
      <c r="H1041" s="142"/>
      <c r="I1041" s="142"/>
      <c r="J1041" s="142"/>
      <c r="K1041" s="142"/>
      <c r="L1041" s="142"/>
      <c r="M1041" s="142"/>
      <c r="N1041" s="142"/>
      <c r="O1041" s="142"/>
      <c r="P1041" s="142"/>
      <c r="Q1041" s="142"/>
      <c r="R1041" s="142"/>
      <c r="S1041" s="142"/>
      <c r="T1041" s="142"/>
      <c r="U1041" s="142"/>
      <c r="V1041" s="142"/>
      <c r="W1041" s="142"/>
      <c r="X1041" s="142"/>
      <c r="Y1041" s="142"/>
      <c r="Z1041" s="142"/>
      <c r="AA1041" s="142"/>
      <c r="AB1041" s="142"/>
      <c r="AC1041" s="142"/>
      <c r="AD1041" s="142"/>
      <c r="AE1041" s="142"/>
    </row>
    <row r="1042" spans="1:31" ht="15" hidden="1" customHeight="1">
      <c r="A1042" s="384"/>
      <c r="B1042" s="142"/>
      <c r="C1042" s="142"/>
      <c r="D1042" s="142"/>
      <c r="E1042" s="142"/>
      <c r="F1042" s="142"/>
      <c r="G1042" s="142"/>
      <c r="H1042" s="142"/>
      <c r="I1042" s="142"/>
      <c r="J1042" s="142"/>
      <c r="K1042" s="142"/>
      <c r="L1042" s="142"/>
      <c r="M1042" s="142"/>
      <c r="N1042" s="142"/>
      <c r="O1042" s="142"/>
      <c r="P1042" s="142"/>
      <c r="Q1042" s="142"/>
      <c r="R1042" s="142"/>
      <c r="S1042" s="142"/>
      <c r="T1042" s="142"/>
      <c r="U1042" s="142"/>
      <c r="V1042" s="142"/>
      <c r="W1042" s="142"/>
      <c r="X1042" s="142"/>
      <c r="Y1042" s="142"/>
      <c r="Z1042" s="142"/>
      <c r="AA1042" s="142"/>
      <c r="AB1042" s="142"/>
      <c r="AC1042" s="142"/>
      <c r="AD1042" s="142"/>
      <c r="AE1042" s="142"/>
    </row>
    <row r="1043" spans="1:31" ht="15" hidden="1" customHeight="1">
      <c r="A1043" s="384"/>
      <c r="B1043" s="142"/>
      <c r="C1043" s="142"/>
      <c r="D1043" s="142"/>
      <c r="E1043" s="142"/>
      <c r="F1043" s="142"/>
      <c r="G1043" s="142"/>
      <c r="H1043" s="142"/>
      <c r="I1043" s="142"/>
      <c r="J1043" s="142"/>
      <c r="K1043" s="142"/>
      <c r="L1043" s="142"/>
      <c r="M1043" s="142"/>
      <c r="N1043" s="142"/>
      <c r="O1043" s="142"/>
      <c r="P1043" s="142"/>
      <c r="Q1043" s="142"/>
      <c r="R1043" s="142"/>
      <c r="S1043" s="142"/>
      <c r="T1043" s="142"/>
      <c r="U1043" s="142"/>
      <c r="V1043" s="142"/>
      <c r="W1043" s="142"/>
      <c r="X1043" s="142"/>
      <c r="Y1043" s="142"/>
      <c r="Z1043" s="142"/>
      <c r="AA1043" s="142"/>
      <c r="AB1043" s="142"/>
      <c r="AC1043" s="142"/>
      <c r="AD1043" s="142"/>
      <c r="AE1043" s="142"/>
    </row>
    <row r="1044" spans="1:31" ht="15" hidden="1" customHeight="1">
      <c r="A1044" s="384"/>
      <c r="B1044" s="142"/>
      <c r="C1044" s="142"/>
      <c r="D1044" s="142"/>
      <c r="E1044" s="142"/>
      <c r="F1044" s="142"/>
      <c r="G1044" s="142"/>
      <c r="H1044" s="142"/>
      <c r="I1044" s="142"/>
      <c r="J1044" s="142"/>
      <c r="K1044" s="142"/>
      <c r="L1044" s="142"/>
      <c r="M1044" s="142"/>
      <c r="N1044" s="142"/>
      <c r="O1044" s="142"/>
      <c r="P1044" s="142"/>
      <c r="Q1044" s="142"/>
      <c r="R1044" s="142"/>
      <c r="S1044" s="142"/>
      <c r="T1044" s="142"/>
      <c r="U1044" s="142"/>
      <c r="V1044" s="142"/>
      <c r="W1044" s="142"/>
      <c r="X1044" s="142"/>
      <c r="Y1044" s="142"/>
      <c r="Z1044" s="142"/>
      <c r="AA1044" s="142"/>
      <c r="AB1044" s="142"/>
      <c r="AC1044" s="142"/>
      <c r="AD1044" s="142"/>
      <c r="AE1044" s="142"/>
    </row>
    <row r="1045" spans="1:31" ht="15" hidden="1" customHeight="1">
      <c r="A1045" s="384"/>
      <c r="B1045" s="142"/>
      <c r="C1045" s="142"/>
      <c r="D1045" s="142"/>
      <c r="E1045" s="142"/>
      <c r="F1045" s="142"/>
      <c r="G1045" s="142"/>
      <c r="H1045" s="142"/>
      <c r="I1045" s="142"/>
      <c r="J1045" s="142"/>
      <c r="K1045" s="142"/>
      <c r="L1045" s="142"/>
      <c r="M1045" s="142"/>
      <c r="N1045" s="142"/>
      <c r="O1045" s="142"/>
      <c r="P1045" s="142"/>
      <c r="Q1045" s="142"/>
      <c r="R1045" s="142"/>
      <c r="S1045" s="142"/>
      <c r="T1045" s="142"/>
      <c r="U1045" s="142"/>
      <c r="V1045" s="142"/>
      <c r="W1045" s="142"/>
      <c r="X1045" s="142"/>
      <c r="Y1045" s="142"/>
      <c r="Z1045" s="142"/>
      <c r="AA1045" s="142"/>
      <c r="AB1045" s="142"/>
      <c r="AC1045" s="142"/>
      <c r="AD1045" s="142"/>
      <c r="AE1045" s="142"/>
    </row>
    <row r="1046" spans="1:31" ht="15" hidden="1" customHeight="1">
      <c r="A1046" s="384"/>
      <c r="B1046" s="142"/>
      <c r="C1046" s="142"/>
      <c r="D1046" s="142"/>
      <c r="E1046" s="142"/>
      <c r="F1046" s="142"/>
      <c r="G1046" s="142"/>
      <c r="H1046" s="142"/>
      <c r="I1046" s="142"/>
      <c r="J1046" s="142"/>
      <c r="K1046" s="142"/>
      <c r="L1046" s="142"/>
      <c r="M1046" s="142"/>
      <c r="N1046" s="142"/>
      <c r="O1046" s="142"/>
      <c r="P1046" s="142"/>
      <c r="Q1046" s="142"/>
      <c r="R1046" s="142"/>
      <c r="S1046" s="142"/>
      <c r="T1046" s="142"/>
      <c r="U1046" s="142"/>
      <c r="V1046" s="142"/>
      <c r="W1046" s="142"/>
      <c r="X1046" s="142"/>
      <c r="Y1046" s="142"/>
      <c r="Z1046" s="142"/>
      <c r="AA1046" s="142"/>
      <c r="AB1046" s="142"/>
      <c r="AC1046" s="142"/>
      <c r="AD1046" s="142"/>
      <c r="AE1046" s="142"/>
    </row>
    <row r="1047" spans="1:31" ht="15" hidden="1" customHeight="1">
      <c r="A1047" s="384"/>
      <c r="B1047" s="142"/>
      <c r="C1047" s="142"/>
      <c r="D1047" s="142"/>
      <c r="E1047" s="142"/>
      <c r="F1047" s="142"/>
      <c r="G1047" s="142"/>
      <c r="H1047" s="142"/>
      <c r="I1047" s="142"/>
      <c r="J1047" s="142"/>
      <c r="K1047" s="142"/>
      <c r="L1047" s="142"/>
      <c r="M1047" s="142"/>
      <c r="N1047" s="142"/>
      <c r="O1047" s="142"/>
      <c r="P1047" s="142"/>
      <c r="Q1047" s="142"/>
      <c r="R1047" s="142"/>
      <c r="S1047" s="142"/>
      <c r="T1047" s="142"/>
      <c r="U1047" s="142"/>
      <c r="V1047" s="142"/>
      <c r="W1047" s="142"/>
      <c r="X1047" s="142"/>
      <c r="Y1047" s="142"/>
      <c r="Z1047" s="142"/>
      <c r="AA1047" s="142"/>
      <c r="AB1047" s="142"/>
      <c r="AC1047" s="142"/>
      <c r="AD1047" s="142"/>
      <c r="AE1047" s="142"/>
    </row>
    <row r="1048" spans="1:31" ht="15" hidden="1" customHeight="1">
      <c r="A1048" s="384"/>
      <c r="B1048" s="142"/>
      <c r="C1048" s="142"/>
      <c r="D1048" s="142"/>
      <c r="E1048" s="142"/>
      <c r="F1048" s="142"/>
      <c r="G1048" s="142"/>
      <c r="H1048" s="142"/>
      <c r="I1048" s="142"/>
      <c r="J1048" s="142"/>
      <c r="K1048" s="142"/>
      <c r="L1048" s="142"/>
      <c r="M1048" s="142"/>
      <c r="N1048" s="142"/>
      <c r="O1048" s="142"/>
      <c r="P1048" s="142"/>
      <c r="Q1048" s="142"/>
      <c r="R1048" s="142"/>
      <c r="S1048" s="142"/>
      <c r="T1048" s="142"/>
      <c r="U1048" s="142"/>
      <c r="V1048" s="142"/>
      <c r="W1048" s="142"/>
      <c r="X1048" s="142"/>
      <c r="Y1048" s="142"/>
      <c r="Z1048" s="142"/>
      <c r="AA1048" s="142"/>
      <c r="AB1048" s="142"/>
      <c r="AC1048" s="142"/>
      <c r="AD1048" s="142"/>
      <c r="AE1048" s="142"/>
    </row>
    <row r="1049" spans="1:31" ht="15" hidden="1" customHeight="1">
      <c r="A1049" s="384"/>
      <c r="B1049" s="142"/>
      <c r="C1049" s="142"/>
      <c r="D1049" s="142"/>
      <c r="E1049" s="142"/>
      <c r="F1049" s="142"/>
      <c r="G1049" s="142"/>
      <c r="H1049" s="142"/>
      <c r="I1049" s="142"/>
      <c r="J1049" s="142"/>
      <c r="K1049" s="142"/>
      <c r="L1049" s="142"/>
      <c r="M1049" s="142"/>
      <c r="N1049" s="142"/>
      <c r="O1049" s="142"/>
      <c r="P1049" s="142"/>
      <c r="Q1049" s="142"/>
      <c r="R1049" s="142"/>
      <c r="S1049" s="142"/>
      <c r="T1049" s="142"/>
      <c r="U1049" s="142"/>
      <c r="V1049" s="142"/>
      <c r="W1049" s="142"/>
      <c r="X1049" s="142"/>
      <c r="Y1049" s="142"/>
      <c r="Z1049" s="142"/>
      <c r="AA1049" s="142"/>
      <c r="AB1049" s="142"/>
      <c r="AC1049" s="142"/>
      <c r="AD1049" s="142"/>
      <c r="AE1049" s="142"/>
    </row>
    <row r="1050" spans="1:31" ht="15" hidden="1" customHeight="1">
      <c r="A1050" s="384"/>
      <c r="B1050" s="142"/>
      <c r="C1050" s="142"/>
      <c r="D1050" s="142"/>
      <c r="E1050" s="142"/>
      <c r="F1050" s="142"/>
      <c r="G1050" s="142"/>
      <c r="H1050" s="142"/>
      <c r="I1050" s="142"/>
      <c r="J1050" s="142"/>
      <c r="K1050" s="142"/>
      <c r="L1050" s="142"/>
      <c r="M1050" s="142"/>
      <c r="N1050" s="142"/>
      <c r="O1050" s="142"/>
      <c r="P1050" s="142"/>
      <c r="Q1050" s="142"/>
      <c r="R1050" s="142"/>
      <c r="S1050" s="142"/>
      <c r="T1050" s="142"/>
      <c r="U1050" s="142"/>
      <c r="V1050" s="142"/>
      <c r="W1050" s="142"/>
      <c r="X1050" s="142"/>
      <c r="Y1050" s="142"/>
      <c r="Z1050" s="142"/>
      <c r="AA1050" s="142"/>
      <c r="AB1050" s="142"/>
      <c r="AC1050" s="142"/>
      <c r="AD1050" s="142"/>
      <c r="AE1050" s="142"/>
    </row>
    <row r="1051" spans="1:31" ht="15" hidden="1" customHeight="1">
      <c r="A1051" s="384"/>
      <c r="B1051" s="142"/>
      <c r="C1051" s="142"/>
      <c r="D1051" s="142"/>
      <c r="E1051" s="142"/>
      <c r="F1051" s="142"/>
      <c r="G1051" s="142"/>
      <c r="H1051" s="142"/>
      <c r="I1051" s="142"/>
      <c r="J1051" s="142"/>
      <c r="K1051" s="142"/>
      <c r="L1051" s="142"/>
      <c r="M1051" s="142"/>
      <c r="N1051" s="142"/>
      <c r="O1051" s="142"/>
      <c r="P1051" s="142"/>
      <c r="Q1051" s="142"/>
      <c r="R1051" s="142"/>
      <c r="S1051" s="142"/>
      <c r="T1051" s="142"/>
      <c r="U1051" s="142"/>
      <c r="V1051" s="142"/>
      <c r="W1051" s="142"/>
      <c r="X1051" s="142"/>
      <c r="Y1051" s="142"/>
      <c r="Z1051" s="142"/>
      <c r="AA1051" s="142"/>
      <c r="AB1051" s="142"/>
      <c r="AC1051" s="142"/>
      <c r="AD1051" s="142"/>
      <c r="AE1051" s="142"/>
    </row>
    <row r="1052" spans="1:31" ht="15" hidden="1" customHeight="1">
      <c r="A1052" s="384"/>
      <c r="B1052" s="142"/>
      <c r="C1052" s="142"/>
      <c r="D1052" s="142"/>
      <c r="E1052" s="142"/>
      <c r="F1052" s="142"/>
      <c r="G1052" s="142"/>
      <c r="H1052" s="142"/>
      <c r="I1052" s="142"/>
      <c r="J1052" s="142"/>
      <c r="K1052" s="142"/>
      <c r="L1052" s="142"/>
      <c r="M1052" s="142"/>
      <c r="N1052" s="142"/>
      <c r="O1052" s="142"/>
      <c r="P1052" s="142"/>
      <c r="Q1052" s="142"/>
      <c r="R1052" s="142"/>
      <c r="S1052" s="142"/>
      <c r="T1052" s="142"/>
      <c r="U1052" s="142"/>
      <c r="V1052" s="142"/>
      <c r="W1052" s="142"/>
      <c r="X1052" s="142"/>
      <c r="Y1052" s="142"/>
      <c r="Z1052" s="142"/>
      <c r="AA1052" s="142"/>
      <c r="AB1052" s="142"/>
      <c r="AC1052" s="142"/>
      <c r="AD1052" s="142"/>
      <c r="AE1052" s="142"/>
    </row>
    <row r="1053" spans="1:31" ht="15" hidden="1" customHeight="1">
      <c r="A1053" s="384"/>
      <c r="B1053" s="142"/>
      <c r="C1053" s="142"/>
      <c r="D1053" s="142"/>
      <c r="E1053" s="142"/>
      <c r="F1053" s="142"/>
      <c r="G1053" s="142"/>
      <c r="H1053" s="142"/>
      <c r="I1053" s="142"/>
      <c r="J1053" s="142"/>
      <c r="K1053" s="142"/>
      <c r="L1053" s="142"/>
      <c r="M1053" s="142"/>
      <c r="N1053" s="142"/>
      <c r="O1053" s="142"/>
      <c r="P1053" s="142"/>
      <c r="Q1053" s="142"/>
      <c r="R1053" s="142"/>
      <c r="S1053" s="142"/>
      <c r="T1053" s="142"/>
      <c r="U1053" s="142"/>
      <c r="V1053" s="142"/>
      <c r="W1053" s="142"/>
      <c r="X1053" s="142"/>
      <c r="Y1053" s="142"/>
      <c r="Z1053" s="142"/>
      <c r="AA1053" s="142"/>
      <c r="AB1053" s="142"/>
      <c r="AC1053" s="142"/>
      <c r="AD1053" s="142"/>
      <c r="AE1053" s="142"/>
    </row>
    <row r="1054" spans="1:31" ht="15" hidden="1" customHeight="1">
      <c r="A1054" s="384"/>
      <c r="B1054" s="142"/>
      <c r="C1054" s="142"/>
      <c r="D1054" s="142"/>
      <c r="E1054" s="142"/>
      <c r="F1054" s="142"/>
      <c r="G1054" s="142"/>
      <c r="H1054" s="142"/>
      <c r="I1054" s="142"/>
      <c r="J1054" s="142"/>
      <c r="K1054" s="142"/>
      <c r="L1054" s="142"/>
      <c r="M1054" s="142"/>
      <c r="N1054" s="142"/>
      <c r="O1054" s="142"/>
      <c r="P1054" s="142"/>
      <c r="Q1054" s="142"/>
      <c r="R1054" s="142"/>
      <c r="S1054" s="142"/>
      <c r="T1054" s="142"/>
      <c r="U1054" s="142"/>
      <c r="V1054" s="142"/>
      <c r="W1054" s="142"/>
      <c r="X1054" s="142"/>
      <c r="Y1054" s="142"/>
      <c r="Z1054" s="142"/>
      <c r="AA1054" s="142"/>
      <c r="AB1054" s="142"/>
      <c r="AC1054" s="142"/>
      <c r="AD1054" s="142"/>
      <c r="AE1054" s="142"/>
    </row>
    <row r="1055" spans="1:31" ht="15" hidden="1" customHeight="1">
      <c r="A1055" s="384"/>
      <c r="B1055" s="142"/>
      <c r="C1055" s="142"/>
      <c r="D1055" s="142"/>
      <c r="E1055" s="142"/>
      <c r="F1055" s="142"/>
      <c r="G1055" s="142"/>
      <c r="H1055" s="142"/>
      <c r="I1055" s="142"/>
      <c r="J1055" s="142"/>
      <c r="K1055" s="142"/>
      <c r="L1055" s="142"/>
      <c r="M1055" s="142"/>
      <c r="N1055" s="142"/>
      <c r="O1055" s="142"/>
      <c r="P1055" s="142"/>
      <c r="Q1055" s="142"/>
      <c r="R1055" s="142"/>
      <c r="S1055" s="142"/>
      <c r="T1055" s="142"/>
      <c r="U1055" s="142"/>
      <c r="V1055" s="142"/>
      <c r="W1055" s="142"/>
      <c r="X1055" s="142"/>
      <c r="Y1055" s="142"/>
      <c r="Z1055" s="142"/>
      <c r="AA1055" s="142"/>
      <c r="AB1055" s="142"/>
      <c r="AC1055" s="142"/>
      <c r="AD1055" s="142"/>
      <c r="AE1055" s="142"/>
    </row>
    <row r="1056" spans="1:31" ht="15" hidden="1" customHeight="1">
      <c r="A1056" s="384"/>
      <c r="B1056" s="142"/>
      <c r="C1056" s="142"/>
      <c r="D1056" s="142"/>
      <c r="E1056" s="142"/>
      <c r="F1056" s="142"/>
      <c r="G1056" s="142"/>
      <c r="H1056" s="142"/>
      <c r="I1056" s="142"/>
      <c r="J1056" s="142"/>
      <c r="K1056" s="142"/>
      <c r="L1056" s="142"/>
      <c r="M1056" s="142"/>
      <c r="N1056" s="142"/>
      <c r="O1056" s="142"/>
      <c r="P1056" s="142"/>
      <c r="Q1056" s="142"/>
      <c r="R1056" s="142"/>
      <c r="S1056" s="142"/>
      <c r="T1056" s="142"/>
      <c r="U1056" s="142"/>
      <c r="V1056" s="142"/>
      <c r="W1056" s="142"/>
      <c r="X1056" s="142"/>
      <c r="Y1056" s="142"/>
      <c r="Z1056" s="142"/>
      <c r="AA1056" s="142"/>
      <c r="AB1056" s="142"/>
      <c r="AC1056" s="142"/>
      <c r="AD1056" s="142"/>
      <c r="AE1056" s="142"/>
    </row>
    <row r="1057" spans="1:31" ht="15" hidden="1" customHeight="1">
      <c r="A1057" s="384"/>
      <c r="B1057" s="142"/>
      <c r="C1057" s="142"/>
      <c r="D1057" s="142"/>
      <c r="E1057" s="142"/>
      <c r="F1057" s="142"/>
      <c r="G1057" s="142"/>
      <c r="H1057" s="142"/>
      <c r="I1057" s="142"/>
      <c r="J1057" s="142"/>
      <c r="K1057" s="142"/>
      <c r="L1057" s="142"/>
      <c r="M1057" s="142"/>
      <c r="N1057" s="142"/>
      <c r="O1057" s="142"/>
      <c r="P1057" s="142"/>
      <c r="Q1057" s="142"/>
      <c r="R1057" s="142"/>
      <c r="S1057" s="142"/>
      <c r="T1057" s="142"/>
      <c r="U1057" s="142"/>
      <c r="V1057" s="142"/>
      <c r="W1057" s="142"/>
      <c r="X1057" s="142"/>
      <c r="Y1057" s="142"/>
      <c r="Z1057" s="142"/>
      <c r="AA1057" s="142"/>
      <c r="AB1057" s="142"/>
      <c r="AC1057" s="142"/>
      <c r="AD1057" s="142"/>
      <c r="AE1057" s="142"/>
    </row>
    <row r="1058" spans="1:31" ht="15" hidden="1" customHeight="1">
      <c r="A1058" s="384"/>
      <c r="B1058" s="142"/>
      <c r="C1058" s="142"/>
      <c r="D1058" s="142"/>
      <c r="E1058" s="142"/>
      <c r="F1058" s="142"/>
      <c r="G1058" s="142"/>
      <c r="H1058" s="142"/>
      <c r="I1058" s="142"/>
      <c r="J1058" s="142"/>
      <c r="K1058" s="142"/>
      <c r="L1058" s="142"/>
      <c r="M1058" s="142"/>
      <c r="N1058" s="142"/>
      <c r="O1058" s="142"/>
      <c r="P1058" s="142"/>
      <c r="Q1058" s="142"/>
      <c r="R1058" s="142"/>
      <c r="S1058" s="142"/>
      <c r="T1058" s="142"/>
      <c r="U1058" s="142"/>
      <c r="V1058" s="142"/>
      <c r="W1058" s="142"/>
      <c r="X1058" s="142"/>
      <c r="Y1058" s="142"/>
      <c r="Z1058" s="142"/>
      <c r="AA1058" s="142"/>
      <c r="AB1058" s="142"/>
      <c r="AC1058" s="142"/>
      <c r="AD1058" s="142"/>
      <c r="AE1058" s="142"/>
    </row>
    <row r="1059" spans="1:31" ht="15" hidden="1" customHeight="1">
      <c r="A1059" s="384"/>
      <c r="B1059" s="142"/>
      <c r="C1059" s="142"/>
      <c r="D1059" s="142"/>
      <c r="E1059" s="142"/>
      <c r="F1059" s="142"/>
      <c r="G1059" s="142"/>
      <c r="H1059" s="142"/>
      <c r="I1059" s="142"/>
      <c r="J1059" s="142"/>
      <c r="K1059" s="142"/>
      <c r="L1059" s="142"/>
      <c r="M1059" s="142"/>
      <c r="N1059" s="142"/>
      <c r="O1059" s="142"/>
      <c r="P1059" s="142"/>
      <c r="Q1059" s="142"/>
      <c r="R1059" s="142"/>
      <c r="S1059" s="142"/>
      <c r="T1059" s="142"/>
      <c r="U1059" s="142"/>
      <c r="V1059" s="142"/>
      <c r="W1059" s="142"/>
      <c r="X1059" s="142"/>
      <c r="Y1059" s="142"/>
      <c r="Z1059" s="142"/>
      <c r="AA1059" s="142"/>
      <c r="AB1059" s="142"/>
      <c r="AC1059" s="142"/>
      <c r="AD1059" s="142"/>
      <c r="AE1059" s="142"/>
    </row>
    <row r="1060" spans="1:31" ht="15" hidden="1" customHeight="1">
      <c r="A1060" s="384"/>
      <c r="B1060" s="142"/>
      <c r="C1060" s="142"/>
      <c r="D1060" s="142"/>
      <c r="E1060" s="142"/>
      <c r="F1060" s="142"/>
      <c r="G1060" s="142"/>
      <c r="H1060" s="142"/>
      <c r="I1060" s="142"/>
      <c r="J1060" s="142"/>
      <c r="K1060" s="142"/>
      <c r="L1060" s="142"/>
      <c r="M1060" s="142"/>
      <c r="N1060" s="142"/>
      <c r="O1060" s="142"/>
      <c r="P1060" s="142"/>
      <c r="Q1060" s="142"/>
      <c r="R1060" s="142"/>
      <c r="S1060" s="142"/>
      <c r="T1060" s="142"/>
      <c r="U1060" s="142"/>
      <c r="V1060" s="142"/>
      <c r="W1060" s="142"/>
      <c r="X1060" s="142"/>
      <c r="Y1060" s="142"/>
      <c r="Z1060" s="142"/>
      <c r="AA1060" s="142"/>
      <c r="AB1060" s="142"/>
      <c r="AC1060" s="142"/>
      <c r="AD1060" s="142"/>
      <c r="AE1060" s="142"/>
    </row>
    <row r="1061" spans="1:31" ht="15" hidden="1" customHeight="1">
      <c r="A1061" s="384"/>
      <c r="B1061" s="142"/>
      <c r="C1061" s="142"/>
      <c r="D1061" s="142"/>
      <c r="E1061" s="142"/>
      <c r="F1061" s="142"/>
      <c r="G1061" s="142"/>
      <c r="H1061" s="142"/>
      <c r="I1061" s="142"/>
      <c r="J1061" s="142"/>
      <c r="K1061" s="142"/>
      <c r="L1061" s="142"/>
      <c r="M1061" s="142"/>
      <c r="N1061" s="142"/>
      <c r="O1061" s="142"/>
      <c r="P1061" s="142"/>
      <c r="Q1061" s="142"/>
      <c r="R1061" s="142"/>
      <c r="S1061" s="142"/>
      <c r="T1061" s="142"/>
      <c r="U1061" s="142"/>
      <c r="V1061" s="142"/>
      <c r="W1061" s="142"/>
      <c r="X1061" s="142"/>
      <c r="Y1061" s="142"/>
      <c r="Z1061" s="142"/>
      <c r="AA1061" s="142"/>
      <c r="AB1061" s="142"/>
      <c r="AC1061" s="142"/>
      <c r="AD1061" s="142"/>
      <c r="AE1061" s="142"/>
    </row>
    <row r="1062" spans="1:31" ht="15" hidden="1" customHeight="1">
      <c r="A1062" s="384"/>
      <c r="B1062" s="142"/>
      <c r="C1062" s="142"/>
      <c r="D1062" s="142"/>
      <c r="E1062" s="142"/>
      <c r="F1062" s="142"/>
      <c r="G1062" s="142"/>
      <c r="H1062" s="142"/>
      <c r="I1062" s="142"/>
      <c r="J1062" s="142"/>
      <c r="K1062" s="142"/>
      <c r="L1062" s="142"/>
      <c r="M1062" s="142"/>
      <c r="N1062" s="142"/>
      <c r="O1062" s="142"/>
      <c r="P1062" s="142"/>
      <c r="Q1062" s="142"/>
      <c r="R1062" s="142"/>
      <c r="S1062" s="142"/>
      <c r="T1062" s="142"/>
      <c r="U1062" s="142"/>
      <c r="V1062" s="142"/>
      <c r="W1062" s="142"/>
      <c r="X1062" s="142"/>
      <c r="Y1062" s="142"/>
      <c r="Z1062" s="142"/>
      <c r="AA1062" s="142"/>
      <c r="AB1062" s="142"/>
      <c r="AC1062" s="142"/>
      <c r="AD1062" s="142"/>
      <c r="AE1062" s="142"/>
    </row>
    <row r="1063" spans="1:31" ht="15" hidden="1" customHeight="1">
      <c r="A1063" s="384"/>
      <c r="B1063" s="142"/>
      <c r="C1063" s="142"/>
      <c r="D1063" s="142"/>
      <c r="E1063" s="142"/>
      <c r="F1063" s="142"/>
      <c r="G1063" s="142"/>
      <c r="H1063" s="142"/>
      <c r="I1063" s="142"/>
      <c r="J1063" s="142"/>
      <c r="K1063" s="142"/>
      <c r="L1063" s="142"/>
      <c r="M1063" s="142"/>
      <c r="N1063" s="142"/>
      <c r="O1063" s="142"/>
      <c r="P1063" s="142"/>
      <c r="Q1063" s="142"/>
      <c r="R1063" s="142"/>
      <c r="S1063" s="142"/>
      <c r="T1063" s="142"/>
      <c r="U1063" s="142"/>
      <c r="V1063" s="142"/>
      <c r="W1063" s="142"/>
      <c r="X1063" s="142"/>
      <c r="Y1063" s="142"/>
      <c r="Z1063" s="142"/>
      <c r="AA1063" s="142"/>
      <c r="AB1063" s="142"/>
      <c r="AC1063" s="142"/>
      <c r="AD1063" s="142"/>
      <c r="AE1063" s="142"/>
    </row>
    <row r="1064" spans="1:31" ht="15" hidden="1" customHeight="1">
      <c r="A1064" s="384"/>
      <c r="B1064" s="142"/>
      <c r="C1064" s="142"/>
      <c r="D1064" s="142"/>
      <c r="E1064" s="142"/>
      <c r="F1064" s="142"/>
      <c r="G1064" s="142"/>
      <c r="H1064" s="142"/>
      <c r="I1064" s="142"/>
      <c r="J1064" s="142"/>
      <c r="K1064" s="142"/>
      <c r="L1064" s="142"/>
      <c r="M1064" s="142"/>
      <c r="N1064" s="142"/>
      <c r="O1064" s="142"/>
      <c r="P1064" s="142"/>
      <c r="Q1064" s="142"/>
      <c r="R1064" s="142"/>
      <c r="S1064" s="142"/>
      <c r="T1064" s="142"/>
      <c r="U1064" s="142"/>
      <c r="V1064" s="142"/>
      <c r="W1064" s="142"/>
      <c r="X1064" s="142"/>
      <c r="Y1064" s="142"/>
      <c r="Z1064" s="142"/>
      <c r="AA1064" s="142"/>
      <c r="AB1064" s="142"/>
      <c r="AC1064" s="142"/>
      <c r="AD1064" s="142"/>
      <c r="AE1064" s="142"/>
    </row>
    <row r="1065" spans="1:31" ht="15" hidden="1" customHeight="1">
      <c r="A1065" s="384"/>
      <c r="B1065" s="142"/>
      <c r="C1065" s="142"/>
      <c r="D1065" s="142"/>
      <c r="E1065" s="142"/>
      <c r="F1065" s="142"/>
      <c r="G1065" s="142"/>
      <c r="H1065" s="142"/>
      <c r="I1065" s="142"/>
      <c r="J1065" s="142"/>
      <c r="K1065" s="142"/>
      <c r="L1065" s="142"/>
      <c r="M1065" s="142"/>
      <c r="N1065" s="142"/>
      <c r="O1065" s="142"/>
      <c r="P1065" s="142"/>
      <c r="Q1065" s="142"/>
      <c r="R1065" s="142"/>
      <c r="S1065" s="142"/>
      <c r="T1065" s="142"/>
      <c r="U1065" s="142"/>
      <c r="V1065" s="142"/>
      <c r="W1065" s="142"/>
      <c r="X1065" s="142"/>
      <c r="Y1065" s="142"/>
      <c r="Z1065" s="142"/>
      <c r="AA1065" s="142"/>
      <c r="AB1065" s="142"/>
      <c r="AC1065" s="142"/>
      <c r="AD1065" s="142"/>
      <c r="AE1065" s="142"/>
    </row>
    <row r="1066" spans="1:31" ht="15" hidden="1" customHeight="1">
      <c r="A1066" s="384"/>
      <c r="B1066" s="142"/>
      <c r="C1066" s="142"/>
      <c r="D1066" s="142"/>
      <c r="E1066" s="142"/>
      <c r="F1066" s="142"/>
      <c r="G1066" s="142"/>
      <c r="H1066" s="142"/>
      <c r="I1066" s="142"/>
      <c r="J1066" s="142"/>
      <c r="K1066" s="142"/>
      <c r="L1066" s="142"/>
      <c r="M1066" s="142"/>
      <c r="N1066" s="142"/>
      <c r="O1066" s="142"/>
      <c r="P1066" s="142"/>
      <c r="Q1066" s="142"/>
      <c r="R1066" s="142"/>
      <c r="S1066" s="142"/>
      <c r="T1066" s="142"/>
      <c r="U1066" s="142"/>
      <c r="V1066" s="142"/>
      <c r="W1066" s="142"/>
      <c r="X1066" s="142"/>
      <c r="Y1066" s="142"/>
      <c r="Z1066" s="142"/>
      <c r="AA1066" s="142"/>
      <c r="AB1066" s="142"/>
      <c r="AC1066" s="142"/>
      <c r="AD1066" s="142"/>
      <c r="AE1066" s="142"/>
    </row>
    <row r="1067" spans="1:31" ht="15" hidden="1" customHeight="1">
      <c r="A1067" s="384"/>
      <c r="B1067" s="142"/>
      <c r="C1067" s="142"/>
      <c r="D1067" s="142"/>
      <c r="E1067" s="142"/>
      <c r="F1067" s="142"/>
      <c r="G1067" s="142"/>
      <c r="H1067" s="142"/>
      <c r="I1067" s="142"/>
      <c r="J1067" s="142"/>
      <c r="K1067" s="142"/>
      <c r="L1067" s="142"/>
      <c r="M1067" s="142"/>
      <c r="N1067" s="142"/>
      <c r="O1067" s="142"/>
      <c r="P1067" s="142"/>
      <c r="Q1067" s="142"/>
      <c r="R1067" s="142"/>
      <c r="S1067" s="142"/>
      <c r="T1067" s="142"/>
      <c r="U1067" s="142"/>
      <c r="V1067" s="142"/>
      <c r="W1067" s="142"/>
      <c r="X1067" s="142"/>
      <c r="Y1067" s="142"/>
      <c r="Z1067" s="142"/>
      <c r="AA1067" s="142"/>
      <c r="AB1067" s="142"/>
      <c r="AC1067" s="142"/>
      <c r="AD1067" s="142"/>
      <c r="AE1067" s="142"/>
    </row>
    <row r="1068" spans="1:31" ht="15" hidden="1" customHeight="1">
      <c r="A1068" s="384"/>
      <c r="B1068" s="142"/>
      <c r="C1068" s="142"/>
      <c r="D1068" s="142"/>
      <c r="E1068" s="142"/>
      <c r="F1068" s="142"/>
      <c r="G1068" s="142"/>
      <c r="H1068" s="142"/>
      <c r="I1068" s="142"/>
      <c r="J1068" s="142"/>
      <c r="K1068" s="142"/>
      <c r="L1068" s="142"/>
      <c r="M1068" s="142"/>
      <c r="N1068" s="142"/>
      <c r="O1068" s="142"/>
      <c r="P1068" s="142"/>
      <c r="Q1068" s="142"/>
      <c r="R1068" s="142"/>
      <c r="S1068" s="142"/>
      <c r="T1068" s="142"/>
      <c r="U1068" s="142"/>
      <c r="V1068" s="142"/>
      <c r="W1068" s="142"/>
      <c r="X1068" s="142"/>
      <c r="Y1068" s="142"/>
      <c r="Z1068" s="142"/>
      <c r="AA1068" s="142"/>
      <c r="AB1068" s="142"/>
      <c r="AC1068" s="142"/>
      <c r="AD1068" s="142"/>
      <c r="AE1068" s="142"/>
    </row>
    <row r="1069" spans="1:31" ht="15" hidden="1" customHeight="1">
      <c r="A1069" s="384"/>
      <c r="B1069" s="142"/>
      <c r="C1069" s="142"/>
      <c r="D1069" s="142"/>
      <c r="E1069" s="142"/>
      <c r="F1069" s="142"/>
      <c r="G1069" s="142"/>
      <c r="H1069" s="142"/>
      <c r="I1069" s="142"/>
      <c r="J1069" s="142"/>
      <c r="K1069" s="142"/>
      <c r="L1069" s="142"/>
      <c r="M1069" s="142"/>
      <c r="N1069" s="142"/>
      <c r="O1069" s="142"/>
      <c r="P1069" s="142"/>
      <c r="Q1069" s="142"/>
      <c r="R1069" s="142"/>
      <c r="S1069" s="142"/>
      <c r="T1069" s="142"/>
      <c r="U1069" s="142"/>
      <c r="V1069" s="142"/>
      <c r="W1069" s="142"/>
      <c r="X1069" s="142"/>
      <c r="Y1069" s="142"/>
      <c r="Z1069" s="142"/>
      <c r="AA1069" s="142"/>
      <c r="AB1069" s="142"/>
      <c r="AC1069" s="142"/>
      <c r="AD1069" s="142"/>
      <c r="AE1069" s="142"/>
    </row>
    <row r="1070" spans="1:31" ht="15" hidden="1" customHeight="1">
      <c r="A1070" s="384"/>
      <c r="B1070" s="142"/>
      <c r="C1070" s="142"/>
      <c r="D1070" s="142"/>
      <c r="E1070" s="142"/>
      <c r="F1070" s="142"/>
      <c r="G1070" s="142"/>
      <c r="H1070" s="142"/>
      <c r="I1070" s="142"/>
      <c r="J1070" s="142"/>
      <c r="K1070" s="142"/>
      <c r="L1070" s="142"/>
      <c r="M1070" s="142"/>
      <c r="N1070" s="142"/>
      <c r="O1070" s="142"/>
      <c r="P1070" s="142"/>
      <c r="Q1070" s="142"/>
      <c r="R1070" s="142"/>
      <c r="S1070" s="142"/>
      <c r="T1070" s="142"/>
      <c r="U1070" s="142"/>
      <c r="V1070" s="142"/>
      <c r="W1070" s="142"/>
      <c r="X1070" s="142"/>
      <c r="Y1070" s="142"/>
      <c r="Z1070" s="142"/>
      <c r="AA1070" s="142"/>
      <c r="AB1070" s="142"/>
      <c r="AC1070" s="142"/>
      <c r="AD1070" s="142"/>
      <c r="AE1070" s="142"/>
    </row>
    <row r="1071" spans="1:31" ht="15" hidden="1" customHeight="1">
      <c r="A1071" s="384"/>
      <c r="B1071" s="142"/>
      <c r="C1071" s="142"/>
      <c r="D1071" s="142"/>
      <c r="E1071" s="142"/>
      <c r="F1071" s="142"/>
      <c r="G1071" s="142"/>
      <c r="H1071" s="142"/>
      <c r="I1071" s="142"/>
      <c r="J1071" s="142"/>
      <c r="K1071" s="142"/>
      <c r="L1071" s="142"/>
      <c r="M1071" s="142"/>
      <c r="N1071" s="142"/>
      <c r="O1071" s="142"/>
      <c r="P1071" s="142"/>
      <c r="Q1071" s="142"/>
      <c r="R1071" s="142"/>
      <c r="S1071" s="142"/>
      <c r="T1071" s="142"/>
      <c r="U1071" s="142"/>
      <c r="V1071" s="142"/>
      <c r="W1071" s="142"/>
      <c r="X1071" s="142"/>
      <c r="Y1071" s="142"/>
      <c r="Z1071" s="142"/>
      <c r="AA1071" s="142"/>
      <c r="AB1071" s="142"/>
      <c r="AC1071" s="142"/>
      <c r="AD1071" s="142"/>
      <c r="AE1071" s="142"/>
    </row>
    <row r="1072" spans="1:31" ht="15" hidden="1" customHeight="1">
      <c r="A1072" s="384"/>
      <c r="B1072" s="142"/>
      <c r="C1072" s="142"/>
      <c r="D1072" s="142"/>
      <c r="E1072" s="142"/>
      <c r="F1072" s="142"/>
      <c r="G1072" s="142"/>
      <c r="H1072" s="142"/>
      <c r="I1072" s="142"/>
      <c r="J1072" s="142"/>
      <c r="K1072" s="142"/>
      <c r="L1072" s="142"/>
      <c r="M1072" s="142"/>
      <c r="N1072" s="142"/>
      <c r="O1072" s="142"/>
      <c r="P1072" s="142"/>
      <c r="Q1072" s="142"/>
      <c r="R1072" s="142"/>
      <c r="S1072" s="142"/>
      <c r="T1072" s="142"/>
      <c r="U1072" s="142"/>
      <c r="V1072" s="142"/>
      <c r="W1072" s="142"/>
      <c r="X1072" s="142"/>
      <c r="Y1072" s="142"/>
      <c r="Z1072" s="142"/>
      <c r="AA1072" s="142"/>
      <c r="AB1072" s="142"/>
      <c r="AC1072" s="142"/>
      <c r="AD1072" s="142"/>
      <c r="AE1072" s="142"/>
    </row>
    <row r="1073" spans="1:31" ht="15" hidden="1" customHeight="1">
      <c r="A1073" s="384"/>
      <c r="B1073" s="142"/>
      <c r="C1073" s="142"/>
      <c r="D1073" s="142"/>
      <c r="E1073" s="142"/>
      <c r="F1073" s="142"/>
      <c r="G1073" s="142"/>
      <c r="H1073" s="142"/>
      <c r="I1073" s="142"/>
      <c r="J1073" s="142"/>
      <c r="K1073" s="142"/>
      <c r="L1073" s="142"/>
      <c r="M1073" s="142"/>
      <c r="N1073" s="142"/>
      <c r="O1073" s="142"/>
      <c r="P1073" s="142"/>
      <c r="Q1073" s="142"/>
      <c r="R1073" s="142"/>
      <c r="S1073" s="142"/>
      <c r="T1073" s="142"/>
      <c r="U1073" s="142"/>
      <c r="V1073" s="142"/>
      <c r="W1073" s="142"/>
      <c r="X1073" s="142"/>
      <c r="Y1073" s="142"/>
      <c r="Z1073" s="142"/>
      <c r="AA1073" s="142"/>
      <c r="AB1073" s="142"/>
      <c r="AC1073" s="142"/>
      <c r="AD1073" s="142"/>
      <c r="AE1073" s="142"/>
    </row>
    <row r="1074" spans="1:31" ht="15" hidden="1" customHeight="1">
      <c r="A1074" s="384"/>
      <c r="B1074" s="142"/>
      <c r="C1074" s="142"/>
      <c r="D1074" s="142"/>
      <c r="E1074" s="142"/>
      <c r="F1074" s="142"/>
      <c r="G1074" s="142"/>
      <c r="H1074" s="142"/>
      <c r="I1074" s="142"/>
      <c r="J1074" s="142"/>
      <c r="K1074" s="142"/>
      <c r="L1074" s="142"/>
      <c r="M1074" s="142"/>
      <c r="N1074" s="142"/>
      <c r="O1074" s="142"/>
      <c r="P1074" s="142"/>
      <c r="Q1074" s="142"/>
      <c r="R1074" s="142"/>
      <c r="S1074" s="142"/>
      <c r="T1074" s="142"/>
      <c r="U1074" s="142"/>
      <c r="V1074" s="142"/>
      <c r="W1074" s="142"/>
      <c r="X1074" s="142"/>
      <c r="Y1074" s="142"/>
      <c r="Z1074" s="142"/>
      <c r="AA1074" s="142"/>
      <c r="AB1074" s="142"/>
      <c r="AC1074" s="142"/>
      <c r="AD1074" s="142"/>
      <c r="AE1074" s="142"/>
    </row>
    <row r="1075" spans="1:31" ht="15" hidden="1" customHeight="1">
      <c r="A1075" s="384"/>
      <c r="B1075" s="142"/>
      <c r="C1075" s="142"/>
      <c r="D1075" s="142"/>
      <c r="E1075" s="142"/>
      <c r="F1075" s="142"/>
      <c r="G1075" s="142"/>
      <c r="H1075" s="142"/>
      <c r="I1075" s="142"/>
      <c r="J1075" s="142"/>
      <c r="K1075" s="142"/>
      <c r="L1075" s="142"/>
      <c r="M1075" s="142"/>
      <c r="N1075" s="142"/>
      <c r="O1075" s="142"/>
      <c r="P1075" s="142"/>
      <c r="Q1075" s="142"/>
      <c r="R1075" s="142"/>
      <c r="S1075" s="142"/>
      <c r="T1075" s="142"/>
      <c r="U1075" s="142"/>
      <c r="V1075" s="142"/>
      <c r="W1075" s="142"/>
      <c r="X1075" s="142"/>
      <c r="Y1075" s="142"/>
      <c r="Z1075" s="142"/>
      <c r="AA1075" s="142"/>
      <c r="AB1075" s="142"/>
      <c r="AC1075" s="142"/>
      <c r="AD1075" s="142"/>
      <c r="AE1075" s="142"/>
    </row>
    <row r="1076" spans="1:31" ht="15" hidden="1" customHeight="1">
      <c r="A1076" s="384"/>
      <c r="B1076" s="142"/>
      <c r="C1076" s="142"/>
      <c r="D1076" s="142"/>
      <c r="E1076" s="142"/>
      <c r="F1076" s="142"/>
      <c r="G1076" s="142"/>
      <c r="H1076" s="142"/>
      <c r="I1076" s="142"/>
      <c r="J1076" s="142"/>
      <c r="K1076" s="142"/>
      <c r="L1076" s="142"/>
      <c r="M1076" s="142"/>
      <c r="N1076" s="142"/>
      <c r="O1076" s="142"/>
      <c r="P1076" s="142"/>
      <c r="Q1076" s="142"/>
      <c r="R1076" s="142"/>
      <c r="S1076" s="142"/>
      <c r="T1076" s="142"/>
      <c r="U1076" s="142"/>
      <c r="V1076" s="142"/>
      <c r="W1076" s="142"/>
      <c r="X1076" s="142"/>
      <c r="Y1076" s="142"/>
      <c r="Z1076" s="142"/>
      <c r="AA1076" s="142"/>
      <c r="AB1076" s="142"/>
      <c r="AC1076" s="142"/>
      <c r="AD1076" s="142"/>
      <c r="AE1076" s="142"/>
    </row>
    <row r="1077" spans="1:31" ht="15" hidden="1" customHeight="1">
      <c r="A1077" s="384"/>
      <c r="B1077" s="142"/>
      <c r="C1077" s="142"/>
      <c r="D1077" s="142"/>
      <c r="E1077" s="142"/>
      <c r="F1077" s="142"/>
      <c r="G1077" s="142"/>
      <c r="H1077" s="142"/>
      <c r="I1077" s="142"/>
      <c r="J1077" s="142"/>
      <c r="K1077" s="142"/>
      <c r="L1077" s="142"/>
      <c r="M1077" s="142"/>
      <c r="N1077" s="142"/>
      <c r="O1077" s="142"/>
      <c r="P1077" s="142"/>
      <c r="Q1077" s="142"/>
      <c r="R1077" s="142"/>
      <c r="S1077" s="142"/>
      <c r="T1077" s="142"/>
      <c r="U1077" s="142"/>
      <c r="V1077" s="142"/>
      <c r="W1077" s="142"/>
      <c r="X1077" s="142"/>
      <c r="Y1077" s="142"/>
      <c r="Z1077" s="142"/>
      <c r="AA1077" s="142"/>
      <c r="AB1077" s="142"/>
      <c r="AC1077" s="142"/>
      <c r="AD1077" s="142"/>
      <c r="AE1077" s="142"/>
    </row>
    <row r="1078" spans="1:31" ht="15" hidden="1" customHeight="1">
      <c r="A1078" s="384"/>
      <c r="B1078" s="142"/>
      <c r="C1078" s="142"/>
      <c r="D1078" s="142"/>
      <c r="E1078" s="142"/>
      <c r="F1078" s="142"/>
      <c r="G1078" s="142"/>
      <c r="H1078" s="142"/>
      <c r="I1078" s="142"/>
      <c r="J1078" s="142"/>
      <c r="K1078" s="142"/>
      <c r="L1078" s="142"/>
      <c r="M1078" s="142"/>
      <c r="N1078" s="142"/>
      <c r="O1078" s="142"/>
      <c r="P1078" s="142"/>
      <c r="Q1078" s="142"/>
      <c r="R1078" s="142"/>
      <c r="S1078" s="142"/>
      <c r="T1078" s="142"/>
      <c r="U1078" s="142"/>
      <c r="V1078" s="142"/>
      <c r="W1078" s="142"/>
      <c r="X1078" s="142"/>
      <c r="Y1078" s="142"/>
      <c r="Z1078" s="142"/>
      <c r="AA1078" s="142"/>
      <c r="AB1078" s="142"/>
      <c r="AC1078" s="142"/>
      <c r="AD1078" s="142"/>
      <c r="AE1078" s="142"/>
    </row>
    <row r="1079" spans="1:31" ht="15" hidden="1" customHeight="1">
      <c r="A1079" s="384"/>
      <c r="B1079" s="142"/>
      <c r="C1079" s="142"/>
      <c r="D1079" s="142"/>
      <c r="E1079" s="142"/>
      <c r="F1079" s="142"/>
      <c r="G1079" s="142"/>
      <c r="H1079" s="142"/>
      <c r="I1079" s="142"/>
      <c r="J1079" s="142"/>
      <c r="K1079" s="142"/>
      <c r="L1079" s="142"/>
      <c r="M1079" s="142"/>
      <c r="N1079" s="142"/>
      <c r="O1079" s="142"/>
      <c r="P1079" s="142"/>
      <c r="Q1079" s="142"/>
      <c r="R1079" s="142"/>
      <c r="S1079" s="142"/>
      <c r="T1079" s="142"/>
      <c r="U1079" s="142"/>
      <c r="V1079" s="142"/>
      <c r="W1079" s="142"/>
      <c r="X1079" s="142"/>
      <c r="Y1079" s="142"/>
      <c r="Z1079" s="142"/>
      <c r="AA1079" s="142"/>
      <c r="AB1079" s="142"/>
      <c r="AC1079" s="142"/>
      <c r="AD1079" s="142"/>
      <c r="AE1079" s="142"/>
    </row>
    <row r="1080" spans="1:31" ht="15" hidden="1" customHeight="1">
      <c r="A1080" s="384"/>
      <c r="B1080" s="142"/>
      <c r="C1080" s="142"/>
      <c r="D1080" s="142"/>
      <c r="E1080" s="142"/>
      <c r="F1080" s="142"/>
      <c r="G1080" s="142"/>
      <c r="H1080" s="142"/>
      <c r="I1080" s="142"/>
      <c r="J1080" s="142"/>
      <c r="K1080" s="142"/>
      <c r="L1080" s="142"/>
      <c r="M1080" s="142"/>
      <c r="N1080" s="142"/>
      <c r="O1080" s="142"/>
      <c r="P1080" s="142"/>
      <c r="Q1080" s="142"/>
      <c r="R1080" s="142"/>
      <c r="S1080" s="142"/>
      <c r="T1080" s="142"/>
      <c r="U1080" s="142"/>
      <c r="V1080" s="142"/>
      <c r="W1080" s="142"/>
      <c r="X1080" s="142"/>
      <c r="Y1080" s="142"/>
      <c r="Z1080" s="142"/>
      <c r="AA1080" s="142"/>
      <c r="AB1080" s="142"/>
      <c r="AC1080" s="142"/>
      <c r="AD1080" s="142"/>
      <c r="AE1080" s="142"/>
    </row>
    <row r="1081" spans="1:31" ht="15" hidden="1" customHeight="1">
      <c r="A1081" s="384"/>
      <c r="B1081" s="142"/>
      <c r="C1081" s="142"/>
      <c r="D1081" s="142"/>
      <c r="E1081" s="142"/>
      <c r="F1081" s="142"/>
      <c r="G1081" s="142"/>
      <c r="H1081" s="142"/>
      <c r="I1081" s="142"/>
      <c r="J1081" s="142"/>
      <c r="K1081" s="142"/>
      <c r="L1081" s="142"/>
      <c r="M1081" s="142"/>
      <c r="N1081" s="142"/>
      <c r="O1081" s="142"/>
      <c r="P1081" s="142"/>
      <c r="Q1081" s="142"/>
      <c r="R1081" s="142"/>
      <c r="S1081" s="142"/>
      <c r="T1081" s="142"/>
      <c r="U1081" s="142"/>
      <c r="V1081" s="142"/>
      <c r="W1081" s="142"/>
      <c r="X1081" s="142"/>
      <c r="Y1081" s="142"/>
      <c r="Z1081" s="142"/>
      <c r="AA1081" s="142"/>
      <c r="AB1081" s="142"/>
      <c r="AC1081" s="142"/>
      <c r="AD1081" s="142"/>
      <c r="AE1081" s="142"/>
    </row>
    <row r="1082" spans="1:31" ht="15" hidden="1" customHeight="1">
      <c r="A1082" s="384"/>
      <c r="B1082" s="142"/>
      <c r="C1082" s="142"/>
      <c r="D1082" s="142"/>
      <c r="E1082" s="142"/>
      <c r="F1082" s="142"/>
      <c r="G1082" s="142"/>
      <c r="H1082" s="142"/>
      <c r="I1082" s="142"/>
      <c r="J1082" s="142"/>
      <c r="K1082" s="142"/>
      <c r="L1082" s="142"/>
      <c r="M1082" s="142"/>
      <c r="N1082" s="142"/>
      <c r="O1082" s="142"/>
      <c r="P1082" s="142"/>
      <c r="Q1082" s="142"/>
      <c r="R1082" s="142"/>
      <c r="S1082" s="142"/>
      <c r="T1082" s="142"/>
      <c r="U1082" s="142"/>
      <c r="V1082" s="142"/>
      <c r="W1082" s="142"/>
      <c r="X1082" s="142"/>
      <c r="Y1082" s="142"/>
      <c r="Z1082" s="142"/>
      <c r="AA1082" s="142"/>
      <c r="AB1082" s="142"/>
      <c r="AC1082" s="142"/>
      <c r="AD1082" s="142"/>
      <c r="AE1082" s="142"/>
    </row>
    <row r="1083" spans="1:31" ht="15" hidden="1" customHeight="1">
      <c r="A1083" s="384"/>
      <c r="B1083" s="142"/>
      <c r="C1083" s="142"/>
      <c r="D1083" s="142"/>
      <c r="E1083" s="142"/>
      <c r="F1083" s="142"/>
      <c r="G1083" s="142"/>
      <c r="H1083" s="142"/>
      <c r="I1083" s="142"/>
      <c r="J1083" s="142"/>
      <c r="K1083" s="142"/>
      <c r="L1083" s="142"/>
      <c r="M1083" s="142"/>
      <c r="N1083" s="142"/>
      <c r="O1083" s="142"/>
      <c r="P1083" s="142"/>
      <c r="Q1083" s="142"/>
      <c r="R1083" s="142"/>
      <c r="S1083" s="142"/>
      <c r="T1083" s="142"/>
      <c r="U1083" s="142"/>
      <c r="V1083" s="142"/>
      <c r="W1083" s="142"/>
      <c r="X1083" s="142"/>
      <c r="Y1083" s="142"/>
      <c r="Z1083" s="142"/>
      <c r="AA1083" s="142"/>
      <c r="AB1083" s="142"/>
      <c r="AC1083" s="142"/>
      <c r="AD1083" s="142"/>
      <c r="AE1083" s="142"/>
    </row>
    <row r="1084" spans="1:31" ht="15" hidden="1" customHeight="1">
      <c r="A1084" s="384"/>
      <c r="B1084" s="142"/>
      <c r="C1084" s="142"/>
      <c r="D1084" s="142"/>
      <c r="E1084" s="142"/>
      <c r="F1084" s="142"/>
      <c r="G1084" s="142"/>
      <c r="H1084" s="142"/>
      <c r="I1084" s="142"/>
      <c r="J1084" s="142"/>
      <c r="K1084" s="142"/>
      <c r="L1084" s="142"/>
      <c r="M1084" s="142"/>
      <c r="N1084" s="142"/>
      <c r="O1084" s="142"/>
      <c r="P1084" s="142"/>
      <c r="Q1084" s="142"/>
      <c r="R1084" s="142"/>
      <c r="S1084" s="142"/>
      <c r="T1084" s="142"/>
      <c r="U1084" s="142"/>
      <c r="V1084" s="142"/>
      <c r="W1084" s="142"/>
      <c r="X1084" s="142"/>
      <c r="Y1084" s="142"/>
      <c r="Z1084" s="142"/>
      <c r="AA1084" s="142"/>
      <c r="AB1084" s="142"/>
      <c r="AC1084" s="142"/>
      <c r="AD1084" s="142"/>
      <c r="AE1084" s="142"/>
    </row>
    <row r="1085" spans="1:31" ht="15" hidden="1" customHeight="1">
      <c r="A1085" s="384"/>
      <c r="B1085" s="142"/>
      <c r="C1085" s="142"/>
      <c r="D1085" s="142"/>
      <c r="E1085" s="142"/>
      <c r="F1085" s="142"/>
      <c r="G1085" s="142"/>
      <c r="H1085" s="142"/>
      <c r="I1085" s="142"/>
      <c r="J1085" s="142"/>
      <c r="K1085" s="142"/>
      <c r="L1085" s="142"/>
      <c r="M1085" s="142"/>
      <c r="N1085" s="142"/>
      <c r="O1085" s="142"/>
      <c r="P1085" s="142"/>
      <c r="Q1085" s="142"/>
      <c r="R1085" s="142"/>
      <c r="S1085" s="142"/>
      <c r="T1085" s="142"/>
      <c r="U1085" s="142"/>
      <c r="V1085" s="142"/>
      <c r="W1085" s="142"/>
      <c r="X1085" s="142"/>
      <c r="Y1085" s="142"/>
      <c r="Z1085" s="142"/>
      <c r="AA1085" s="142"/>
      <c r="AB1085" s="142"/>
      <c r="AC1085" s="142"/>
      <c r="AD1085" s="142"/>
      <c r="AE1085" s="142"/>
    </row>
    <row r="1086" spans="1:31" ht="15" hidden="1" customHeight="1">
      <c r="A1086" s="384"/>
      <c r="B1086" s="142"/>
      <c r="C1086" s="142"/>
      <c r="D1086" s="142"/>
      <c r="E1086" s="142"/>
      <c r="F1086" s="142"/>
      <c r="G1086" s="142"/>
      <c r="H1086" s="142"/>
      <c r="I1086" s="142"/>
      <c r="J1086" s="142"/>
      <c r="K1086" s="142"/>
      <c r="L1086" s="142"/>
      <c r="M1086" s="142"/>
      <c r="N1086" s="142"/>
      <c r="O1086" s="142"/>
      <c r="P1086" s="142"/>
      <c r="Q1086" s="142"/>
      <c r="R1086" s="142"/>
      <c r="S1086" s="142"/>
      <c r="T1086" s="142"/>
      <c r="U1086" s="142"/>
      <c r="V1086" s="142"/>
      <c r="W1086" s="142"/>
      <c r="X1086" s="142"/>
      <c r="Y1086" s="142"/>
      <c r="Z1086" s="142"/>
      <c r="AA1086" s="142"/>
      <c r="AB1086" s="142"/>
      <c r="AC1086" s="142"/>
      <c r="AD1086" s="142"/>
      <c r="AE1086" s="142"/>
    </row>
    <row r="1087" spans="1:31" ht="15" hidden="1" customHeight="1">
      <c r="A1087" s="384"/>
      <c r="B1087" s="142"/>
      <c r="C1087" s="142"/>
      <c r="D1087" s="142"/>
      <c r="E1087" s="142"/>
      <c r="F1087" s="142"/>
      <c r="G1087" s="142"/>
      <c r="H1087" s="142"/>
      <c r="I1087" s="142"/>
      <c r="J1087" s="142"/>
      <c r="K1087" s="142"/>
      <c r="L1087" s="142"/>
      <c r="M1087" s="142"/>
      <c r="N1087" s="142"/>
      <c r="O1087" s="142"/>
      <c r="P1087" s="142"/>
      <c r="Q1087" s="142"/>
      <c r="R1087" s="142"/>
      <c r="S1087" s="142"/>
      <c r="T1087" s="142"/>
      <c r="U1087" s="142"/>
      <c r="V1087" s="142"/>
      <c r="W1087" s="142"/>
      <c r="X1087" s="142"/>
      <c r="Y1087" s="142"/>
      <c r="Z1087" s="142"/>
      <c r="AA1087" s="142"/>
      <c r="AB1087" s="142"/>
      <c r="AC1087" s="142"/>
      <c r="AD1087" s="142"/>
      <c r="AE1087" s="142"/>
    </row>
    <row r="1088" spans="1:31" ht="15" hidden="1" customHeight="1">
      <c r="A1088" s="384"/>
      <c r="B1088" s="142"/>
      <c r="C1088" s="142"/>
      <c r="D1088" s="142"/>
      <c r="E1088" s="142"/>
      <c r="F1088" s="142"/>
      <c r="G1088" s="142"/>
      <c r="H1088" s="142"/>
      <c r="I1088" s="142"/>
      <c r="J1088" s="142"/>
      <c r="K1088" s="142"/>
      <c r="L1088" s="142"/>
      <c r="M1088" s="142"/>
      <c r="N1088" s="142"/>
      <c r="O1088" s="142"/>
      <c r="P1088" s="142"/>
      <c r="Q1088" s="142"/>
      <c r="R1088" s="142"/>
      <c r="S1088" s="142"/>
      <c r="T1088" s="142"/>
      <c r="U1088" s="142"/>
      <c r="V1088" s="142"/>
      <c r="W1088" s="142"/>
      <c r="X1088" s="142"/>
      <c r="Y1088" s="142"/>
      <c r="Z1088" s="142"/>
      <c r="AA1088" s="142"/>
      <c r="AB1088" s="142"/>
      <c r="AC1088" s="142"/>
      <c r="AD1088" s="142"/>
      <c r="AE1088" s="142"/>
    </row>
    <row r="1089" spans="1:31" ht="15" hidden="1" customHeight="1">
      <c r="A1089" s="384"/>
      <c r="B1089" s="142"/>
      <c r="C1089" s="142"/>
      <c r="D1089" s="142"/>
      <c r="E1089" s="142"/>
      <c r="F1089" s="142"/>
      <c r="G1089" s="142"/>
      <c r="H1089" s="142"/>
      <c r="I1089" s="142"/>
      <c r="J1089" s="142"/>
      <c r="K1089" s="142"/>
      <c r="L1089" s="142"/>
      <c r="M1089" s="142"/>
      <c r="N1089" s="142"/>
      <c r="O1089" s="142"/>
      <c r="P1089" s="142"/>
      <c r="Q1089" s="142"/>
      <c r="R1089" s="142"/>
      <c r="S1089" s="142"/>
      <c r="T1089" s="142"/>
      <c r="U1089" s="142"/>
      <c r="V1089" s="142"/>
      <c r="W1089" s="142"/>
      <c r="X1089" s="142"/>
      <c r="Y1089" s="142"/>
      <c r="Z1089" s="142"/>
      <c r="AA1089" s="142"/>
      <c r="AB1089" s="142"/>
      <c r="AC1089" s="142"/>
      <c r="AD1089" s="142"/>
      <c r="AE1089" s="142"/>
    </row>
    <row r="1090" spans="1:31" ht="15" hidden="1" customHeight="1">
      <c r="A1090" s="384"/>
      <c r="B1090" s="142"/>
      <c r="C1090" s="142"/>
      <c r="D1090" s="142"/>
      <c r="E1090" s="142"/>
      <c r="F1090" s="142"/>
      <c r="G1090" s="142"/>
      <c r="H1090" s="142"/>
      <c r="I1090" s="142"/>
      <c r="J1090" s="142"/>
      <c r="K1090" s="142"/>
      <c r="L1090" s="142"/>
      <c r="M1090" s="142"/>
      <c r="N1090" s="142"/>
      <c r="O1090" s="142"/>
      <c r="P1090" s="142"/>
      <c r="Q1090" s="142"/>
      <c r="R1090" s="142"/>
      <c r="S1090" s="142"/>
      <c r="T1090" s="142"/>
      <c r="U1090" s="142"/>
      <c r="V1090" s="142"/>
      <c r="W1090" s="142"/>
      <c r="X1090" s="142"/>
      <c r="Y1090" s="142"/>
      <c r="Z1090" s="142"/>
      <c r="AA1090" s="142"/>
      <c r="AB1090" s="142"/>
      <c r="AC1090" s="142"/>
      <c r="AD1090" s="142"/>
      <c r="AE1090" s="142"/>
    </row>
    <row r="1091" spans="1:31" ht="15" hidden="1" customHeight="1">
      <c r="A1091" s="384"/>
      <c r="B1091" s="142"/>
      <c r="C1091" s="142"/>
      <c r="D1091" s="142"/>
      <c r="E1091" s="142"/>
      <c r="F1091" s="142"/>
      <c r="G1091" s="142"/>
      <c r="H1091" s="142"/>
      <c r="I1091" s="142"/>
      <c r="J1091" s="142"/>
      <c r="K1091" s="142"/>
      <c r="L1091" s="142"/>
      <c r="M1091" s="142"/>
      <c r="N1091" s="142"/>
      <c r="O1091" s="142"/>
      <c r="P1091" s="142"/>
      <c r="Q1091" s="142"/>
      <c r="R1091" s="142"/>
      <c r="S1091" s="142"/>
      <c r="T1091" s="142"/>
      <c r="U1091" s="142"/>
      <c r="V1091" s="142"/>
      <c r="W1091" s="142"/>
      <c r="X1091" s="142"/>
      <c r="Y1091" s="142"/>
      <c r="Z1091" s="142"/>
      <c r="AA1091" s="142"/>
      <c r="AB1091" s="142"/>
      <c r="AC1091" s="142"/>
      <c r="AD1091" s="142"/>
      <c r="AE1091" s="142"/>
    </row>
    <row r="1092" spans="1:31" ht="15" hidden="1" customHeight="1">
      <c r="A1092" s="384"/>
      <c r="B1092" s="142"/>
      <c r="C1092" s="142"/>
      <c r="D1092" s="142"/>
      <c r="E1092" s="142"/>
      <c r="F1092" s="142"/>
      <c r="G1092" s="142"/>
      <c r="H1092" s="142"/>
      <c r="I1092" s="142"/>
      <c r="J1092" s="142"/>
      <c r="K1092" s="142"/>
      <c r="L1092" s="142"/>
      <c r="M1092" s="142"/>
      <c r="N1092" s="142"/>
      <c r="O1092" s="142"/>
      <c r="P1092" s="142"/>
      <c r="Q1092" s="142"/>
      <c r="R1092" s="142"/>
      <c r="S1092" s="142"/>
      <c r="T1092" s="142"/>
      <c r="U1092" s="142"/>
      <c r="V1092" s="142"/>
      <c r="W1092" s="142"/>
      <c r="X1092" s="142"/>
      <c r="Y1092" s="142"/>
      <c r="Z1092" s="142"/>
      <c r="AA1092" s="142"/>
      <c r="AB1092" s="142"/>
      <c r="AC1092" s="142"/>
      <c r="AD1092" s="142"/>
      <c r="AE1092" s="142"/>
    </row>
    <row r="1093" spans="1:31" ht="15" hidden="1" customHeight="1">
      <c r="A1093" s="384"/>
      <c r="B1093" s="142"/>
      <c r="C1093" s="142"/>
      <c r="D1093" s="142"/>
      <c r="E1093" s="142"/>
      <c r="F1093" s="142"/>
      <c r="G1093" s="142"/>
      <c r="H1093" s="142"/>
      <c r="I1093" s="142"/>
      <c r="J1093" s="142"/>
      <c r="K1093" s="142"/>
      <c r="L1093" s="142"/>
      <c r="M1093" s="142"/>
      <c r="N1093" s="142"/>
      <c r="O1093" s="142"/>
      <c r="P1093" s="142"/>
      <c r="Q1093" s="142"/>
      <c r="R1093" s="142"/>
      <c r="S1093" s="142"/>
      <c r="T1093" s="142"/>
      <c r="U1093" s="142"/>
      <c r="V1093" s="142"/>
      <c r="W1093" s="142"/>
      <c r="X1093" s="142"/>
      <c r="Y1093" s="142"/>
      <c r="Z1093" s="142"/>
      <c r="AA1093" s="142"/>
      <c r="AB1093" s="142"/>
      <c r="AC1093" s="142"/>
      <c r="AD1093" s="142"/>
      <c r="AE1093" s="142"/>
    </row>
    <row r="1094" spans="1:31" ht="15" hidden="1" customHeight="1">
      <c r="A1094" s="384"/>
      <c r="B1094" s="142"/>
      <c r="C1094" s="142"/>
      <c r="D1094" s="142"/>
      <c r="E1094" s="142"/>
      <c r="F1094" s="142"/>
      <c r="G1094" s="142"/>
      <c r="H1094" s="142"/>
      <c r="I1094" s="142"/>
      <c r="J1094" s="142"/>
      <c r="K1094" s="142"/>
      <c r="L1094" s="142"/>
      <c r="M1094" s="142"/>
      <c r="N1094" s="142"/>
      <c r="O1094" s="142"/>
      <c r="P1094" s="142"/>
      <c r="Q1094" s="142"/>
      <c r="R1094" s="142"/>
      <c r="S1094" s="142"/>
      <c r="T1094" s="142"/>
      <c r="U1094" s="142"/>
      <c r="V1094" s="142"/>
      <c r="W1094" s="142"/>
      <c r="X1094" s="142"/>
      <c r="Y1094" s="142"/>
      <c r="Z1094" s="142"/>
      <c r="AA1094" s="142"/>
      <c r="AB1094" s="142"/>
      <c r="AC1094" s="142"/>
      <c r="AD1094" s="142"/>
      <c r="AE1094" s="142"/>
    </row>
    <row r="1095" spans="1:31" ht="15" hidden="1" customHeight="1">
      <c r="A1095" s="384"/>
      <c r="B1095" s="142"/>
      <c r="C1095" s="142"/>
      <c r="D1095" s="142"/>
      <c r="E1095" s="142"/>
      <c r="F1095" s="142"/>
      <c r="G1095" s="142"/>
      <c r="H1095" s="142"/>
      <c r="I1095" s="142"/>
      <c r="J1095" s="142"/>
      <c r="K1095" s="142"/>
      <c r="L1095" s="142"/>
      <c r="M1095" s="142"/>
      <c r="N1095" s="142"/>
      <c r="O1095" s="142"/>
      <c r="P1095" s="142"/>
      <c r="Q1095" s="142"/>
      <c r="R1095" s="142"/>
      <c r="S1095" s="142"/>
      <c r="T1095" s="142"/>
      <c r="U1095" s="142"/>
      <c r="V1095" s="142"/>
      <c r="W1095" s="142"/>
      <c r="X1095" s="142"/>
      <c r="Y1095" s="142"/>
      <c r="Z1095" s="142"/>
      <c r="AA1095" s="142"/>
      <c r="AB1095" s="142"/>
      <c r="AC1095" s="142"/>
      <c r="AD1095" s="142"/>
      <c r="AE1095" s="142"/>
    </row>
    <row r="1096" spans="1:31" ht="15" hidden="1" customHeight="1">
      <c r="A1096" s="384"/>
      <c r="B1096" s="142"/>
      <c r="C1096" s="142"/>
      <c r="D1096" s="142"/>
      <c r="E1096" s="142"/>
      <c r="F1096" s="142"/>
      <c r="G1096" s="142"/>
      <c r="H1096" s="142"/>
      <c r="I1096" s="142"/>
      <c r="J1096" s="142"/>
      <c r="K1096" s="142"/>
      <c r="L1096" s="142"/>
      <c r="M1096" s="142"/>
      <c r="N1096" s="142"/>
      <c r="O1096" s="142"/>
      <c r="P1096" s="142"/>
      <c r="Q1096" s="142"/>
      <c r="R1096" s="142"/>
      <c r="S1096" s="142"/>
      <c r="T1096" s="142"/>
      <c r="U1096" s="142"/>
      <c r="V1096" s="142"/>
      <c r="W1096" s="142"/>
      <c r="X1096" s="142"/>
      <c r="Y1096" s="142"/>
      <c r="Z1096" s="142"/>
      <c r="AA1096" s="142"/>
      <c r="AB1096" s="142"/>
      <c r="AC1096" s="142"/>
      <c r="AD1096" s="142"/>
      <c r="AE1096" s="142"/>
    </row>
    <row r="1097" spans="1:31" ht="15" hidden="1" customHeight="1">
      <c r="A1097" s="384"/>
      <c r="B1097" s="142"/>
      <c r="C1097" s="142"/>
      <c r="D1097" s="142"/>
      <c r="E1097" s="142"/>
      <c r="F1097" s="142"/>
      <c r="G1097" s="142"/>
      <c r="H1097" s="142"/>
      <c r="I1097" s="142"/>
      <c r="J1097" s="142"/>
      <c r="K1097" s="142"/>
      <c r="L1097" s="142"/>
      <c r="M1097" s="142"/>
      <c r="N1097" s="142"/>
      <c r="O1097" s="142"/>
      <c r="P1097" s="142"/>
      <c r="Q1097" s="142"/>
      <c r="R1097" s="142"/>
      <c r="S1097" s="142"/>
      <c r="T1097" s="142"/>
      <c r="U1097" s="142"/>
      <c r="V1097" s="142"/>
      <c r="W1097" s="142"/>
      <c r="X1097" s="142"/>
      <c r="Y1097" s="142"/>
      <c r="Z1097" s="142"/>
      <c r="AA1097" s="142"/>
      <c r="AB1097" s="142"/>
      <c r="AC1097" s="142"/>
      <c r="AD1097" s="142"/>
      <c r="AE1097" s="142"/>
    </row>
    <row r="1098" spans="1:31" ht="15" hidden="1" customHeight="1">
      <c r="A1098" s="384"/>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row>
    <row r="1099" spans="1:31" ht="15" hidden="1" customHeight="1">
      <c r="A1099" s="384"/>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row>
    <row r="1100" spans="1:31" ht="15" hidden="1" customHeight="1">
      <c r="A1100" s="384"/>
      <c r="B1100" s="142"/>
      <c r="C1100" s="142"/>
      <c r="D1100" s="142"/>
      <c r="E1100" s="142"/>
      <c r="F1100" s="142"/>
      <c r="G1100" s="142"/>
      <c r="H1100" s="142"/>
      <c r="I1100" s="142"/>
      <c r="J1100" s="142"/>
      <c r="K1100" s="142"/>
      <c r="L1100" s="142"/>
      <c r="M1100" s="142"/>
      <c r="N1100" s="142"/>
      <c r="O1100" s="142"/>
      <c r="P1100" s="142"/>
      <c r="Q1100" s="142"/>
      <c r="R1100" s="142"/>
      <c r="S1100" s="142"/>
      <c r="T1100" s="142"/>
      <c r="U1100" s="142"/>
      <c r="V1100" s="142"/>
      <c r="W1100" s="142"/>
      <c r="X1100" s="142"/>
      <c r="Y1100" s="142"/>
      <c r="Z1100" s="142"/>
      <c r="AA1100" s="142"/>
      <c r="AB1100" s="142"/>
      <c r="AC1100" s="142"/>
      <c r="AD1100" s="142"/>
      <c r="AE1100" s="142"/>
    </row>
    <row r="1101" spans="1:31" ht="15" hidden="1" customHeight="1">
      <c r="A1101" s="384"/>
      <c r="B1101" s="142"/>
      <c r="C1101" s="142"/>
      <c r="D1101" s="142"/>
      <c r="E1101" s="142"/>
      <c r="F1101" s="142"/>
      <c r="G1101" s="142"/>
      <c r="H1101" s="142"/>
      <c r="I1101" s="142"/>
      <c r="J1101" s="142"/>
      <c r="K1101" s="142"/>
      <c r="L1101" s="142"/>
      <c r="M1101" s="142"/>
      <c r="N1101" s="142"/>
      <c r="O1101" s="142"/>
      <c r="P1101" s="142"/>
      <c r="Q1101" s="142"/>
      <c r="R1101" s="142"/>
      <c r="S1101" s="142"/>
      <c r="T1101" s="142"/>
      <c r="U1101" s="142"/>
      <c r="V1101" s="142"/>
      <c r="W1101" s="142"/>
      <c r="X1101" s="142"/>
      <c r="Y1101" s="142"/>
      <c r="Z1101" s="142"/>
      <c r="AA1101" s="142"/>
      <c r="AB1101" s="142"/>
      <c r="AC1101" s="142"/>
      <c r="AD1101" s="142"/>
      <c r="AE1101" s="142"/>
    </row>
    <row r="1102" spans="1:31" ht="15" hidden="1" customHeight="1">
      <c r="A1102" s="384"/>
      <c r="B1102" s="142"/>
      <c r="C1102" s="142"/>
      <c r="D1102" s="142"/>
      <c r="E1102" s="142"/>
      <c r="F1102" s="142"/>
      <c r="G1102" s="142"/>
      <c r="H1102" s="142"/>
      <c r="I1102" s="142"/>
      <c r="J1102" s="142"/>
      <c r="K1102" s="142"/>
      <c r="L1102" s="142"/>
      <c r="M1102" s="142"/>
      <c r="N1102" s="142"/>
      <c r="O1102" s="142"/>
      <c r="P1102" s="142"/>
      <c r="Q1102" s="142"/>
      <c r="R1102" s="142"/>
      <c r="S1102" s="142"/>
      <c r="T1102" s="142"/>
      <c r="U1102" s="142"/>
      <c r="V1102" s="142"/>
      <c r="W1102" s="142"/>
      <c r="X1102" s="142"/>
      <c r="Y1102" s="142"/>
      <c r="Z1102" s="142"/>
      <c r="AA1102" s="142"/>
      <c r="AB1102" s="142"/>
      <c r="AC1102" s="142"/>
      <c r="AD1102" s="142"/>
      <c r="AE1102" s="142"/>
    </row>
    <row r="1103" spans="1:31" ht="15" hidden="1" customHeight="1">
      <c r="A1103" s="384"/>
      <c r="B1103" s="142"/>
      <c r="C1103" s="142"/>
      <c r="D1103" s="142"/>
      <c r="E1103" s="142"/>
      <c r="F1103" s="142"/>
      <c r="G1103" s="142"/>
      <c r="H1103" s="142"/>
      <c r="I1103" s="142"/>
      <c r="J1103" s="142"/>
      <c r="K1103" s="142"/>
      <c r="L1103" s="142"/>
      <c r="M1103" s="142"/>
      <c r="N1103" s="142"/>
      <c r="O1103" s="142"/>
      <c r="P1103" s="142"/>
      <c r="Q1103" s="142"/>
      <c r="R1103" s="142"/>
      <c r="S1103" s="142"/>
      <c r="T1103" s="142"/>
      <c r="U1103" s="142"/>
      <c r="V1103" s="142"/>
      <c r="W1103" s="142"/>
      <c r="X1103" s="142"/>
      <c r="Y1103" s="142"/>
      <c r="Z1103" s="142"/>
      <c r="AA1103" s="142"/>
      <c r="AB1103" s="142"/>
      <c r="AC1103" s="142"/>
      <c r="AD1103" s="142"/>
      <c r="AE1103" s="142"/>
    </row>
    <row r="1104" spans="1:31" ht="15" hidden="1" customHeight="1">
      <c r="A1104" s="384"/>
      <c r="B1104" s="142"/>
      <c r="C1104" s="142"/>
      <c r="D1104" s="142"/>
      <c r="E1104" s="142"/>
      <c r="F1104" s="142"/>
      <c r="G1104" s="142"/>
      <c r="H1104" s="142"/>
      <c r="I1104" s="142"/>
      <c r="J1104" s="142"/>
      <c r="K1104" s="142"/>
      <c r="L1104" s="142"/>
      <c r="M1104" s="142"/>
      <c r="N1104" s="142"/>
      <c r="O1104" s="142"/>
      <c r="P1104" s="142"/>
      <c r="Q1104" s="142"/>
      <c r="R1104" s="142"/>
      <c r="S1104" s="142"/>
      <c r="T1104" s="142"/>
      <c r="U1104" s="142"/>
      <c r="V1104" s="142"/>
      <c r="W1104" s="142"/>
      <c r="X1104" s="142"/>
      <c r="Y1104" s="142"/>
      <c r="Z1104" s="142"/>
      <c r="AA1104" s="142"/>
      <c r="AB1104" s="142"/>
      <c r="AC1104" s="142"/>
      <c r="AD1104" s="142"/>
      <c r="AE1104" s="142"/>
    </row>
    <row r="1105" spans="1:31" ht="15" hidden="1" customHeight="1">
      <c r="A1105" s="384"/>
      <c r="B1105" s="142"/>
      <c r="C1105" s="142"/>
      <c r="D1105" s="142"/>
      <c r="E1105" s="142"/>
      <c r="F1105" s="142"/>
      <c r="G1105" s="142"/>
      <c r="H1105" s="142"/>
      <c r="I1105" s="142"/>
      <c r="J1105" s="142"/>
      <c r="K1105" s="142"/>
      <c r="L1105" s="142"/>
      <c r="M1105" s="142"/>
      <c r="N1105" s="142"/>
      <c r="O1105" s="142"/>
      <c r="P1105" s="142"/>
      <c r="Q1105" s="142"/>
      <c r="R1105" s="142"/>
      <c r="S1105" s="142"/>
      <c r="T1105" s="142"/>
      <c r="U1105" s="142"/>
      <c r="V1105" s="142"/>
      <c r="W1105" s="142"/>
      <c r="X1105" s="142"/>
      <c r="Y1105" s="142"/>
      <c r="Z1105" s="142"/>
      <c r="AA1105" s="142"/>
      <c r="AB1105" s="142"/>
      <c r="AC1105" s="142"/>
      <c r="AD1105" s="142"/>
      <c r="AE1105" s="142"/>
    </row>
    <row r="1106" spans="1:31" ht="15" hidden="1" customHeight="1">
      <c r="A1106" s="384"/>
      <c r="B1106" s="142"/>
      <c r="C1106" s="142"/>
      <c r="D1106" s="142"/>
      <c r="E1106" s="142"/>
      <c r="F1106" s="142"/>
      <c r="G1106" s="142"/>
      <c r="H1106" s="142"/>
      <c r="I1106" s="142"/>
      <c r="J1106" s="142"/>
      <c r="K1106" s="142"/>
      <c r="L1106" s="142"/>
      <c r="M1106" s="142"/>
      <c r="N1106" s="142"/>
      <c r="O1106" s="142"/>
      <c r="P1106" s="142"/>
      <c r="Q1106" s="142"/>
      <c r="R1106" s="142"/>
      <c r="S1106" s="142"/>
      <c r="T1106" s="142"/>
      <c r="U1106" s="142"/>
      <c r="V1106" s="142"/>
      <c r="W1106" s="142"/>
      <c r="X1106" s="142"/>
      <c r="Y1106" s="142"/>
      <c r="Z1106" s="142"/>
      <c r="AA1106" s="142"/>
      <c r="AB1106" s="142"/>
      <c r="AC1106" s="142"/>
      <c r="AD1106" s="142"/>
      <c r="AE1106" s="142"/>
    </row>
    <row r="1107" spans="1:31" ht="15" hidden="1" customHeight="1">
      <c r="A1107" s="384"/>
      <c r="B1107" s="142"/>
      <c r="C1107" s="142"/>
      <c r="D1107" s="142"/>
      <c r="E1107" s="142"/>
      <c r="F1107" s="142"/>
      <c r="G1107" s="142"/>
      <c r="H1107" s="142"/>
      <c r="I1107" s="142"/>
      <c r="J1107" s="142"/>
      <c r="K1107" s="142"/>
      <c r="L1107" s="142"/>
      <c r="M1107" s="142"/>
      <c r="N1107" s="142"/>
      <c r="O1107" s="142"/>
      <c r="P1107" s="142"/>
      <c r="Q1107" s="142"/>
      <c r="R1107" s="142"/>
      <c r="S1107" s="142"/>
      <c r="T1107" s="142"/>
      <c r="U1107" s="142"/>
      <c r="V1107" s="142"/>
      <c r="W1107" s="142"/>
      <c r="X1107" s="142"/>
      <c r="Y1107" s="142"/>
      <c r="Z1107" s="142"/>
      <c r="AA1107" s="142"/>
      <c r="AB1107" s="142"/>
      <c r="AC1107" s="142"/>
      <c r="AD1107" s="142"/>
      <c r="AE1107" s="142"/>
    </row>
    <row r="1108" spans="1:31" ht="15" hidden="1" customHeight="1">
      <c r="A1108" s="384"/>
      <c r="B1108" s="142"/>
      <c r="C1108" s="142"/>
      <c r="D1108" s="142"/>
      <c r="E1108" s="142"/>
      <c r="F1108" s="142"/>
      <c r="G1108" s="142"/>
      <c r="H1108" s="142"/>
      <c r="I1108" s="142"/>
      <c r="J1108" s="142"/>
      <c r="K1108" s="142"/>
      <c r="L1108" s="142"/>
      <c r="M1108" s="142"/>
      <c r="N1108" s="142"/>
      <c r="O1108" s="142"/>
      <c r="P1108" s="142"/>
      <c r="Q1108" s="142"/>
      <c r="R1108" s="142"/>
      <c r="S1108" s="142"/>
      <c r="T1108" s="142"/>
      <c r="U1108" s="142"/>
      <c r="V1108" s="142"/>
      <c r="W1108" s="142"/>
      <c r="X1108" s="142"/>
      <c r="Y1108" s="142"/>
      <c r="Z1108" s="142"/>
      <c r="AA1108" s="142"/>
      <c r="AB1108" s="142"/>
      <c r="AC1108" s="142"/>
      <c r="AD1108" s="142"/>
      <c r="AE1108" s="142"/>
    </row>
    <row r="1109" spans="1:31" ht="15" hidden="1" customHeight="1">
      <c r="A1109" s="384"/>
      <c r="B1109" s="142"/>
      <c r="C1109" s="142"/>
      <c r="D1109" s="142"/>
      <c r="E1109" s="142"/>
      <c r="F1109" s="142"/>
      <c r="G1109" s="142"/>
      <c r="H1109" s="142"/>
      <c r="I1109" s="142"/>
      <c r="J1109" s="142"/>
      <c r="K1109" s="142"/>
      <c r="L1109" s="142"/>
      <c r="M1109" s="142"/>
      <c r="N1109" s="142"/>
      <c r="O1109" s="142"/>
      <c r="P1109" s="142"/>
      <c r="Q1109" s="142"/>
      <c r="R1109" s="142"/>
      <c r="S1109" s="142"/>
      <c r="T1109" s="142"/>
      <c r="U1109" s="142"/>
      <c r="V1109" s="142"/>
      <c r="W1109" s="142"/>
      <c r="X1109" s="142"/>
      <c r="Y1109" s="142"/>
      <c r="Z1109" s="142"/>
      <c r="AA1109" s="142"/>
      <c r="AB1109" s="142"/>
      <c r="AC1109" s="142"/>
      <c r="AD1109" s="142"/>
      <c r="AE1109" s="142"/>
    </row>
    <row r="1110" spans="1:31" ht="15" hidden="1" customHeight="1">
      <c r="A1110" s="384"/>
      <c r="B1110" s="142"/>
      <c r="C1110" s="142"/>
      <c r="D1110" s="142"/>
      <c r="E1110" s="142"/>
      <c r="F1110" s="142"/>
      <c r="G1110" s="142"/>
      <c r="H1110" s="142"/>
      <c r="I1110" s="142"/>
      <c r="J1110" s="142"/>
      <c r="K1110" s="142"/>
      <c r="L1110" s="142"/>
      <c r="M1110" s="142"/>
      <c r="N1110" s="142"/>
      <c r="O1110" s="142"/>
      <c r="P1110" s="142"/>
      <c r="Q1110" s="142"/>
      <c r="R1110" s="142"/>
      <c r="S1110" s="142"/>
      <c r="T1110" s="142"/>
      <c r="U1110" s="142"/>
      <c r="V1110" s="142"/>
      <c r="W1110" s="142"/>
      <c r="X1110" s="142"/>
      <c r="Y1110" s="142"/>
      <c r="Z1110" s="142"/>
      <c r="AA1110" s="142"/>
      <c r="AB1110" s="142"/>
      <c r="AC1110" s="142"/>
      <c r="AD1110" s="142"/>
      <c r="AE1110" s="142"/>
    </row>
    <row r="1111" spans="1:31" ht="15" hidden="1" customHeight="1">
      <c r="A1111" s="384"/>
      <c r="B1111" s="142"/>
      <c r="C1111" s="142"/>
      <c r="D1111" s="142"/>
      <c r="E1111" s="142"/>
      <c r="F1111" s="142"/>
      <c r="G1111" s="142"/>
      <c r="H1111" s="142"/>
      <c r="I1111" s="142"/>
      <c r="J1111" s="142"/>
      <c r="K1111" s="142"/>
      <c r="L1111" s="142"/>
      <c r="M1111" s="142"/>
      <c r="N1111" s="142"/>
      <c r="O1111" s="142"/>
      <c r="P1111" s="142"/>
      <c r="Q1111" s="142"/>
      <c r="R1111" s="142"/>
      <c r="S1111" s="142"/>
      <c r="T1111" s="142"/>
      <c r="U1111" s="142"/>
      <c r="V1111" s="142"/>
      <c r="W1111" s="142"/>
      <c r="X1111" s="142"/>
      <c r="Y1111" s="142"/>
      <c r="Z1111" s="142"/>
      <c r="AA1111" s="142"/>
      <c r="AB1111" s="142"/>
      <c r="AC1111" s="142"/>
      <c r="AD1111" s="142"/>
      <c r="AE1111" s="142"/>
    </row>
    <row r="1112" spans="1:31" ht="15" hidden="1" customHeight="1">
      <c r="A1112" s="384"/>
      <c r="B1112" s="142"/>
      <c r="C1112" s="142"/>
      <c r="D1112" s="142"/>
      <c r="E1112" s="142"/>
      <c r="F1112" s="142"/>
      <c r="G1112" s="142"/>
      <c r="H1112" s="142"/>
      <c r="I1112" s="142"/>
      <c r="J1112" s="142"/>
      <c r="K1112" s="142"/>
      <c r="L1112" s="142"/>
      <c r="M1112" s="142"/>
      <c r="N1112" s="142"/>
      <c r="O1112" s="142"/>
      <c r="P1112" s="142"/>
      <c r="Q1112" s="142"/>
      <c r="R1112" s="142"/>
      <c r="S1112" s="142"/>
      <c r="T1112" s="142"/>
      <c r="U1112" s="142"/>
      <c r="V1112" s="142"/>
      <c r="W1112" s="142"/>
      <c r="X1112" s="142"/>
      <c r="Y1112" s="142"/>
      <c r="Z1112" s="142"/>
      <c r="AA1112" s="142"/>
      <c r="AB1112" s="142"/>
      <c r="AC1112" s="142"/>
      <c r="AD1112" s="142"/>
      <c r="AE1112" s="142"/>
    </row>
    <row r="1113" spans="1:31" ht="15" hidden="1" customHeight="1">
      <c r="A1113" s="384"/>
      <c r="B1113" s="142"/>
      <c r="C1113" s="142"/>
      <c r="D1113" s="142"/>
      <c r="E1113" s="142"/>
      <c r="F1113" s="142"/>
      <c r="G1113" s="142"/>
      <c r="H1113" s="142"/>
      <c r="I1113" s="142"/>
      <c r="J1113" s="142"/>
      <c r="K1113" s="142"/>
      <c r="L1113" s="142"/>
      <c r="M1113" s="142"/>
      <c r="N1113" s="142"/>
      <c r="O1113" s="142"/>
      <c r="P1113" s="142"/>
      <c r="Q1113" s="142"/>
      <c r="R1113" s="142"/>
      <c r="S1113" s="142"/>
      <c r="T1113" s="142"/>
      <c r="U1113" s="142"/>
      <c r="V1113" s="142"/>
      <c r="W1113" s="142"/>
      <c r="X1113" s="142"/>
      <c r="Y1113" s="142"/>
      <c r="Z1113" s="142"/>
      <c r="AA1113" s="142"/>
      <c r="AB1113" s="142"/>
      <c r="AC1113" s="142"/>
      <c r="AD1113" s="142"/>
      <c r="AE1113" s="142"/>
    </row>
    <row r="1114" spans="1:31" ht="15" hidden="1" customHeight="1">
      <c r="A1114" s="384"/>
      <c r="B1114" s="142"/>
      <c r="C1114" s="142"/>
      <c r="D1114" s="142"/>
      <c r="E1114" s="142"/>
      <c r="F1114" s="142"/>
      <c r="G1114" s="142"/>
      <c r="H1114" s="142"/>
      <c r="I1114" s="142"/>
      <c r="J1114" s="142"/>
      <c r="K1114" s="142"/>
      <c r="L1114" s="142"/>
      <c r="M1114" s="142"/>
      <c r="N1114" s="142"/>
      <c r="O1114" s="142"/>
      <c r="P1114" s="142"/>
      <c r="Q1114" s="142"/>
      <c r="R1114" s="142"/>
      <c r="S1114" s="142"/>
      <c r="T1114" s="142"/>
      <c r="U1114" s="142"/>
      <c r="V1114" s="142"/>
      <c r="W1114" s="142"/>
      <c r="X1114" s="142"/>
      <c r="Y1114" s="142"/>
      <c r="Z1114" s="142"/>
      <c r="AA1114" s="142"/>
      <c r="AB1114" s="142"/>
      <c r="AC1114" s="142"/>
      <c r="AD1114" s="142"/>
      <c r="AE1114" s="142"/>
    </row>
    <row r="1115" spans="1:31" ht="15" hidden="1" customHeight="1">
      <c r="A1115" s="384"/>
      <c r="B1115" s="142"/>
      <c r="C1115" s="142"/>
      <c r="D1115" s="142"/>
      <c r="E1115" s="142"/>
      <c r="F1115" s="142"/>
      <c r="G1115" s="142"/>
      <c r="H1115" s="142"/>
      <c r="I1115" s="142"/>
      <c r="J1115" s="142"/>
      <c r="K1115" s="142"/>
      <c r="L1115" s="142"/>
      <c r="M1115" s="142"/>
      <c r="N1115" s="142"/>
      <c r="O1115" s="142"/>
      <c r="P1115" s="142"/>
      <c r="Q1115" s="142"/>
      <c r="R1115" s="142"/>
      <c r="S1115" s="142"/>
      <c r="T1115" s="142"/>
      <c r="U1115" s="142"/>
      <c r="V1115" s="142"/>
      <c r="W1115" s="142"/>
      <c r="X1115" s="142"/>
      <c r="Y1115" s="142"/>
      <c r="Z1115" s="142"/>
      <c r="AA1115" s="142"/>
      <c r="AB1115" s="142"/>
      <c r="AC1115" s="142"/>
      <c r="AD1115" s="142"/>
      <c r="AE1115" s="142"/>
    </row>
    <row r="1116" spans="1:31" ht="15" hidden="1" customHeight="1">
      <c r="A1116" s="384"/>
      <c r="B1116" s="142"/>
      <c r="C1116" s="142"/>
      <c r="D1116" s="142"/>
      <c r="E1116" s="142"/>
      <c r="F1116" s="142"/>
      <c r="G1116" s="142"/>
      <c r="H1116" s="142"/>
      <c r="I1116" s="142"/>
      <c r="J1116" s="142"/>
      <c r="K1116" s="142"/>
      <c r="L1116" s="142"/>
      <c r="M1116" s="142"/>
      <c r="N1116" s="142"/>
      <c r="O1116" s="142"/>
      <c r="P1116" s="142"/>
      <c r="Q1116" s="142"/>
      <c r="R1116" s="142"/>
      <c r="S1116" s="142"/>
      <c r="T1116" s="142"/>
      <c r="U1116" s="142"/>
      <c r="V1116" s="142"/>
      <c r="W1116" s="142"/>
      <c r="X1116" s="142"/>
      <c r="Y1116" s="142"/>
      <c r="Z1116" s="142"/>
      <c r="AA1116" s="142"/>
      <c r="AB1116" s="142"/>
      <c r="AC1116" s="142"/>
      <c r="AD1116" s="142"/>
      <c r="AE1116" s="142"/>
    </row>
    <row r="1117" spans="1:31" ht="15" hidden="1" customHeight="1">
      <c r="A1117" s="384"/>
      <c r="B1117" s="142"/>
      <c r="C1117" s="142"/>
      <c r="D1117" s="142"/>
      <c r="E1117" s="142"/>
      <c r="F1117" s="142"/>
      <c r="G1117" s="142"/>
      <c r="H1117" s="142"/>
      <c r="I1117" s="142"/>
      <c r="J1117" s="142"/>
      <c r="K1117" s="142"/>
      <c r="L1117" s="142"/>
      <c r="M1117" s="142"/>
      <c r="N1117" s="142"/>
      <c r="O1117" s="142"/>
      <c r="P1117" s="142"/>
      <c r="Q1117" s="142"/>
      <c r="R1117" s="142"/>
      <c r="S1117" s="142"/>
      <c r="T1117" s="142"/>
      <c r="U1117" s="142"/>
      <c r="V1117" s="142"/>
      <c r="W1117" s="142"/>
      <c r="X1117" s="142"/>
      <c r="Y1117" s="142"/>
      <c r="Z1117" s="142"/>
      <c r="AA1117" s="142"/>
      <c r="AB1117" s="142"/>
      <c r="AC1117" s="142"/>
      <c r="AD1117" s="142"/>
      <c r="AE1117" s="142"/>
    </row>
    <row r="1118" spans="1:31" ht="15" hidden="1" customHeight="1">
      <c r="A1118" s="384"/>
      <c r="B1118" s="142"/>
      <c r="C1118" s="142"/>
      <c r="D1118" s="142"/>
      <c r="E1118" s="142"/>
      <c r="F1118" s="142"/>
      <c r="G1118" s="142"/>
      <c r="H1118" s="142"/>
      <c r="I1118" s="142"/>
      <c r="J1118" s="142"/>
      <c r="K1118" s="142"/>
      <c r="L1118" s="142"/>
      <c r="M1118" s="142"/>
      <c r="N1118" s="142"/>
      <c r="O1118" s="142"/>
      <c r="P1118" s="142"/>
      <c r="Q1118" s="142"/>
      <c r="R1118" s="142"/>
      <c r="S1118" s="142"/>
      <c r="T1118" s="142"/>
      <c r="U1118" s="142"/>
      <c r="V1118" s="142"/>
      <c r="W1118" s="142"/>
      <c r="X1118" s="142"/>
      <c r="Y1118" s="142"/>
      <c r="Z1118" s="142"/>
      <c r="AA1118" s="142"/>
      <c r="AB1118" s="142"/>
      <c r="AC1118" s="142"/>
      <c r="AD1118" s="142"/>
      <c r="AE1118" s="142"/>
    </row>
    <row r="1119" spans="1:31" ht="15" hidden="1" customHeight="1">
      <c r="A1119" s="384"/>
      <c r="B1119" s="142"/>
      <c r="C1119" s="142"/>
      <c r="D1119" s="142"/>
      <c r="E1119" s="142"/>
      <c r="F1119" s="142"/>
      <c r="G1119" s="142"/>
      <c r="H1119" s="142"/>
      <c r="I1119" s="142"/>
      <c r="J1119" s="142"/>
      <c r="K1119" s="142"/>
      <c r="L1119" s="142"/>
      <c r="M1119" s="142"/>
      <c r="N1119" s="142"/>
      <c r="O1119" s="142"/>
      <c r="P1119" s="142"/>
      <c r="Q1119" s="142"/>
      <c r="R1119" s="142"/>
      <c r="S1119" s="142"/>
      <c r="T1119" s="142"/>
      <c r="U1119" s="142"/>
      <c r="V1119" s="142"/>
      <c r="W1119" s="142"/>
      <c r="X1119" s="142"/>
      <c r="Y1119" s="142"/>
      <c r="Z1119" s="142"/>
      <c r="AA1119" s="142"/>
      <c r="AB1119" s="142"/>
      <c r="AC1119" s="142"/>
      <c r="AD1119" s="142"/>
      <c r="AE1119" s="142"/>
    </row>
    <row r="1120" spans="1:31" ht="15" hidden="1" customHeight="1">
      <c r="A1120" s="384"/>
      <c r="B1120" s="142"/>
      <c r="C1120" s="142"/>
      <c r="D1120" s="142"/>
      <c r="E1120" s="142"/>
      <c r="F1120" s="142"/>
      <c r="G1120" s="142"/>
      <c r="H1120" s="142"/>
      <c r="I1120" s="142"/>
      <c r="J1120" s="142"/>
      <c r="K1120" s="142"/>
      <c r="L1120" s="142"/>
      <c r="M1120" s="142"/>
      <c r="N1120" s="142"/>
      <c r="O1120" s="142"/>
      <c r="P1120" s="142"/>
      <c r="Q1120" s="142"/>
      <c r="R1120" s="142"/>
      <c r="S1120" s="142"/>
      <c r="T1120" s="142"/>
      <c r="U1120" s="142"/>
      <c r="V1120" s="142"/>
      <c r="W1120" s="142"/>
      <c r="X1120" s="142"/>
      <c r="Y1120" s="142"/>
      <c r="Z1120" s="142"/>
      <c r="AA1120" s="142"/>
      <c r="AB1120" s="142"/>
      <c r="AC1120" s="142"/>
      <c r="AD1120" s="142"/>
      <c r="AE1120" s="142"/>
    </row>
    <row r="1121" spans="1:31" ht="15" hidden="1" customHeight="1">
      <c r="A1121" s="384"/>
      <c r="B1121" s="142"/>
      <c r="C1121" s="142"/>
      <c r="D1121" s="142"/>
      <c r="E1121" s="142"/>
      <c r="F1121" s="142"/>
      <c r="G1121" s="142"/>
      <c r="H1121" s="142"/>
      <c r="I1121" s="142"/>
      <c r="J1121" s="142"/>
      <c r="K1121" s="142"/>
      <c r="L1121" s="142"/>
      <c r="M1121" s="142"/>
      <c r="N1121" s="142"/>
      <c r="O1121" s="142"/>
      <c r="P1121" s="142"/>
      <c r="Q1121" s="142"/>
      <c r="R1121" s="142"/>
      <c r="S1121" s="142"/>
      <c r="T1121" s="142"/>
      <c r="U1121" s="142"/>
      <c r="V1121" s="142"/>
      <c r="W1121" s="142"/>
      <c r="X1121" s="142"/>
      <c r="Y1121" s="142"/>
      <c r="Z1121" s="142"/>
      <c r="AA1121" s="142"/>
      <c r="AB1121" s="142"/>
      <c r="AC1121" s="142"/>
      <c r="AD1121" s="142"/>
      <c r="AE1121" s="142"/>
    </row>
    <row r="1122" spans="1:31" ht="15" hidden="1" customHeight="1">
      <c r="A1122" s="384"/>
      <c r="B1122" s="142"/>
      <c r="C1122" s="142"/>
      <c r="D1122" s="142"/>
      <c r="E1122" s="142"/>
      <c r="F1122" s="142"/>
      <c r="G1122" s="142"/>
      <c r="H1122" s="142"/>
      <c r="I1122" s="142"/>
      <c r="J1122" s="142"/>
      <c r="K1122" s="142"/>
      <c r="L1122" s="142"/>
      <c r="M1122" s="142"/>
      <c r="N1122" s="142"/>
      <c r="O1122" s="142"/>
      <c r="P1122" s="142"/>
      <c r="Q1122" s="142"/>
      <c r="R1122" s="142"/>
      <c r="S1122" s="142"/>
      <c r="T1122" s="142"/>
      <c r="U1122" s="142"/>
      <c r="V1122" s="142"/>
      <c r="W1122" s="142"/>
      <c r="X1122" s="142"/>
      <c r="Y1122" s="142"/>
      <c r="Z1122" s="142"/>
      <c r="AA1122" s="142"/>
      <c r="AB1122" s="142"/>
      <c r="AC1122" s="142"/>
      <c r="AD1122" s="142"/>
      <c r="AE1122" s="142"/>
    </row>
    <row r="1123" spans="1:31" ht="15" hidden="1" customHeight="1">
      <c r="A1123" s="384"/>
      <c r="B1123" s="142"/>
      <c r="C1123" s="142"/>
      <c r="D1123" s="142"/>
      <c r="E1123" s="142"/>
      <c r="F1123" s="142"/>
      <c r="G1123" s="142"/>
      <c r="H1123" s="142"/>
      <c r="I1123" s="142"/>
      <c r="J1123" s="142"/>
      <c r="K1123" s="142"/>
      <c r="L1123" s="142"/>
      <c r="M1123" s="142"/>
      <c r="N1123" s="142"/>
      <c r="O1123" s="142"/>
      <c r="P1123" s="142"/>
      <c r="Q1123" s="142"/>
      <c r="R1123" s="142"/>
      <c r="S1123" s="142"/>
      <c r="T1123" s="142"/>
      <c r="U1123" s="142"/>
      <c r="V1123" s="142"/>
      <c r="W1123" s="142"/>
      <c r="X1123" s="142"/>
      <c r="Y1123" s="142"/>
      <c r="Z1123" s="142"/>
      <c r="AA1123" s="142"/>
      <c r="AB1123" s="142"/>
      <c r="AC1123" s="142"/>
      <c r="AD1123" s="142"/>
      <c r="AE1123" s="142"/>
    </row>
    <row r="1124" spans="1:31" ht="15" hidden="1" customHeight="1">
      <c r="A1124" s="384"/>
      <c r="B1124" s="142"/>
      <c r="C1124" s="142"/>
      <c r="D1124" s="142"/>
      <c r="E1124" s="142"/>
      <c r="F1124" s="142"/>
      <c r="G1124" s="142"/>
      <c r="H1124" s="142"/>
      <c r="I1124" s="142"/>
      <c r="J1124" s="142"/>
      <c r="K1124" s="142"/>
      <c r="L1124" s="142"/>
      <c r="M1124" s="142"/>
      <c r="N1124" s="142"/>
      <c r="O1124" s="142"/>
      <c r="P1124" s="142"/>
      <c r="Q1124" s="142"/>
      <c r="R1124" s="142"/>
      <c r="S1124" s="142"/>
      <c r="T1124" s="142"/>
      <c r="U1124" s="142"/>
      <c r="V1124" s="142"/>
      <c r="W1124" s="142"/>
      <c r="X1124" s="142"/>
      <c r="Y1124" s="142"/>
      <c r="Z1124" s="142"/>
      <c r="AA1124" s="142"/>
      <c r="AB1124" s="142"/>
      <c r="AC1124" s="142"/>
      <c r="AD1124" s="142"/>
      <c r="AE1124" s="142"/>
    </row>
    <row r="1125" spans="1:31" ht="15" hidden="1" customHeight="1">
      <c r="A1125" s="384"/>
      <c r="B1125" s="142"/>
      <c r="C1125" s="142"/>
      <c r="D1125" s="142"/>
      <c r="E1125" s="142"/>
      <c r="F1125" s="142"/>
      <c r="G1125" s="142"/>
      <c r="H1125" s="142"/>
      <c r="I1125" s="142"/>
      <c r="J1125" s="142"/>
      <c r="K1125" s="142"/>
      <c r="L1125" s="142"/>
      <c r="M1125" s="142"/>
      <c r="N1125" s="142"/>
      <c r="O1125" s="142"/>
      <c r="P1125" s="142"/>
      <c r="Q1125" s="142"/>
      <c r="R1125" s="142"/>
      <c r="S1125" s="142"/>
      <c r="T1125" s="142"/>
      <c r="U1125" s="142"/>
      <c r="V1125" s="142"/>
      <c r="W1125" s="142"/>
      <c r="X1125" s="142"/>
      <c r="Y1125" s="142"/>
      <c r="Z1125" s="142"/>
      <c r="AA1125" s="142"/>
      <c r="AB1125" s="142"/>
      <c r="AC1125" s="142"/>
      <c r="AD1125" s="142"/>
      <c r="AE1125" s="142"/>
    </row>
    <row r="1126" spans="1:31" ht="15" hidden="1" customHeight="1">
      <c r="A1126" s="384"/>
      <c r="B1126" s="142"/>
      <c r="C1126" s="142"/>
      <c r="D1126" s="142"/>
      <c r="E1126" s="142"/>
      <c r="F1126" s="142"/>
      <c r="G1126" s="142"/>
      <c r="H1126" s="142"/>
      <c r="I1126" s="142"/>
      <c r="J1126" s="142"/>
      <c r="K1126" s="142"/>
      <c r="L1126" s="142"/>
      <c r="M1126" s="142"/>
      <c r="N1126" s="142"/>
      <c r="O1126" s="142"/>
      <c r="P1126" s="142"/>
      <c r="Q1126" s="142"/>
      <c r="R1126" s="142"/>
      <c r="S1126" s="142"/>
      <c r="T1126" s="142"/>
      <c r="U1126" s="142"/>
      <c r="V1126" s="142"/>
      <c r="W1126" s="142"/>
      <c r="X1126" s="142"/>
      <c r="Y1126" s="142"/>
      <c r="Z1126" s="142"/>
      <c r="AA1126" s="142"/>
      <c r="AB1126" s="142"/>
      <c r="AC1126" s="142"/>
      <c r="AD1126" s="142"/>
      <c r="AE1126" s="142"/>
    </row>
    <row r="1127" spans="1:31" ht="15" hidden="1" customHeight="1">
      <c r="A1127" s="384"/>
      <c r="B1127" s="142"/>
      <c r="C1127" s="142"/>
      <c r="D1127" s="142"/>
      <c r="E1127" s="142"/>
      <c r="F1127" s="142"/>
      <c r="G1127" s="142"/>
      <c r="H1127" s="142"/>
      <c r="I1127" s="142"/>
      <c r="J1127" s="142"/>
      <c r="K1127" s="142"/>
      <c r="L1127" s="142"/>
      <c r="M1127" s="142"/>
      <c r="N1127" s="142"/>
      <c r="O1127" s="142"/>
      <c r="P1127" s="142"/>
      <c r="Q1127" s="142"/>
      <c r="R1127" s="142"/>
      <c r="S1127" s="142"/>
      <c r="T1127" s="142"/>
      <c r="U1127" s="142"/>
      <c r="V1127" s="142"/>
      <c r="W1127" s="142"/>
      <c r="X1127" s="142"/>
      <c r="Y1127" s="142"/>
      <c r="Z1127" s="142"/>
      <c r="AA1127" s="142"/>
      <c r="AB1127" s="142"/>
      <c r="AC1127" s="142"/>
      <c r="AD1127" s="142"/>
      <c r="AE1127" s="142"/>
    </row>
    <row r="1128" spans="1:31" ht="15" hidden="1" customHeight="1">
      <c r="A1128" s="384"/>
      <c r="B1128" s="142"/>
      <c r="C1128" s="142"/>
      <c r="D1128" s="142"/>
      <c r="E1128" s="142"/>
      <c r="F1128" s="142"/>
      <c r="G1128" s="142"/>
      <c r="H1128" s="142"/>
      <c r="I1128" s="142"/>
      <c r="J1128" s="142"/>
      <c r="K1128" s="142"/>
      <c r="L1128" s="142"/>
      <c r="M1128" s="142"/>
      <c r="N1128" s="142"/>
      <c r="O1128" s="142"/>
      <c r="P1128" s="142"/>
      <c r="Q1128" s="142"/>
      <c r="R1128" s="142"/>
      <c r="S1128" s="142"/>
      <c r="T1128" s="142"/>
      <c r="U1128" s="142"/>
      <c r="V1128" s="142"/>
      <c r="W1128" s="142"/>
      <c r="X1128" s="142"/>
      <c r="Y1128" s="142"/>
      <c r="Z1128" s="142"/>
      <c r="AA1128" s="142"/>
      <c r="AB1128" s="142"/>
      <c r="AC1128" s="142"/>
      <c r="AD1128" s="142"/>
      <c r="AE1128" s="142"/>
    </row>
    <row r="1129" spans="1:31" ht="15" hidden="1" customHeight="1">
      <c r="A1129" s="384"/>
      <c r="B1129" s="142"/>
      <c r="C1129" s="142"/>
      <c r="D1129" s="142"/>
      <c r="E1129" s="142"/>
      <c r="F1129" s="142"/>
      <c r="G1129" s="142"/>
      <c r="H1129" s="142"/>
      <c r="I1129" s="142"/>
      <c r="J1129" s="142"/>
      <c r="K1129" s="142"/>
      <c r="L1129" s="142"/>
      <c r="M1129" s="142"/>
      <c r="N1129" s="142"/>
      <c r="O1129" s="142"/>
      <c r="P1129" s="142"/>
      <c r="Q1129" s="142"/>
      <c r="R1129" s="142"/>
      <c r="S1129" s="142"/>
      <c r="T1129" s="142"/>
      <c r="U1129" s="142"/>
      <c r="V1129" s="142"/>
      <c r="W1129" s="142"/>
      <c r="X1129" s="142"/>
      <c r="Y1129" s="142"/>
      <c r="Z1129" s="142"/>
      <c r="AA1129" s="142"/>
      <c r="AB1129" s="142"/>
      <c r="AC1129" s="142"/>
      <c r="AD1129" s="142"/>
      <c r="AE1129" s="142"/>
    </row>
    <row r="1130" spans="1:31" ht="15" hidden="1" customHeight="1">
      <c r="A1130" s="384"/>
      <c r="B1130" s="142"/>
      <c r="C1130" s="142"/>
      <c r="D1130" s="142"/>
      <c r="E1130" s="142"/>
      <c r="F1130" s="142"/>
      <c r="G1130" s="142"/>
      <c r="H1130" s="142"/>
      <c r="I1130" s="142"/>
      <c r="J1130" s="142"/>
      <c r="K1130" s="142"/>
      <c r="L1130" s="142"/>
      <c r="M1130" s="142"/>
      <c r="N1130" s="142"/>
      <c r="O1130" s="142"/>
      <c r="P1130" s="142"/>
      <c r="Q1130" s="142"/>
      <c r="R1130" s="142"/>
      <c r="S1130" s="142"/>
      <c r="T1130" s="142"/>
      <c r="U1130" s="142"/>
      <c r="V1130" s="142"/>
      <c r="W1130" s="142"/>
      <c r="X1130" s="142"/>
      <c r="Y1130" s="142"/>
      <c r="Z1130" s="142"/>
      <c r="AA1130" s="142"/>
      <c r="AB1130" s="142"/>
      <c r="AC1130" s="142"/>
      <c r="AD1130" s="142"/>
      <c r="AE1130" s="142"/>
    </row>
    <row r="1131" spans="1:31" ht="15" hidden="1" customHeight="1">
      <c r="A1131" s="384"/>
      <c r="B1131" s="142"/>
      <c r="C1131" s="142"/>
      <c r="D1131" s="142"/>
      <c r="E1131" s="142"/>
      <c r="F1131" s="142"/>
      <c r="G1131" s="142"/>
      <c r="H1131" s="142"/>
      <c r="I1131" s="142"/>
      <c r="J1131" s="142"/>
      <c r="K1131" s="142"/>
      <c r="L1131" s="142"/>
      <c r="M1131" s="142"/>
      <c r="N1131" s="142"/>
      <c r="O1131" s="142"/>
      <c r="P1131" s="142"/>
      <c r="Q1131" s="142"/>
      <c r="R1131" s="142"/>
      <c r="S1131" s="142"/>
      <c r="T1131" s="142"/>
      <c r="U1131" s="142"/>
      <c r="V1131" s="142"/>
      <c r="W1131" s="142"/>
      <c r="X1131" s="142"/>
      <c r="Y1131" s="142"/>
      <c r="Z1131" s="142"/>
      <c r="AA1131" s="142"/>
      <c r="AB1131" s="142"/>
      <c r="AC1131" s="142"/>
      <c r="AD1131" s="142"/>
      <c r="AE1131" s="142"/>
    </row>
    <row r="1132" spans="1:31" ht="15" hidden="1" customHeight="1">
      <c r="A1132" s="384"/>
      <c r="B1132" s="142"/>
      <c r="C1132" s="142"/>
      <c r="D1132" s="142"/>
      <c r="E1132" s="142"/>
      <c r="F1132" s="142"/>
      <c r="G1132" s="142"/>
      <c r="H1132" s="142"/>
      <c r="I1132" s="142"/>
      <c r="J1132" s="142"/>
      <c r="K1132" s="142"/>
      <c r="L1132" s="142"/>
      <c r="M1132" s="142"/>
      <c r="N1132" s="142"/>
      <c r="O1132" s="142"/>
      <c r="P1132" s="142"/>
      <c r="Q1132" s="142"/>
      <c r="R1132" s="142"/>
      <c r="S1132" s="142"/>
      <c r="T1132" s="142"/>
      <c r="U1132" s="142"/>
      <c r="V1132" s="142"/>
      <c r="W1132" s="142"/>
      <c r="X1132" s="142"/>
      <c r="Y1132" s="142"/>
      <c r="Z1132" s="142"/>
      <c r="AA1132" s="142"/>
      <c r="AB1132" s="142"/>
      <c r="AC1132" s="142"/>
      <c r="AD1132" s="142"/>
      <c r="AE1132" s="142"/>
    </row>
    <row r="1133" spans="1:31" ht="15" hidden="1" customHeight="1">
      <c r="A1133" s="384"/>
      <c r="B1133" s="142"/>
      <c r="C1133" s="142"/>
      <c r="D1133" s="142"/>
      <c r="E1133" s="142"/>
      <c r="F1133" s="142"/>
      <c r="G1133" s="142"/>
      <c r="H1133" s="142"/>
      <c r="I1133" s="142"/>
      <c r="J1133" s="142"/>
      <c r="K1133" s="142"/>
      <c r="L1133" s="142"/>
      <c r="M1133" s="142"/>
      <c r="N1133" s="142"/>
      <c r="O1133" s="142"/>
      <c r="P1133" s="142"/>
      <c r="Q1133" s="142"/>
      <c r="R1133" s="142"/>
      <c r="S1133" s="142"/>
      <c r="T1133" s="142"/>
      <c r="U1133" s="142"/>
      <c r="V1133" s="142"/>
      <c r="W1133" s="142"/>
      <c r="X1133" s="142"/>
      <c r="Y1133" s="142"/>
      <c r="Z1133" s="142"/>
      <c r="AA1133" s="142"/>
      <c r="AB1133" s="142"/>
      <c r="AC1133" s="142"/>
      <c r="AD1133" s="142"/>
      <c r="AE1133" s="142"/>
    </row>
    <row r="1134" spans="1:31" ht="15" hidden="1" customHeight="1">
      <c r="A1134" s="384"/>
      <c r="B1134" s="142"/>
      <c r="C1134" s="142"/>
      <c r="D1134" s="142"/>
      <c r="E1134" s="142"/>
      <c r="F1134" s="142"/>
      <c r="G1134" s="142"/>
      <c r="H1134" s="142"/>
      <c r="I1134" s="142"/>
      <c r="J1134" s="142"/>
      <c r="K1134" s="142"/>
      <c r="L1134" s="142"/>
      <c r="M1134" s="142"/>
      <c r="N1134" s="142"/>
      <c r="O1134" s="142"/>
      <c r="P1134" s="142"/>
      <c r="Q1134" s="142"/>
      <c r="R1134" s="142"/>
      <c r="S1134" s="142"/>
      <c r="T1134" s="142"/>
      <c r="U1134" s="142"/>
      <c r="V1134" s="142"/>
      <c r="W1134" s="142"/>
      <c r="X1134" s="142"/>
      <c r="Y1134" s="142"/>
      <c r="Z1134" s="142"/>
      <c r="AA1134" s="142"/>
      <c r="AB1134" s="142"/>
      <c r="AC1134" s="142"/>
      <c r="AD1134" s="142"/>
      <c r="AE1134" s="142"/>
    </row>
    <row r="1135" spans="1:31" ht="15" hidden="1" customHeight="1">
      <c r="A1135" s="384"/>
      <c r="B1135" s="142"/>
      <c r="C1135" s="142"/>
      <c r="D1135" s="142"/>
      <c r="E1135" s="142"/>
      <c r="F1135" s="142"/>
      <c r="G1135" s="142"/>
      <c r="H1135" s="142"/>
      <c r="I1135" s="142"/>
      <c r="J1135" s="142"/>
      <c r="K1135" s="142"/>
      <c r="L1135" s="142"/>
      <c r="M1135" s="142"/>
      <c r="N1135" s="142"/>
      <c r="O1135" s="142"/>
      <c r="P1135" s="142"/>
      <c r="Q1135" s="142"/>
      <c r="R1135" s="142"/>
      <c r="S1135" s="142"/>
      <c r="T1135" s="142"/>
      <c r="U1135" s="142"/>
      <c r="V1135" s="142"/>
      <c r="W1135" s="142"/>
      <c r="X1135" s="142"/>
      <c r="Y1135" s="142"/>
      <c r="Z1135" s="142"/>
      <c r="AA1135" s="142"/>
      <c r="AB1135" s="142"/>
      <c r="AC1135" s="142"/>
      <c r="AD1135" s="142"/>
      <c r="AE1135" s="142"/>
    </row>
    <row r="1136" spans="1:31" ht="15" hidden="1" customHeight="1">
      <c r="A1136" s="384"/>
      <c r="B1136" s="142"/>
      <c r="C1136" s="142"/>
      <c r="D1136" s="142"/>
      <c r="E1136" s="142"/>
      <c r="F1136" s="142"/>
      <c r="G1136" s="142"/>
      <c r="H1136" s="142"/>
      <c r="I1136" s="142"/>
      <c r="J1136" s="142"/>
      <c r="K1136" s="142"/>
      <c r="L1136" s="142"/>
      <c r="M1136" s="142"/>
      <c r="N1136" s="142"/>
      <c r="O1136" s="142"/>
      <c r="P1136" s="142"/>
      <c r="Q1136" s="142"/>
      <c r="R1136" s="142"/>
      <c r="S1136" s="142"/>
      <c r="T1136" s="142"/>
      <c r="U1136" s="142"/>
      <c r="V1136" s="142"/>
      <c r="W1136" s="142"/>
      <c r="X1136" s="142"/>
      <c r="Y1136" s="142"/>
      <c r="Z1136" s="142"/>
      <c r="AA1136" s="142"/>
      <c r="AB1136" s="142"/>
      <c r="AC1136" s="142"/>
      <c r="AD1136" s="142"/>
      <c r="AE1136" s="142"/>
    </row>
    <row r="1137" spans="1:31" ht="15" hidden="1" customHeight="1">
      <c r="A1137" s="384"/>
      <c r="B1137" s="142"/>
      <c r="C1137" s="142"/>
      <c r="D1137" s="142"/>
      <c r="E1137" s="142"/>
      <c r="F1137" s="142"/>
      <c r="G1137" s="142"/>
      <c r="H1137" s="142"/>
      <c r="I1137" s="142"/>
      <c r="J1137" s="142"/>
      <c r="K1137" s="142"/>
      <c r="L1137" s="142"/>
      <c r="M1137" s="142"/>
      <c r="N1137" s="142"/>
      <c r="O1137" s="142"/>
      <c r="P1137" s="142"/>
      <c r="Q1137" s="142"/>
      <c r="R1137" s="142"/>
      <c r="S1137" s="142"/>
      <c r="T1137" s="142"/>
      <c r="U1137" s="142"/>
      <c r="V1137" s="142"/>
      <c r="W1137" s="142"/>
      <c r="X1137" s="142"/>
      <c r="Y1137" s="142"/>
      <c r="Z1137" s="142"/>
      <c r="AA1137" s="142"/>
      <c r="AB1137" s="142"/>
      <c r="AC1137" s="142"/>
      <c r="AD1137" s="142"/>
      <c r="AE1137" s="142"/>
    </row>
    <row r="1138" spans="1:31" ht="15" hidden="1" customHeight="1">
      <c r="A1138" s="384"/>
      <c r="B1138" s="142"/>
      <c r="C1138" s="142"/>
      <c r="D1138" s="142"/>
      <c r="E1138" s="142"/>
      <c r="F1138" s="142"/>
      <c r="G1138" s="142"/>
      <c r="H1138" s="142"/>
      <c r="I1138" s="142"/>
      <c r="J1138" s="142"/>
      <c r="K1138" s="142"/>
      <c r="L1138" s="142"/>
      <c r="M1138" s="142"/>
      <c r="N1138" s="142"/>
      <c r="O1138" s="142"/>
      <c r="P1138" s="142"/>
      <c r="Q1138" s="142"/>
      <c r="R1138" s="142"/>
      <c r="S1138" s="142"/>
      <c r="T1138" s="142"/>
      <c r="U1138" s="142"/>
      <c r="V1138" s="142"/>
      <c r="W1138" s="142"/>
      <c r="X1138" s="142"/>
      <c r="Y1138" s="142"/>
      <c r="Z1138" s="142"/>
      <c r="AA1138" s="142"/>
      <c r="AB1138" s="142"/>
      <c r="AC1138" s="142"/>
      <c r="AD1138" s="142"/>
      <c r="AE1138" s="142"/>
    </row>
    <row r="1139" spans="1:31" ht="15" hidden="1" customHeight="1">
      <c r="A1139" s="384"/>
      <c r="B1139" s="142"/>
      <c r="C1139" s="142"/>
      <c r="D1139" s="142"/>
      <c r="E1139" s="142"/>
      <c r="F1139" s="142"/>
      <c r="G1139" s="142"/>
      <c r="H1139" s="142"/>
      <c r="I1139" s="142"/>
      <c r="J1139" s="142"/>
      <c r="K1139" s="142"/>
      <c r="L1139" s="142"/>
      <c r="M1139" s="142"/>
      <c r="N1139" s="142"/>
      <c r="O1139" s="142"/>
      <c r="P1139" s="142"/>
      <c r="Q1139" s="142"/>
      <c r="R1139" s="142"/>
      <c r="S1139" s="142"/>
      <c r="T1139" s="142"/>
      <c r="U1139" s="142"/>
      <c r="V1139" s="142"/>
      <c r="W1139" s="142"/>
      <c r="X1139" s="142"/>
      <c r="Y1139" s="142"/>
      <c r="Z1139" s="142"/>
      <c r="AA1139" s="142"/>
      <c r="AB1139" s="142"/>
      <c r="AC1139" s="142"/>
      <c r="AD1139" s="142"/>
      <c r="AE1139" s="142"/>
    </row>
    <row r="1140" spans="1:31" ht="15" hidden="1" customHeight="1">
      <c r="A1140" s="384"/>
      <c r="B1140" s="142"/>
      <c r="C1140" s="142"/>
      <c r="D1140" s="142"/>
      <c r="E1140" s="142"/>
      <c r="F1140" s="142"/>
      <c r="G1140" s="142"/>
      <c r="H1140" s="142"/>
      <c r="I1140" s="142"/>
      <c r="J1140" s="142"/>
      <c r="K1140" s="142"/>
      <c r="L1140" s="142"/>
      <c r="M1140" s="142"/>
      <c r="N1140" s="142"/>
      <c r="O1140" s="142"/>
      <c r="P1140" s="142"/>
      <c r="Q1140" s="142"/>
      <c r="R1140" s="142"/>
      <c r="S1140" s="142"/>
      <c r="T1140" s="142"/>
      <c r="U1140" s="142"/>
      <c r="V1140" s="142"/>
      <c r="W1140" s="142"/>
      <c r="X1140" s="142"/>
      <c r="Y1140" s="142"/>
      <c r="Z1140" s="142"/>
      <c r="AA1140" s="142"/>
      <c r="AB1140" s="142"/>
      <c r="AC1140" s="142"/>
      <c r="AD1140" s="142"/>
      <c r="AE1140" s="142"/>
    </row>
    <row r="1141" spans="1:31" ht="15" hidden="1" customHeight="1">
      <c r="A1141" s="384"/>
      <c r="B1141" s="142"/>
      <c r="C1141" s="142"/>
      <c r="D1141" s="142"/>
      <c r="E1141" s="142"/>
      <c r="F1141" s="142"/>
      <c r="G1141" s="142"/>
      <c r="H1141" s="142"/>
      <c r="I1141" s="142"/>
      <c r="J1141" s="142"/>
      <c r="K1141" s="142"/>
      <c r="L1141" s="142"/>
      <c r="M1141" s="142"/>
      <c r="N1141" s="142"/>
      <c r="O1141" s="142"/>
      <c r="P1141" s="142"/>
      <c r="Q1141" s="142"/>
      <c r="R1141" s="142"/>
      <c r="S1141" s="142"/>
      <c r="T1141" s="142"/>
      <c r="U1141" s="142"/>
      <c r="V1141" s="142"/>
      <c r="W1141" s="142"/>
      <c r="X1141" s="142"/>
      <c r="Y1141" s="142"/>
      <c r="Z1141" s="142"/>
      <c r="AA1141" s="142"/>
      <c r="AB1141" s="142"/>
      <c r="AC1141" s="142"/>
      <c r="AD1141" s="142"/>
      <c r="AE1141" s="142"/>
    </row>
    <row r="1142" spans="1:31" ht="15" hidden="1" customHeight="1">
      <c r="A1142" s="384"/>
      <c r="B1142" s="142"/>
      <c r="C1142" s="142"/>
      <c r="D1142" s="142"/>
      <c r="E1142" s="142"/>
      <c r="F1142" s="142"/>
      <c r="G1142" s="142"/>
      <c r="H1142" s="142"/>
      <c r="I1142" s="142"/>
      <c r="J1142" s="142"/>
      <c r="K1142" s="142"/>
      <c r="L1142" s="142"/>
      <c r="M1142" s="142"/>
      <c r="N1142" s="142"/>
      <c r="O1142" s="142"/>
      <c r="P1142" s="142"/>
      <c r="Q1142" s="142"/>
      <c r="R1142" s="142"/>
      <c r="S1142" s="142"/>
      <c r="T1142" s="142"/>
      <c r="U1142" s="142"/>
      <c r="V1142" s="142"/>
      <c r="W1142" s="142"/>
      <c r="X1142" s="142"/>
      <c r="Y1142" s="142"/>
      <c r="Z1142" s="142"/>
      <c r="AA1142" s="142"/>
      <c r="AB1142" s="142"/>
      <c r="AC1142" s="142"/>
      <c r="AD1142" s="142"/>
      <c r="AE1142" s="142"/>
    </row>
    <row r="1143" spans="1:31" ht="15" hidden="1" customHeight="1">
      <c r="A1143" s="384"/>
      <c r="B1143" s="142"/>
      <c r="C1143" s="142"/>
      <c r="D1143" s="142"/>
      <c r="E1143" s="142"/>
      <c r="F1143" s="142"/>
      <c r="G1143" s="142"/>
      <c r="H1143" s="142"/>
      <c r="I1143" s="142"/>
      <c r="J1143" s="142"/>
      <c r="K1143" s="142"/>
      <c r="L1143" s="142"/>
      <c r="M1143" s="142"/>
      <c r="N1143" s="142"/>
      <c r="O1143" s="142"/>
      <c r="P1143" s="142"/>
      <c r="Q1143" s="142"/>
      <c r="R1143" s="142"/>
      <c r="S1143" s="142"/>
      <c r="T1143" s="142"/>
      <c r="U1143" s="142"/>
      <c r="V1143" s="142"/>
      <c r="W1143" s="142"/>
      <c r="X1143" s="142"/>
      <c r="Y1143" s="142"/>
      <c r="Z1143" s="142"/>
      <c r="AA1143" s="142"/>
      <c r="AB1143" s="142"/>
      <c r="AC1143" s="142"/>
      <c r="AD1143" s="142"/>
      <c r="AE1143" s="142"/>
    </row>
    <row r="1144" spans="1:31" ht="15" hidden="1" customHeight="1">
      <c r="A1144" s="384"/>
      <c r="B1144" s="142"/>
      <c r="C1144" s="142"/>
      <c r="D1144" s="142"/>
      <c r="E1144" s="142"/>
      <c r="F1144" s="142"/>
      <c r="G1144" s="142"/>
      <c r="H1144" s="142"/>
      <c r="I1144" s="142"/>
      <c r="J1144" s="142"/>
      <c r="K1144" s="142"/>
      <c r="L1144" s="142"/>
      <c r="M1144" s="142"/>
      <c r="N1144" s="142"/>
      <c r="O1144" s="142"/>
      <c r="P1144" s="142"/>
      <c r="Q1144" s="142"/>
      <c r="R1144" s="142"/>
      <c r="S1144" s="142"/>
      <c r="T1144" s="142"/>
      <c r="U1144" s="142"/>
      <c r="V1144" s="142"/>
      <c r="W1144" s="142"/>
      <c r="X1144" s="142"/>
      <c r="Y1144" s="142"/>
      <c r="Z1144" s="142"/>
      <c r="AA1144" s="142"/>
      <c r="AB1144" s="142"/>
      <c r="AC1144" s="142"/>
      <c r="AD1144" s="142"/>
      <c r="AE1144" s="142"/>
    </row>
    <row r="1145" spans="1:31" ht="15" hidden="1" customHeight="1">
      <c r="A1145" s="384"/>
      <c r="B1145" s="142"/>
      <c r="C1145" s="142"/>
      <c r="D1145" s="142"/>
      <c r="E1145" s="142"/>
      <c r="F1145" s="142"/>
      <c r="G1145" s="142"/>
      <c r="H1145" s="142"/>
      <c r="I1145" s="142"/>
      <c r="J1145" s="142"/>
      <c r="K1145" s="142"/>
      <c r="L1145" s="142"/>
      <c r="M1145" s="142"/>
      <c r="N1145" s="142"/>
      <c r="O1145" s="142"/>
      <c r="P1145" s="142"/>
      <c r="Q1145" s="142"/>
      <c r="R1145" s="142"/>
      <c r="S1145" s="142"/>
      <c r="T1145" s="142"/>
      <c r="U1145" s="142"/>
      <c r="V1145" s="142"/>
      <c r="W1145" s="142"/>
      <c r="X1145" s="142"/>
      <c r="Y1145" s="142"/>
      <c r="Z1145" s="142"/>
      <c r="AA1145" s="142"/>
      <c r="AB1145" s="142"/>
      <c r="AC1145" s="142"/>
      <c r="AD1145" s="142"/>
      <c r="AE1145" s="142"/>
    </row>
    <row r="1146" spans="1:31" ht="15" hidden="1" customHeight="1">
      <c r="A1146" s="384"/>
      <c r="B1146" s="142"/>
      <c r="C1146" s="142"/>
      <c r="D1146" s="142"/>
      <c r="E1146" s="142"/>
      <c r="F1146" s="142"/>
      <c r="G1146" s="142"/>
      <c r="H1146" s="142"/>
      <c r="I1146" s="142"/>
      <c r="J1146" s="142"/>
      <c r="K1146" s="142"/>
      <c r="L1146" s="142"/>
      <c r="M1146" s="142"/>
      <c r="N1146" s="142"/>
      <c r="O1146" s="142"/>
      <c r="P1146" s="142"/>
      <c r="Q1146" s="142"/>
      <c r="R1146" s="142"/>
      <c r="S1146" s="142"/>
      <c r="T1146" s="142"/>
      <c r="U1146" s="142"/>
      <c r="V1146" s="142"/>
      <c r="W1146" s="142"/>
      <c r="X1146" s="142"/>
      <c r="Y1146" s="142"/>
      <c r="Z1146" s="142"/>
      <c r="AA1146" s="142"/>
      <c r="AB1146" s="142"/>
      <c r="AC1146" s="142"/>
      <c r="AD1146" s="142"/>
      <c r="AE1146" s="142"/>
    </row>
    <row r="1147" spans="1:31" ht="15" hidden="1" customHeight="1">
      <c r="A1147" s="384"/>
      <c r="B1147" s="142"/>
      <c r="C1147" s="142"/>
      <c r="D1147" s="142"/>
      <c r="E1147" s="142"/>
      <c r="F1147" s="142"/>
      <c r="G1147" s="142"/>
      <c r="H1147" s="142"/>
      <c r="I1147" s="142"/>
      <c r="J1147" s="142"/>
      <c r="K1147" s="142"/>
      <c r="L1147" s="142"/>
      <c r="M1147" s="142"/>
      <c r="N1147" s="142"/>
      <c r="O1147" s="142"/>
      <c r="P1147" s="142"/>
      <c r="Q1147" s="142"/>
      <c r="R1147" s="142"/>
      <c r="S1147" s="142"/>
      <c r="T1147" s="142"/>
      <c r="U1147" s="142"/>
      <c r="V1147" s="142"/>
      <c r="W1147" s="142"/>
      <c r="X1147" s="142"/>
      <c r="Y1147" s="142"/>
      <c r="Z1147" s="142"/>
      <c r="AA1147" s="142"/>
      <c r="AB1147" s="142"/>
      <c r="AC1147" s="142"/>
      <c r="AD1147" s="142"/>
      <c r="AE1147" s="142"/>
    </row>
    <row r="1148" spans="1:31" ht="15" hidden="1" customHeight="1">
      <c r="A1148" s="384"/>
      <c r="B1148" s="142"/>
      <c r="C1148" s="142"/>
      <c r="D1148" s="142"/>
      <c r="E1148" s="142"/>
      <c r="F1148" s="142"/>
      <c r="G1148" s="142"/>
      <c r="H1148" s="142"/>
      <c r="I1148" s="142"/>
      <c r="J1148" s="142"/>
      <c r="K1148" s="142"/>
      <c r="L1148" s="142"/>
      <c r="M1148" s="142"/>
      <c r="N1148" s="142"/>
      <c r="O1148" s="142"/>
      <c r="P1148" s="142"/>
      <c r="Q1148" s="142"/>
      <c r="R1148" s="142"/>
      <c r="S1148" s="142"/>
      <c r="T1148" s="142"/>
      <c r="U1148" s="142"/>
      <c r="V1148" s="142"/>
      <c r="W1148" s="142"/>
      <c r="X1148" s="142"/>
      <c r="Y1148" s="142"/>
      <c r="Z1148" s="142"/>
      <c r="AA1148" s="142"/>
      <c r="AB1148" s="142"/>
      <c r="AC1148" s="142"/>
      <c r="AD1148" s="142"/>
      <c r="AE1148" s="142"/>
    </row>
    <row r="1149" spans="1:31" ht="15" hidden="1" customHeight="1">
      <c r="A1149" s="384"/>
      <c r="B1149" s="142"/>
      <c r="C1149" s="142"/>
      <c r="D1149" s="142"/>
      <c r="E1149" s="142"/>
      <c r="F1149" s="142"/>
      <c r="G1149" s="142"/>
      <c r="H1149" s="142"/>
      <c r="I1149" s="142"/>
      <c r="J1149" s="142"/>
      <c r="K1149" s="142"/>
      <c r="L1149" s="142"/>
      <c r="M1149" s="142"/>
      <c r="N1149" s="142"/>
      <c r="O1149" s="142"/>
      <c r="P1149" s="142"/>
      <c r="Q1149" s="142"/>
      <c r="R1149" s="142"/>
      <c r="S1149" s="142"/>
      <c r="T1149" s="142"/>
      <c r="U1149" s="142"/>
      <c r="V1149" s="142"/>
      <c r="W1149" s="142"/>
      <c r="X1149" s="142"/>
      <c r="Y1149" s="142"/>
      <c r="Z1149" s="142"/>
      <c r="AA1149" s="142"/>
      <c r="AB1149" s="142"/>
      <c r="AC1149" s="142"/>
      <c r="AD1149" s="142"/>
      <c r="AE1149" s="142"/>
    </row>
    <row r="1150" spans="1:31" ht="15" hidden="1" customHeight="1">
      <c r="A1150" s="384"/>
      <c r="B1150" s="142"/>
      <c r="C1150" s="142"/>
      <c r="D1150" s="142"/>
      <c r="E1150" s="142"/>
      <c r="F1150" s="142"/>
      <c r="G1150" s="142"/>
      <c r="H1150" s="142"/>
      <c r="I1150" s="142"/>
      <c r="J1150" s="142"/>
      <c r="K1150" s="142"/>
      <c r="L1150" s="142"/>
      <c r="M1150" s="142"/>
      <c r="N1150" s="142"/>
      <c r="O1150" s="142"/>
      <c r="P1150" s="142"/>
      <c r="Q1150" s="142"/>
      <c r="R1150" s="142"/>
      <c r="S1150" s="142"/>
      <c r="T1150" s="142"/>
      <c r="U1150" s="142"/>
      <c r="V1150" s="142"/>
      <c r="W1150" s="142"/>
      <c r="X1150" s="142"/>
      <c r="Y1150" s="142"/>
      <c r="Z1150" s="142"/>
      <c r="AA1150" s="142"/>
      <c r="AB1150" s="142"/>
      <c r="AC1150" s="142"/>
      <c r="AD1150" s="142"/>
      <c r="AE1150" s="142"/>
    </row>
    <row r="1151" spans="1:31" ht="15" hidden="1" customHeight="1">
      <c r="A1151" s="384"/>
      <c r="B1151" s="142"/>
      <c r="C1151" s="142"/>
      <c r="D1151" s="142"/>
      <c r="E1151" s="142"/>
      <c r="F1151" s="142"/>
      <c r="G1151" s="142"/>
      <c r="H1151" s="142"/>
      <c r="I1151" s="142"/>
      <c r="J1151" s="142"/>
      <c r="K1151" s="142"/>
      <c r="L1151" s="142"/>
      <c r="M1151" s="142"/>
      <c r="N1151" s="142"/>
      <c r="O1151" s="142"/>
      <c r="P1151" s="142"/>
      <c r="Q1151" s="142"/>
      <c r="R1151" s="142"/>
      <c r="S1151" s="142"/>
      <c r="T1151" s="142"/>
      <c r="U1151" s="142"/>
      <c r="V1151" s="142"/>
      <c r="W1151" s="142"/>
      <c r="X1151" s="142"/>
      <c r="Y1151" s="142"/>
      <c r="Z1151" s="142"/>
      <c r="AA1151" s="142"/>
      <c r="AB1151" s="142"/>
      <c r="AC1151" s="142"/>
      <c r="AD1151" s="142"/>
      <c r="AE1151" s="142"/>
    </row>
    <row r="1152" spans="1:31" ht="15" hidden="1" customHeight="1">
      <c r="A1152" s="384"/>
      <c r="B1152" s="142"/>
      <c r="C1152" s="142"/>
      <c r="D1152" s="142"/>
      <c r="E1152" s="142"/>
      <c r="F1152" s="142"/>
      <c r="G1152" s="142"/>
      <c r="H1152" s="142"/>
      <c r="I1152" s="142"/>
      <c r="J1152" s="142"/>
      <c r="K1152" s="142"/>
      <c r="L1152" s="142"/>
      <c r="M1152" s="142"/>
      <c r="N1152" s="142"/>
      <c r="O1152" s="142"/>
      <c r="P1152" s="142"/>
      <c r="Q1152" s="142"/>
      <c r="R1152" s="142"/>
      <c r="S1152" s="142"/>
      <c r="T1152" s="142"/>
      <c r="U1152" s="142"/>
      <c r="V1152" s="142"/>
      <c r="W1152" s="142"/>
      <c r="X1152" s="142"/>
      <c r="Y1152" s="142"/>
      <c r="Z1152" s="142"/>
      <c r="AA1152" s="142"/>
      <c r="AB1152" s="142"/>
      <c r="AC1152" s="142"/>
      <c r="AD1152" s="142"/>
      <c r="AE1152" s="142"/>
    </row>
    <row r="1153" spans="1:31" ht="15" hidden="1" customHeight="1">
      <c r="A1153" s="384"/>
      <c r="B1153" s="142"/>
      <c r="C1153" s="142"/>
      <c r="D1153" s="142"/>
      <c r="E1153" s="142"/>
      <c r="F1153" s="142"/>
      <c r="G1153" s="142"/>
      <c r="H1153" s="142"/>
      <c r="I1153" s="142"/>
      <c r="J1153" s="142"/>
      <c r="K1153" s="142"/>
      <c r="L1153" s="142"/>
      <c r="M1153" s="142"/>
      <c r="N1153" s="142"/>
      <c r="O1153" s="142"/>
      <c r="P1153" s="142"/>
      <c r="Q1153" s="142"/>
      <c r="R1153" s="142"/>
      <c r="S1153" s="142"/>
      <c r="T1153" s="142"/>
      <c r="U1153" s="142"/>
      <c r="V1153" s="142"/>
      <c r="W1153" s="142"/>
      <c r="X1153" s="142"/>
      <c r="Y1153" s="142"/>
      <c r="Z1153" s="142"/>
      <c r="AA1153" s="142"/>
      <c r="AB1153" s="142"/>
      <c r="AC1153" s="142"/>
      <c r="AD1153" s="142"/>
      <c r="AE1153" s="142"/>
    </row>
    <row r="1154" spans="1:31" ht="15" hidden="1" customHeight="1">
      <c r="A1154" s="384"/>
      <c r="B1154" s="142"/>
      <c r="C1154" s="142"/>
      <c r="D1154" s="142"/>
      <c r="E1154" s="142"/>
      <c r="F1154" s="142"/>
      <c r="G1154" s="142"/>
      <c r="H1154" s="142"/>
      <c r="I1154" s="142"/>
      <c r="J1154" s="142"/>
      <c r="K1154" s="142"/>
      <c r="L1154" s="142"/>
      <c r="M1154" s="142"/>
      <c r="N1154" s="142"/>
      <c r="O1154" s="142"/>
      <c r="P1154" s="142"/>
      <c r="Q1154" s="142"/>
      <c r="R1154" s="142"/>
      <c r="S1154" s="142"/>
      <c r="T1154" s="142"/>
      <c r="U1154" s="142"/>
      <c r="V1154" s="142"/>
      <c r="W1154" s="142"/>
      <c r="X1154" s="142"/>
      <c r="Y1154" s="142"/>
      <c r="Z1154" s="142"/>
      <c r="AA1154" s="142"/>
      <c r="AB1154" s="142"/>
      <c r="AC1154" s="142"/>
      <c r="AD1154" s="142"/>
      <c r="AE1154" s="142"/>
    </row>
    <row r="1155" spans="1:31" ht="15" hidden="1" customHeight="1">
      <c r="A1155" s="384"/>
      <c r="B1155" s="142"/>
      <c r="C1155" s="142"/>
      <c r="D1155" s="142"/>
      <c r="E1155" s="142"/>
      <c r="F1155" s="142"/>
      <c r="G1155" s="142"/>
      <c r="H1155" s="142"/>
      <c r="I1155" s="142"/>
      <c r="J1155" s="142"/>
      <c r="K1155" s="142"/>
      <c r="L1155" s="142"/>
      <c r="M1155" s="142"/>
      <c r="N1155" s="142"/>
      <c r="O1155" s="142"/>
      <c r="P1155" s="142"/>
      <c r="Q1155" s="142"/>
      <c r="R1155" s="142"/>
      <c r="S1155" s="142"/>
      <c r="T1155" s="142"/>
      <c r="U1155" s="142"/>
      <c r="V1155" s="142"/>
      <c r="W1155" s="142"/>
      <c r="X1155" s="142"/>
      <c r="Y1155" s="142"/>
      <c r="Z1155" s="142"/>
      <c r="AA1155" s="142"/>
      <c r="AB1155" s="142"/>
      <c r="AC1155" s="142"/>
      <c r="AD1155" s="142"/>
      <c r="AE1155" s="142"/>
    </row>
    <row r="1156" spans="1:31" ht="15" hidden="1" customHeight="1">
      <c r="A1156" s="384"/>
      <c r="B1156" s="142"/>
      <c r="C1156" s="142"/>
      <c r="D1156" s="142"/>
      <c r="E1156" s="142"/>
      <c r="F1156" s="142"/>
      <c r="G1156" s="142"/>
      <c r="H1156" s="142"/>
      <c r="I1156" s="142"/>
      <c r="J1156" s="142"/>
      <c r="K1156" s="142"/>
      <c r="L1156" s="142"/>
      <c r="M1156" s="142"/>
      <c r="N1156" s="142"/>
      <c r="O1156" s="142"/>
      <c r="P1156" s="142"/>
      <c r="Q1156" s="142"/>
      <c r="R1156" s="142"/>
      <c r="S1156" s="142"/>
      <c r="T1156" s="142"/>
      <c r="U1156" s="142"/>
      <c r="V1156" s="142"/>
      <c r="W1156" s="142"/>
      <c r="X1156" s="142"/>
      <c r="Y1156" s="142"/>
      <c r="Z1156" s="142"/>
      <c r="AA1156" s="142"/>
      <c r="AB1156" s="142"/>
      <c r="AC1156" s="142"/>
      <c r="AD1156" s="142"/>
      <c r="AE1156" s="142"/>
    </row>
    <row r="1157" spans="1:31" ht="15" hidden="1" customHeight="1">
      <c r="A1157" s="384"/>
      <c r="B1157" s="142"/>
      <c r="C1157" s="142"/>
      <c r="D1157" s="142"/>
      <c r="E1157" s="142"/>
      <c r="F1157" s="142"/>
      <c r="G1157" s="142"/>
      <c r="H1157" s="142"/>
      <c r="I1157" s="142"/>
      <c r="J1157" s="142"/>
      <c r="K1157" s="142"/>
      <c r="L1157" s="142"/>
      <c r="M1157" s="142"/>
      <c r="N1157" s="142"/>
      <c r="O1157" s="142"/>
      <c r="P1157" s="142"/>
      <c r="Q1157" s="142"/>
      <c r="R1157" s="142"/>
      <c r="S1157" s="142"/>
      <c r="T1157" s="142"/>
      <c r="U1157" s="142"/>
      <c r="V1157" s="142"/>
      <c r="W1157" s="142"/>
      <c r="X1157" s="142"/>
      <c r="Y1157" s="142"/>
      <c r="Z1157" s="142"/>
      <c r="AA1157" s="142"/>
      <c r="AB1157" s="142"/>
      <c r="AC1157" s="142"/>
      <c r="AD1157" s="142"/>
      <c r="AE1157" s="142"/>
    </row>
    <row r="1158" spans="1:31" ht="15" hidden="1" customHeight="1">
      <c r="A1158" s="384"/>
      <c r="B1158" s="142"/>
      <c r="C1158" s="142"/>
      <c r="D1158" s="142"/>
      <c r="E1158" s="142"/>
      <c r="F1158" s="142"/>
      <c r="G1158" s="142"/>
      <c r="H1158" s="142"/>
      <c r="I1158" s="142"/>
      <c r="J1158" s="142"/>
      <c r="K1158" s="142"/>
      <c r="L1158" s="142"/>
      <c r="M1158" s="142"/>
      <c r="N1158" s="142"/>
      <c r="O1158" s="142"/>
      <c r="P1158" s="142"/>
      <c r="Q1158" s="142"/>
      <c r="R1158" s="142"/>
      <c r="S1158" s="142"/>
      <c r="T1158" s="142"/>
      <c r="U1158" s="142"/>
      <c r="V1158" s="142"/>
      <c r="W1158" s="142"/>
      <c r="X1158" s="142"/>
      <c r="Y1158" s="142"/>
      <c r="Z1158" s="142"/>
      <c r="AA1158" s="142"/>
      <c r="AB1158" s="142"/>
      <c r="AC1158" s="142"/>
      <c r="AD1158" s="142"/>
      <c r="AE1158" s="142"/>
    </row>
    <row r="1159" spans="1:31" ht="15" hidden="1" customHeight="1">
      <c r="A1159" s="384"/>
      <c r="B1159" s="142"/>
      <c r="C1159" s="142"/>
      <c r="D1159" s="142"/>
      <c r="E1159" s="142"/>
      <c r="F1159" s="142"/>
      <c r="G1159" s="142"/>
      <c r="H1159" s="142"/>
      <c r="I1159" s="142"/>
      <c r="J1159" s="142"/>
      <c r="K1159" s="142"/>
      <c r="L1159" s="142"/>
      <c r="M1159" s="142"/>
      <c r="N1159" s="142"/>
      <c r="O1159" s="142"/>
      <c r="P1159" s="142"/>
      <c r="Q1159" s="142"/>
      <c r="R1159" s="142"/>
      <c r="S1159" s="142"/>
      <c r="T1159" s="142"/>
      <c r="U1159" s="142"/>
      <c r="V1159" s="142"/>
      <c r="W1159" s="142"/>
      <c r="X1159" s="142"/>
      <c r="Y1159" s="142"/>
      <c r="Z1159" s="142"/>
      <c r="AA1159" s="142"/>
      <c r="AB1159" s="142"/>
      <c r="AC1159" s="142"/>
      <c r="AD1159" s="142"/>
      <c r="AE1159" s="142"/>
    </row>
    <row r="1160" spans="1:31" ht="15" hidden="1" customHeight="1">
      <c r="A1160" s="384"/>
      <c r="B1160" s="142"/>
      <c r="C1160" s="142"/>
      <c r="D1160" s="142"/>
      <c r="E1160" s="142"/>
      <c r="F1160" s="142"/>
      <c r="G1160" s="142"/>
      <c r="H1160" s="142"/>
      <c r="I1160" s="142"/>
      <c r="J1160" s="142"/>
      <c r="K1160" s="142"/>
      <c r="L1160" s="142"/>
      <c r="M1160" s="142"/>
      <c r="N1160" s="142"/>
      <c r="O1160" s="142"/>
      <c r="P1160" s="142"/>
      <c r="Q1160" s="142"/>
      <c r="R1160" s="142"/>
      <c r="S1160" s="142"/>
      <c r="T1160" s="142"/>
      <c r="U1160" s="142"/>
      <c r="V1160" s="142"/>
      <c r="W1160" s="142"/>
      <c r="X1160" s="142"/>
      <c r="Y1160" s="142"/>
      <c r="Z1160" s="142"/>
      <c r="AA1160" s="142"/>
      <c r="AB1160" s="142"/>
      <c r="AC1160" s="142"/>
      <c r="AD1160" s="142"/>
      <c r="AE1160" s="142"/>
    </row>
    <row r="1161" spans="1:31" ht="15" hidden="1" customHeight="1">
      <c r="A1161" s="384"/>
      <c r="B1161" s="142"/>
      <c r="C1161" s="142"/>
      <c r="D1161" s="142"/>
      <c r="E1161" s="142"/>
      <c r="F1161" s="142"/>
      <c r="G1161" s="142"/>
      <c r="H1161" s="142"/>
      <c r="I1161" s="142"/>
      <c r="J1161" s="142"/>
      <c r="K1161" s="142"/>
      <c r="L1161" s="142"/>
      <c r="M1161" s="142"/>
      <c r="N1161" s="142"/>
      <c r="O1161" s="142"/>
      <c r="P1161" s="142"/>
      <c r="Q1161" s="142"/>
      <c r="R1161" s="142"/>
      <c r="S1161" s="142"/>
      <c r="T1161" s="142"/>
      <c r="U1161" s="142"/>
      <c r="V1161" s="142"/>
      <c r="W1161" s="142"/>
      <c r="X1161" s="142"/>
      <c r="Y1161" s="142"/>
      <c r="Z1161" s="142"/>
      <c r="AA1161" s="142"/>
      <c r="AB1161" s="142"/>
      <c r="AC1161" s="142"/>
      <c r="AD1161" s="142"/>
      <c r="AE1161" s="142"/>
    </row>
    <row r="1162" spans="1:31" ht="15" hidden="1" customHeight="1">
      <c r="A1162" s="384"/>
      <c r="B1162" s="142"/>
      <c r="C1162" s="142"/>
      <c r="D1162" s="142"/>
      <c r="E1162" s="142"/>
      <c r="F1162" s="142"/>
      <c r="G1162" s="142"/>
      <c r="H1162" s="142"/>
      <c r="I1162" s="142"/>
      <c r="J1162" s="142"/>
      <c r="K1162" s="142"/>
      <c r="L1162" s="142"/>
      <c r="M1162" s="142"/>
      <c r="N1162" s="142"/>
      <c r="O1162" s="142"/>
      <c r="P1162" s="142"/>
      <c r="Q1162" s="142"/>
      <c r="R1162" s="142"/>
      <c r="S1162" s="142"/>
      <c r="T1162" s="142"/>
      <c r="U1162" s="142"/>
      <c r="V1162" s="142"/>
      <c r="W1162" s="142"/>
      <c r="X1162" s="142"/>
      <c r="Y1162" s="142"/>
      <c r="Z1162" s="142"/>
      <c r="AA1162" s="142"/>
      <c r="AB1162" s="142"/>
      <c r="AC1162" s="142"/>
      <c r="AD1162" s="142"/>
      <c r="AE1162" s="142"/>
    </row>
    <row r="1163" spans="1:31" ht="15" hidden="1" customHeight="1">
      <c r="A1163" s="384"/>
      <c r="B1163" s="142"/>
      <c r="C1163" s="142"/>
      <c r="D1163" s="142"/>
      <c r="E1163" s="142"/>
      <c r="F1163" s="142"/>
      <c r="G1163" s="142"/>
      <c r="H1163" s="142"/>
      <c r="I1163" s="142"/>
      <c r="J1163" s="142"/>
      <c r="K1163" s="142"/>
      <c r="L1163" s="142"/>
      <c r="M1163" s="142"/>
      <c r="N1163" s="142"/>
      <c r="O1163" s="142"/>
      <c r="P1163" s="142"/>
      <c r="Q1163" s="142"/>
      <c r="R1163" s="142"/>
      <c r="S1163" s="142"/>
      <c r="T1163" s="142"/>
      <c r="U1163" s="142"/>
      <c r="V1163" s="142"/>
      <c r="W1163" s="142"/>
      <c r="X1163" s="142"/>
      <c r="Y1163" s="142"/>
      <c r="Z1163" s="142"/>
      <c r="AA1163" s="142"/>
      <c r="AB1163" s="142"/>
      <c r="AC1163" s="142"/>
      <c r="AD1163" s="142"/>
      <c r="AE1163" s="142"/>
    </row>
    <row r="1164" spans="1:31" ht="15" hidden="1" customHeight="1">
      <c r="A1164" s="384"/>
      <c r="B1164" s="142"/>
      <c r="C1164" s="142"/>
      <c r="D1164" s="142"/>
      <c r="E1164" s="142"/>
      <c r="F1164" s="142"/>
      <c r="G1164" s="142"/>
      <c r="H1164" s="142"/>
      <c r="I1164" s="142"/>
      <c r="J1164" s="142"/>
      <c r="K1164" s="142"/>
      <c r="L1164" s="142"/>
      <c r="M1164" s="142"/>
      <c r="N1164" s="142"/>
      <c r="O1164" s="142"/>
      <c r="P1164" s="142"/>
      <c r="Q1164" s="142"/>
      <c r="R1164" s="142"/>
      <c r="S1164" s="142"/>
      <c r="T1164" s="142"/>
      <c r="U1164" s="142"/>
      <c r="V1164" s="142"/>
      <c r="W1164" s="142"/>
      <c r="X1164" s="142"/>
      <c r="Y1164" s="142"/>
      <c r="Z1164" s="142"/>
      <c r="AA1164" s="142"/>
      <c r="AB1164" s="142"/>
      <c r="AC1164" s="142"/>
      <c r="AD1164" s="142"/>
      <c r="AE1164" s="142"/>
    </row>
    <row r="1165" spans="1:31" ht="15" hidden="1" customHeight="1">
      <c r="A1165" s="384"/>
      <c r="B1165" s="142"/>
      <c r="C1165" s="142"/>
      <c r="D1165" s="142"/>
      <c r="E1165" s="142"/>
      <c r="F1165" s="142"/>
      <c r="G1165" s="142"/>
      <c r="H1165" s="142"/>
      <c r="I1165" s="142"/>
      <c r="J1165" s="142"/>
      <c r="K1165" s="142"/>
      <c r="L1165" s="142"/>
      <c r="M1165" s="142"/>
      <c r="N1165" s="142"/>
      <c r="O1165" s="142"/>
      <c r="P1165" s="142"/>
      <c r="Q1165" s="142"/>
      <c r="R1165" s="142"/>
      <c r="S1165" s="142"/>
      <c r="T1165" s="142"/>
      <c r="U1165" s="142"/>
      <c r="V1165" s="142"/>
      <c r="W1165" s="142"/>
      <c r="X1165" s="142"/>
      <c r="Y1165" s="142"/>
      <c r="Z1165" s="142"/>
      <c r="AA1165" s="142"/>
      <c r="AB1165" s="142"/>
      <c r="AC1165" s="142"/>
      <c r="AD1165" s="142"/>
      <c r="AE1165" s="142"/>
    </row>
    <row r="1166" spans="1:31" ht="15" hidden="1" customHeight="1">
      <c r="A1166" s="384"/>
      <c r="B1166" s="142"/>
      <c r="C1166" s="142"/>
      <c r="D1166" s="142"/>
      <c r="E1166" s="142"/>
      <c r="F1166" s="142"/>
      <c r="G1166" s="142"/>
      <c r="H1166" s="142"/>
      <c r="I1166" s="142"/>
      <c r="J1166" s="142"/>
      <c r="K1166" s="142"/>
      <c r="L1166" s="142"/>
      <c r="M1166" s="142"/>
      <c r="N1166" s="142"/>
      <c r="O1166" s="142"/>
      <c r="P1166" s="142"/>
      <c r="Q1166" s="142"/>
      <c r="R1166" s="142"/>
      <c r="S1166" s="142"/>
      <c r="T1166" s="142"/>
      <c r="U1166" s="142"/>
      <c r="V1166" s="142"/>
      <c r="W1166" s="142"/>
      <c r="X1166" s="142"/>
      <c r="Y1166" s="142"/>
      <c r="Z1166" s="142"/>
      <c r="AA1166" s="142"/>
      <c r="AB1166" s="142"/>
      <c r="AC1166" s="142"/>
      <c r="AD1166" s="142"/>
      <c r="AE1166" s="142"/>
    </row>
    <row r="1167" spans="1:31" ht="15" hidden="1" customHeight="1">
      <c r="A1167" s="384"/>
      <c r="B1167" s="142"/>
      <c r="C1167" s="142"/>
      <c r="D1167" s="142"/>
      <c r="E1167" s="142"/>
      <c r="F1167" s="142"/>
      <c r="G1167" s="142"/>
      <c r="H1167" s="142"/>
      <c r="I1167" s="142"/>
      <c r="J1167" s="142"/>
      <c r="K1167" s="142"/>
      <c r="L1167" s="142"/>
      <c r="M1167" s="142"/>
      <c r="N1167" s="142"/>
      <c r="O1167" s="142"/>
      <c r="P1167" s="142"/>
      <c r="Q1167" s="142"/>
      <c r="R1167" s="142"/>
      <c r="S1167" s="142"/>
      <c r="T1167" s="142"/>
      <c r="U1167" s="142"/>
      <c r="V1167" s="142"/>
      <c r="W1167" s="142"/>
      <c r="X1167" s="142"/>
      <c r="Y1167" s="142"/>
      <c r="Z1167" s="142"/>
      <c r="AA1167" s="142"/>
      <c r="AB1167" s="142"/>
      <c r="AC1167" s="142"/>
      <c r="AD1167" s="142"/>
      <c r="AE1167" s="142"/>
    </row>
    <row r="1168" spans="1:31" ht="15" hidden="1" customHeight="1">
      <c r="A1168" s="384"/>
      <c r="B1168" s="142"/>
      <c r="C1168" s="142"/>
      <c r="D1168" s="142"/>
      <c r="E1168" s="142"/>
      <c r="F1168" s="142"/>
      <c r="G1168" s="142"/>
      <c r="H1168" s="142"/>
      <c r="I1168" s="142"/>
      <c r="J1168" s="142"/>
      <c r="K1168" s="142"/>
      <c r="L1168" s="142"/>
      <c r="M1168" s="142"/>
      <c r="N1168" s="142"/>
      <c r="O1168" s="142"/>
      <c r="P1168" s="142"/>
      <c r="Q1168" s="142"/>
      <c r="R1168" s="142"/>
      <c r="S1168" s="142"/>
      <c r="T1168" s="142"/>
      <c r="U1168" s="142"/>
      <c r="V1168" s="142"/>
      <c r="W1168" s="142"/>
      <c r="X1168" s="142"/>
      <c r="Y1168" s="142"/>
      <c r="Z1168" s="142"/>
      <c r="AA1168" s="142"/>
      <c r="AB1168" s="142"/>
      <c r="AC1168" s="142"/>
      <c r="AD1168" s="142"/>
      <c r="AE1168" s="142"/>
    </row>
    <row r="1169" spans="1:31" ht="15" hidden="1" customHeight="1">
      <c r="A1169" s="384"/>
      <c r="B1169" s="142"/>
      <c r="C1169" s="142"/>
      <c r="D1169" s="142"/>
      <c r="E1169" s="142"/>
      <c r="F1169" s="142"/>
      <c r="G1169" s="142"/>
      <c r="H1169" s="142"/>
      <c r="I1169" s="142"/>
      <c r="J1169" s="142"/>
      <c r="K1169" s="142"/>
      <c r="L1169" s="142"/>
      <c r="M1169" s="142"/>
      <c r="N1169" s="142"/>
      <c r="O1169" s="142"/>
      <c r="P1169" s="142"/>
      <c r="Q1169" s="142"/>
      <c r="R1169" s="142"/>
      <c r="S1169" s="142"/>
      <c r="T1169" s="142"/>
      <c r="U1169" s="142"/>
      <c r="V1169" s="142"/>
      <c r="W1169" s="142"/>
      <c r="X1169" s="142"/>
      <c r="Y1169" s="142"/>
      <c r="Z1169" s="142"/>
      <c r="AA1169" s="142"/>
      <c r="AB1169" s="142"/>
      <c r="AC1169" s="142"/>
      <c r="AD1169" s="142"/>
      <c r="AE1169" s="142"/>
    </row>
    <row r="1170" spans="1:31" ht="15" hidden="1" customHeight="1">
      <c r="A1170" s="384"/>
      <c r="B1170" s="142"/>
      <c r="C1170" s="142"/>
      <c r="D1170" s="142"/>
      <c r="E1170" s="142"/>
      <c r="F1170" s="142"/>
      <c r="G1170" s="142"/>
      <c r="H1170" s="142"/>
      <c r="I1170" s="142"/>
      <c r="J1170" s="142"/>
      <c r="K1170" s="142"/>
      <c r="L1170" s="142"/>
      <c r="M1170" s="142"/>
      <c r="N1170" s="142"/>
      <c r="O1170" s="142"/>
      <c r="P1170" s="142"/>
      <c r="Q1170" s="142"/>
      <c r="R1170" s="142"/>
      <c r="S1170" s="142"/>
      <c r="T1170" s="142"/>
      <c r="U1170" s="142"/>
      <c r="V1170" s="142"/>
      <c r="W1170" s="142"/>
      <c r="X1170" s="142"/>
      <c r="Y1170" s="142"/>
      <c r="Z1170" s="142"/>
      <c r="AA1170" s="142"/>
      <c r="AB1170" s="142"/>
      <c r="AC1170" s="142"/>
      <c r="AD1170" s="142"/>
      <c r="AE1170" s="142"/>
    </row>
    <row r="1171" spans="1:31" ht="15" hidden="1" customHeight="1">
      <c r="A1171" s="384"/>
      <c r="B1171" s="142"/>
      <c r="C1171" s="142"/>
      <c r="D1171" s="142"/>
      <c r="E1171" s="142"/>
      <c r="F1171" s="142"/>
      <c r="G1171" s="142"/>
      <c r="H1171" s="142"/>
      <c r="I1171" s="142"/>
      <c r="J1171" s="142"/>
      <c r="K1171" s="142"/>
      <c r="L1171" s="142"/>
      <c r="M1171" s="142"/>
      <c r="N1171" s="142"/>
      <c r="O1171" s="142"/>
      <c r="P1171" s="142"/>
      <c r="Q1171" s="142"/>
      <c r="R1171" s="142"/>
      <c r="S1171" s="142"/>
      <c r="T1171" s="142"/>
      <c r="U1171" s="142"/>
      <c r="V1171" s="142"/>
      <c r="W1171" s="142"/>
      <c r="X1171" s="142"/>
      <c r="Y1171" s="142"/>
      <c r="Z1171" s="142"/>
      <c r="AA1171" s="142"/>
      <c r="AB1171" s="142"/>
      <c r="AC1171" s="142"/>
      <c r="AD1171" s="142"/>
      <c r="AE1171" s="142"/>
    </row>
    <row r="1172" spans="1:31" ht="15" hidden="1" customHeight="1">
      <c r="A1172" s="384"/>
      <c r="B1172" s="142"/>
      <c r="C1172" s="142"/>
      <c r="D1172" s="142"/>
      <c r="E1172" s="142"/>
      <c r="F1172" s="142"/>
      <c r="G1172" s="142"/>
      <c r="H1172" s="142"/>
      <c r="I1172" s="142"/>
      <c r="J1172" s="142"/>
      <c r="K1172" s="142"/>
      <c r="L1172" s="142"/>
      <c r="M1172" s="142"/>
      <c r="N1172" s="142"/>
      <c r="O1172" s="142"/>
      <c r="P1172" s="142"/>
      <c r="Q1172" s="142"/>
      <c r="R1172" s="142"/>
      <c r="S1172" s="142"/>
      <c r="T1172" s="142"/>
      <c r="U1172" s="142"/>
      <c r="V1172" s="142"/>
      <c r="W1172" s="142"/>
      <c r="X1172" s="142"/>
      <c r="Y1172" s="142"/>
      <c r="Z1172" s="142"/>
      <c r="AA1172" s="142"/>
      <c r="AB1172" s="142"/>
      <c r="AC1172" s="142"/>
      <c r="AD1172" s="142"/>
      <c r="AE1172" s="142"/>
    </row>
    <row r="1173" spans="1:31" ht="15" hidden="1" customHeight="1">
      <c r="A1173" s="384"/>
      <c r="B1173" s="142"/>
      <c r="C1173" s="142"/>
      <c r="D1173" s="142"/>
      <c r="E1173" s="142"/>
      <c r="F1173" s="142"/>
      <c r="G1173" s="142"/>
      <c r="H1173" s="142"/>
      <c r="I1173" s="142"/>
      <c r="J1173" s="142"/>
      <c r="K1173" s="142"/>
      <c r="L1173" s="142"/>
      <c r="M1173" s="142"/>
      <c r="N1173" s="142"/>
      <c r="O1173" s="142"/>
      <c r="P1173" s="142"/>
      <c r="Q1173" s="142"/>
      <c r="R1173" s="142"/>
      <c r="S1173" s="142"/>
      <c r="T1173" s="142"/>
      <c r="U1173" s="142"/>
      <c r="V1173" s="142"/>
      <c r="W1173" s="142"/>
      <c r="X1173" s="142"/>
      <c r="Y1173" s="142"/>
      <c r="Z1173" s="142"/>
      <c r="AA1173" s="142"/>
      <c r="AB1173" s="142"/>
      <c r="AC1173" s="142"/>
      <c r="AD1173" s="142"/>
      <c r="AE1173" s="142"/>
    </row>
    <row r="1174" spans="1:31" ht="15" hidden="1" customHeight="1">
      <c r="A1174" s="384"/>
      <c r="B1174" s="142"/>
      <c r="C1174" s="142"/>
      <c r="D1174" s="142"/>
      <c r="E1174" s="142"/>
      <c r="F1174" s="142"/>
      <c r="G1174" s="142"/>
      <c r="H1174" s="142"/>
      <c r="I1174" s="142"/>
      <c r="J1174" s="142"/>
      <c r="K1174" s="142"/>
      <c r="L1174" s="142"/>
      <c r="M1174" s="142"/>
      <c r="N1174" s="142"/>
      <c r="O1174" s="142"/>
      <c r="P1174" s="142"/>
      <c r="Q1174" s="142"/>
      <c r="R1174" s="142"/>
      <c r="S1174" s="142"/>
      <c r="T1174" s="142"/>
      <c r="U1174" s="142"/>
      <c r="V1174" s="142"/>
      <c r="W1174" s="142"/>
      <c r="X1174" s="142"/>
      <c r="Y1174" s="142"/>
      <c r="Z1174" s="142"/>
      <c r="AA1174" s="142"/>
      <c r="AB1174" s="142"/>
      <c r="AC1174" s="142"/>
      <c r="AD1174" s="142"/>
      <c r="AE1174" s="142"/>
    </row>
    <row r="1175" spans="1:31" ht="15" hidden="1" customHeight="1">
      <c r="A1175" s="384"/>
      <c r="B1175" s="142"/>
      <c r="C1175" s="142"/>
      <c r="D1175" s="142"/>
      <c r="E1175" s="142"/>
      <c r="F1175" s="142"/>
      <c r="G1175" s="142"/>
      <c r="H1175" s="142"/>
      <c r="I1175" s="142"/>
      <c r="J1175" s="142"/>
      <c r="K1175" s="142"/>
      <c r="L1175" s="142"/>
      <c r="M1175" s="142"/>
      <c r="N1175" s="142"/>
      <c r="O1175" s="142"/>
      <c r="P1175" s="142"/>
      <c r="Q1175" s="142"/>
      <c r="R1175" s="142"/>
      <c r="S1175" s="142"/>
      <c r="T1175" s="142"/>
      <c r="U1175" s="142"/>
      <c r="V1175" s="142"/>
      <c r="W1175" s="142"/>
      <c r="X1175" s="142"/>
      <c r="Y1175" s="142"/>
      <c r="Z1175" s="142"/>
      <c r="AA1175" s="142"/>
      <c r="AB1175" s="142"/>
      <c r="AC1175" s="142"/>
      <c r="AD1175" s="142"/>
      <c r="AE1175" s="142"/>
    </row>
    <row r="1176" spans="1:31" ht="15" hidden="1" customHeight="1">
      <c r="A1176" s="384"/>
      <c r="B1176" s="142"/>
      <c r="C1176" s="142"/>
      <c r="D1176" s="142"/>
      <c r="E1176" s="142"/>
      <c r="F1176" s="142"/>
      <c r="G1176" s="142"/>
      <c r="H1176" s="142"/>
      <c r="I1176" s="142"/>
      <c r="J1176" s="142"/>
      <c r="K1176" s="142"/>
      <c r="L1176" s="142"/>
      <c r="M1176" s="142"/>
      <c r="N1176" s="142"/>
      <c r="O1176" s="142"/>
      <c r="P1176" s="142"/>
      <c r="Q1176" s="142"/>
      <c r="R1176" s="142"/>
      <c r="S1176" s="142"/>
      <c r="T1176" s="142"/>
      <c r="U1176" s="142"/>
      <c r="V1176" s="142"/>
      <c r="W1176" s="142"/>
      <c r="X1176" s="142"/>
      <c r="Y1176" s="142"/>
      <c r="Z1176" s="142"/>
      <c r="AA1176" s="142"/>
      <c r="AB1176" s="142"/>
      <c r="AC1176" s="142"/>
      <c r="AD1176" s="142"/>
      <c r="AE1176" s="142"/>
    </row>
    <row r="1177" spans="1:31" ht="15" hidden="1" customHeight="1">
      <c r="A1177" s="384"/>
      <c r="B1177" s="142"/>
      <c r="C1177" s="142"/>
      <c r="D1177" s="142"/>
      <c r="E1177" s="142"/>
      <c r="F1177" s="142"/>
      <c r="G1177" s="142"/>
      <c r="H1177" s="142"/>
      <c r="I1177" s="142"/>
      <c r="J1177" s="142"/>
      <c r="K1177" s="142"/>
      <c r="L1177" s="142"/>
      <c r="M1177" s="142"/>
      <c r="N1177" s="142"/>
      <c r="O1177" s="142"/>
      <c r="P1177" s="142"/>
      <c r="Q1177" s="142"/>
      <c r="R1177" s="142"/>
      <c r="S1177" s="142"/>
      <c r="T1177" s="142"/>
      <c r="U1177" s="142"/>
      <c r="V1177" s="142"/>
      <c r="W1177" s="142"/>
      <c r="X1177" s="142"/>
      <c r="Y1177" s="142"/>
      <c r="Z1177" s="142"/>
      <c r="AA1177" s="142"/>
      <c r="AB1177" s="142"/>
      <c r="AC1177" s="142"/>
      <c r="AD1177" s="142"/>
      <c r="AE1177" s="142"/>
    </row>
    <row r="1178" spans="1:31" ht="15" hidden="1" customHeight="1">
      <c r="A1178" s="384"/>
      <c r="B1178" s="142"/>
      <c r="C1178" s="142"/>
      <c r="D1178" s="142"/>
      <c r="E1178" s="142"/>
      <c r="F1178" s="142"/>
      <c r="G1178" s="142"/>
      <c r="H1178" s="142"/>
      <c r="I1178" s="142"/>
      <c r="J1178" s="142"/>
      <c r="K1178" s="142"/>
      <c r="L1178" s="142"/>
      <c r="M1178" s="142"/>
      <c r="N1178" s="142"/>
      <c r="O1178" s="142"/>
      <c r="P1178" s="142"/>
      <c r="Q1178" s="142"/>
      <c r="R1178" s="142"/>
      <c r="S1178" s="142"/>
      <c r="T1178" s="142"/>
      <c r="U1178" s="142"/>
      <c r="V1178" s="142"/>
      <c r="W1178" s="142"/>
      <c r="X1178" s="142"/>
      <c r="Y1178" s="142"/>
      <c r="Z1178" s="142"/>
      <c r="AA1178" s="142"/>
      <c r="AB1178" s="142"/>
      <c r="AC1178" s="142"/>
      <c r="AD1178" s="142"/>
      <c r="AE1178" s="142"/>
    </row>
    <row r="1179" spans="1:31" ht="15" hidden="1" customHeight="1">
      <c r="A1179" s="384"/>
      <c r="B1179" s="142"/>
      <c r="C1179" s="142"/>
      <c r="D1179" s="142"/>
      <c r="E1179" s="142"/>
      <c r="F1179" s="142"/>
      <c r="G1179" s="142"/>
      <c r="H1179" s="142"/>
      <c r="I1179" s="142"/>
      <c r="J1179" s="142"/>
      <c r="K1179" s="142"/>
      <c r="L1179" s="142"/>
      <c r="M1179" s="142"/>
      <c r="N1179" s="142"/>
      <c r="O1179" s="142"/>
      <c r="P1179" s="142"/>
      <c r="Q1179" s="142"/>
      <c r="R1179" s="142"/>
      <c r="S1179" s="142"/>
      <c r="T1179" s="142"/>
      <c r="U1179" s="142"/>
      <c r="V1179" s="142"/>
      <c r="W1179" s="142"/>
      <c r="X1179" s="142"/>
      <c r="Y1179" s="142"/>
      <c r="Z1179" s="142"/>
      <c r="AA1179" s="142"/>
      <c r="AB1179" s="142"/>
      <c r="AC1179" s="142"/>
      <c r="AD1179" s="142"/>
      <c r="AE1179" s="142"/>
    </row>
    <row r="1180" spans="1:31" ht="15" hidden="1" customHeight="1">
      <c r="A1180" s="384"/>
      <c r="B1180" s="142"/>
      <c r="C1180" s="142"/>
      <c r="D1180" s="142"/>
      <c r="E1180" s="142"/>
      <c r="F1180" s="142"/>
      <c r="G1180" s="142"/>
      <c r="H1180" s="142"/>
      <c r="I1180" s="142"/>
      <c r="J1180" s="142"/>
      <c r="K1180" s="142"/>
      <c r="L1180" s="142"/>
      <c r="M1180" s="142"/>
      <c r="N1180" s="142"/>
      <c r="O1180" s="142"/>
      <c r="P1180" s="142"/>
      <c r="Q1180" s="142"/>
      <c r="R1180" s="142"/>
      <c r="S1180" s="142"/>
      <c r="T1180" s="142"/>
      <c r="U1180" s="142"/>
      <c r="V1180" s="142"/>
      <c r="W1180" s="142"/>
      <c r="X1180" s="142"/>
      <c r="Y1180" s="142"/>
      <c r="Z1180" s="142"/>
      <c r="AA1180" s="142"/>
      <c r="AB1180" s="142"/>
      <c r="AC1180" s="142"/>
      <c r="AD1180" s="142"/>
      <c r="AE1180" s="142"/>
    </row>
    <row r="1181" spans="1:31" ht="15" hidden="1" customHeight="1">
      <c r="A1181" s="384"/>
      <c r="B1181" s="142"/>
      <c r="C1181" s="142"/>
      <c r="D1181" s="142"/>
      <c r="E1181" s="142"/>
      <c r="F1181" s="142"/>
      <c r="G1181" s="142"/>
      <c r="H1181" s="142"/>
      <c r="I1181" s="142"/>
      <c r="J1181" s="142"/>
      <c r="K1181" s="142"/>
      <c r="L1181" s="142"/>
      <c r="M1181" s="142"/>
      <c r="N1181" s="142"/>
      <c r="O1181" s="142"/>
      <c r="P1181" s="142"/>
      <c r="Q1181" s="142"/>
      <c r="R1181" s="142"/>
      <c r="S1181" s="142"/>
      <c r="T1181" s="142"/>
      <c r="U1181" s="142"/>
      <c r="V1181" s="142"/>
      <c r="W1181" s="142"/>
      <c r="X1181" s="142"/>
      <c r="Y1181" s="142"/>
      <c r="Z1181" s="142"/>
      <c r="AA1181" s="142"/>
      <c r="AB1181" s="142"/>
      <c r="AC1181" s="142"/>
      <c r="AD1181" s="142"/>
      <c r="AE1181" s="142"/>
    </row>
    <row r="1182" spans="1:31" ht="15" hidden="1" customHeight="1">
      <c r="A1182" s="384"/>
      <c r="B1182" s="142"/>
      <c r="C1182" s="142"/>
      <c r="D1182" s="142"/>
      <c r="E1182" s="142"/>
      <c r="F1182" s="142"/>
      <c r="G1182" s="142"/>
      <c r="H1182" s="142"/>
      <c r="I1182" s="142"/>
      <c r="J1182" s="142"/>
      <c r="K1182" s="142"/>
      <c r="L1182" s="142"/>
      <c r="M1182" s="142"/>
      <c r="N1182" s="142"/>
      <c r="O1182" s="142"/>
      <c r="P1182" s="142"/>
      <c r="Q1182" s="142"/>
      <c r="R1182" s="142"/>
      <c r="S1182" s="142"/>
      <c r="T1182" s="142"/>
      <c r="U1182" s="142"/>
      <c r="V1182" s="142"/>
      <c r="W1182" s="142"/>
      <c r="X1182" s="142"/>
      <c r="Y1182" s="142"/>
      <c r="Z1182" s="142"/>
      <c r="AA1182" s="142"/>
      <c r="AB1182" s="142"/>
      <c r="AC1182" s="142"/>
      <c r="AD1182" s="142"/>
      <c r="AE1182" s="142"/>
    </row>
    <row r="1183" spans="1:31" ht="15" hidden="1" customHeight="1">
      <c r="A1183" s="384"/>
      <c r="B1183" s="142"/>
      <c r="C1183" s="142"/>
      <c r="D1183" s="142"/>
      <c r="E1183" s="142"/>
      <c r="F1183" s="142"/>
      <c r="G1183" s="142"/>
      <c r="H1183" s="142"/>
      <c r="I1183" s="142"/>
      <c r="J1183" s="142"/>
      <c r="K1183" s="142"/>
      <c r="L1183" s="142"/>
      <c r="M1183" s="142"/>
      <c r="N1183" s="142"/>
      <c r="O1183" s="142"/>
      <c r="P1183" s="142"/>
      <c r="Q1183" s="142"/>
      <c r="R1183" s="142"/>
      <c r="S1183" s="142"/>
      <c r="T1183" s="142"/>
      <c r="U1183" s="142"/>
      <c r="V1183" s="142"/>
      <c r="W1183" s="142"/>
      <c r="X1183" s="142"/>
      <c r="Y1183" s="142"/>
      <c r="Z1183" s="142"/>
      <c r="AA1183" s="142"/>
      <c r="AB1183" s="142"/>
      <c r="AC1183" s="142"/>
      <c r="AD1183" s="142"/>
      <c r="AE1183" s="142"/>
    </row>
    <row r="1184" spans="1:31" ht="15" hidden="1" customHeight="1">
      <c r="A1184" s="384"/>
      <c r="B1184" s="142"/>
      <c r="C1184" s="142"/>
      <c r="D1184" s="142"/>
      <c r="E1184" s="142"/>
      <c r="F1184" s="142"/>
      <c r="G1184" s="142"/>
      <c r="H1184" s="142"/>
      <c r="I1184" s="142"/>
      <c r="J1184" s="142"/>
      <c r="K1184" s="142"/>
      <c r="L1184" s="142"/>
      <c r="M1184" s="142"/>
      <c r="N1184" s="142"/>
      <c r="O1184" s="142"/>
      <c r="P1184" s="142"/>
      <c r="Q1184" s="142"/>
      <c r="R1184" s="142"/>
      <c r="S1184" s="142"/>
      <c r="T1184" s="142"/>
      <c r="U1184" s="142"/>
      <c r="V1184" s="142"/>
      <c r="W1184" s="142"/>
      <c r="X1184" s="142"/>
      <c r="Y1184" s="142"/>
      <c r="Z1184" s="142"/>
      <c r="AA1184" s="142"/>
      <c r="AB1184" s="142"/>
      <c r="AC1184" s="142"/>
      <c r="AD1184" s="142"/>
      <c r="AE1184" s="142"/>
    </row>
    <row r="1185" spans="1:31" ht="15" hidden="1" customHeight="1">
      <c r="A1185" s="384"/>
      <c r="B1185" s="142"/>
      <c r="C1185" s="142"/>
      <c r="D1185" s="142"/>
      <c r="E1185" s="142"/>
      <c r="F1185" s="142"/>
      <c r="G1185" s="142"/>
      <c r="H1185" s="142"/>
      <c r="I1185" s="142"/>
      <c r="J1185" s="142"/>
      <c r="K1185" s="142"/>
      <c r="L1185" s="142"/>
      <c r="M1185" s="142"/>
      <c r="N1185" s="142"/>
      <c r="O1185" s="142"/>
      <c r="P1185" s="142"/>
      <c r="Q1185" s="142"/>
      <c r="R1185" s="142"/>
      <c r="S1185" s="142"/>
      <c r="T1185" s="142"/>
      <c r="U1185" s="142"/>
      <c r="V1185" s="142"/>
      <c r="W1185" s="142"/>
      <c r="X1185" s="142"/>
      <c r="Y1185" s="142"/>
      <c r="Z1185" s="142"/>
      <c r="AA1185" s="142"/>
      <c r="AB1185" s="142"/>
      <c r="AC1185" s="142"/>
      <c r="AD1185" s="142"/>
      <c r="AE1185" s="142"/>
    </row>
    <row r="1186" spans="1:31" ht="15" hidden="1" customHeight="1">
      <c r="A1186" s="384"/>
      <c r="B1186" s="142"/>
      <c r="C1186" s="142"/>
      <c r="D1186" s="142"/>
      <c r="E1186" s="142"/>
      <c r="F1186" s="142"/>
      <c r="G1186" s="142"/>
      <c r="H1186" s="142"/>
      <c r="I1186" s="142"/>
      <c r="J1186" s="142"/>
      <c r="K1186" s="142"/>
      <c r="L1186" s="142"/>
      <c r="M1186" s="142"/>
      <c r="N1186" s="142"/>
      <c r="O1186" s="142"/>
      <c r="P1186" s="142"/>
      <c r="Q1186" s="142"/>
      <c r="R1186" s="142"/>
      <c r="S1186" s="142"/>
      <c r="T1186" s="142"/>
      <c r="U1186" s="142"/>
      <c r="V1186" s="142"/>
      <c r="W1186" s="142"/>
      <c r="X1186" s="142"/>
      <c r="Y1186" s="142"/>
      <c r="Z1186" s="142"/>
      <c r="AA1186" s="142"/>
      <c r="AB1186" s="142"/>
      <c r="AC1186" s="142"/>
      <c r="AD1186" s="142"/>
      <c r="AE1186" s="142"/>
    </row>
    <row r="1187" spans="1:31" ht="15" hidden="1" customHeight="1">
      <c r="A1187" s="384"/>
      <c r="B1187" s="142"/>
      <c r="C1187" s="142"/>
      <c r="D1187" s="142"/>
      <c r="E1187" s="142"/>
      <c r="F1187" s="142"/>
      <c r="G1187" s="142"/>
      <c r="H1187" s="142"/>
      <c r="I1187" s="142"/>
      <c r="J1187" s="142"/>
      <c r="K1187" s="142"/>
      <c r="L1187" s="142"/>
      <c r="M1187" s="142"/>
      <c r="N1187" s="142"/>
      <c r="O1187" s="142"/>
      <c r="P1187" s="142"/>
      <c r="Q1187" s="142"/>
      <c r="R1187" s="142"/>
      <c r="S1187" s="142"/>
      <c r="T1187" s="142"/>
      <c r="U1187" s="142"/>
      <c r="V1187" s="142"/>
      <c r="W1187" s="142"/>
      <c r="X1187" s="142"/>
      <c r="Y1187" s="142"/>
      <c r="Z1187" s="142"/>
      <c r="AA1187" s="142"/>
      <c r="AB1187" s="142"/>
      <c r="AC1187" s="142"/>
      <c r="AD1187" s="142"/>
      <c r="AE1187" s="142"/>
    </row>
    <row r="1188" spans="1:31" ht="15" hidden="1" customHeight="1">
      <c r="A1188" s="384"/>
      <c r="B1188" s="142"/>
      <c r="C1188" s="142"/>
      <c r="D1188" s="142"/>
      <c r="E1188" s="142"/>
      <c r="F1188" s="142"/>
      <c r="G1188" s="142"/>
      <c r="H1188" s="142"/>
      <c r="I1188" s="142"/>
      <c r="J1188" s="142"/>
      <c r="K1188" s="142"/>
      <c r="L1188" s="142"/>
      <c r="M1188" s="142"/>
      <c r="N1188" s="142"/>
      <c r="O1188" s="142"/>
      <c r="P1188" s="142"/>
      <c r="Q1188" s="142"/>
      <c r="R1188" s="142"/>
      <c r="S1188" s="142"/>
      <c r="T1188" s="142"/>
      <c r="U1188" s="142"/>
      <c r="V1188" s="142"/>
      <c r="W1188" s="142"/>
      <c r="X1188" s="142"/>
      <c r="Y1188" s="142"/>
      <c r="Z1188" s="142"/>
      <c r="AA1188" s="142"/>
      <c r="AB1188" s="142"/>
      <c r="AC1188" s="142"/>
      <c r="AD1188" s="142"/>
      <c r="AE1188" s="142"/>
    </row>
    <row r="1189" spans="1:31" ht="15" hidden="1" customHeight="1">
      <c r="A1189" s="384"/>
      <c r="B1189" s="142"/>
      <c r="C1189" s="142"/>
      <c r="D1189" s="142"/>
      <c r="E1189" s="142"/>
      <c r="F1189" s="142"/>
      <c r="G1189" s="142"/>
      <c r="H1189" s="142"/>
      <c r="I1189" s="142"/>
      <c r="J1189" s="142"/>
      <c r="K1189" s="142"/>
      <c r="L1189" s="142"/>
      <c r="M1189" s="142"/>
      <c r="N1189" s="142"/>
      <c r="O1189" s="142"/>
      <c r="P1189" s="142"/>
      <c r="Q1189" s="142"/>
      <c r="R1189" s="142"/>
      <c r="S1189" s="142"/>
      <c r="T1189" s="142"/>
      <c r="U1189" s="142"/>
      <c r="V1189" s="142"/>
      <c r="W1189" s="142"/>
      <c r="X1189" s="142"/>
      <c r="Y1189" s="142"/>
      <c r="Z1189" s="142"/>
      <c r="AA1189" s="142"/>
      <c r="AB1189" s="142"/>
      <c r="AC1189" s="142"/>
      <c r="AD1189" s="142"/>
      <c r="AE1189" s="142"/>
    </row>
    <row r="1190" spans="1:31" ht="15" hidden="1" customHeight="1">
      <c r="A1190" s="384"/>
      <c r="B1190" s="142"/>
      <c r="C1190" s="142"/>
      <c r="D1190" s="142"/>
      <c r="E1190" s="142"/>
      <c r="F1190" s="142"/>
      <c r="G1190" s="142"/>
      <c r="H1190" s="142"/>
      <c r="I1190" s="142"/>
      <c r="J1190" s="142"/>
      <c r="K1190" s="142"/>
      <c r="L1190" s="142"/>
      <c r="M1190" s="142"/>
      <c r="N1190" s="142"/>
      <c r="O1190" s="142"/>
      <c r="P1190" s="142"/>
      <c r="Q1190" s="142"/>
      <c r="R1190" s="142"/>
      <c r="S1190" s="142"/>
      <c r="T1190" s="142"/>
      <c r="U1190" s="142"/>
      <c r="V1190" s="142"/>
      <c r="W1190" s="142"/>
      <c r="X1190" s="142"/>
      <c r="Y1190" s="142"/>
      <c r="Z1190" s="142"/>
      <c r="AA1190" s="142"/>
      <c r="AB1190" s="142"/>
      <c r="AC1190" s="142"/>
      <c r="AD1190" s="142"/>
      <c r="AE1190" s="142"/>
    </row>
    <row r="1191" spans="1:31" ht="15" hidden="1" customHeight="1">
      <c r="A1191" s="384"/>
      <c r="B1191" s="142"/>
      <c r="C1191" s="142"/>
      <c r="D1191" s="142"/>
      <c r="E1191" s="142"/>
      <c r="F1191" s="142"/>
      <c r="G1191" s="142"/>
      <c r="H1191" s="142"/>
      <c r="I1191" s="142"/>
      <c r="J1191" s="142"/>
      <c r="K1191" s="142"/>
      <c r="L1191" s="142"/>
      <c r="M1191" s="142"/>
      <c r="N1191" s="142"/>
      <c r="O1191" s="142"/>
      <c r="P1191" s="142"/>
      <c r="Q1191" s="142"/>
      <c r="R1191" s="142"/>
      <c r="S1191" s="142"/>
      <c r="T1191" s="142"/>
      <c r="U1191" s="142"/>
      <c r="V1191" s="142"/>
      <c r="W1191" s="142"/>
      <c r="X1191" s="142"/>
      <c r="Y1191" s="142"/>
      <c r="Z1191" s="142"/>
      <c r="AA1191" s="142"/>
      <c r="AB1191" s="142"/>
      <c r="AC1191" s="142"/>
      <c r="AD1191" s="142"/>
      <c r="AE1191" s="142"/>
    </row>
    <row r="1192" spans="1:31" ht="15" hidden="1" customHeight="1">
      <c r="A1192" s="384"/>
      <c r="B1192" s="142"/>
      <c r="C1192" s="142"/>
      <c r="D1192" s="142"/>
      <c r="E1192" s="142"/>
      <c r="F1192" s="142"/>
      <c r="G1192" s="142"/>
      <c r="H1192" s="142"/>
      <c r="I1192" s="142"/>
      <c r="J1192" s="142"/>
      <c r="K1192" s="142"/>
      <c r="L1192" s="142"/>
      <c r="M1192" s="142"/>
      <c r="N1192" s="142"/>
      <c r="O1192" s="142"/>
      <c r="P1192" s="142"/>
      <c r="Q1192" s="142"/>
      <c r="R1192" s="142"/>
      <c r="S1192" s="142"/>
      <c r="T1192" s="142"/>
      <c r="U1192" s="142"/>
      <c r="V1192" s="142"/>
      <c r="W1192" s="142"/>
      <c r="X1192" s="142"/>
      <c r="Y1192" s="142"/>
      <c r="Z1192" s="142"/>
      <c r="AA1192" s="142"/>
      <c r="AB1192" s="142"/>
      <c r="AC1192" s="142"/>
      <c r="AD1192" s="142"/>
      <c r="AE1192" s="142"/>
    </row>
    <row r="1193" spans="1:31" ht="15" hidden="1" customHeight="1">
      <c r="A1193" s="384"/>
      <c r="B1193" s="142"/>
      <c r="C1193" s="142"/>
      <c r="D1193" s="142"/>
      <c r="E1193" s="142"/>
      <c r="F1193" s="142"/>
      <c r="G1193" s="142"/>
      <c r="H1193" s="142"/>
      <c r="I1193" s="142"/>
      <c r="J1193" s="142"/>
      <c r="K1193" s="142"/>
      <c r="L1193" s="142"/>
      <c r="M1193" s="142"/>
      <c r="N1193" s="142"/>
      <c r="O1193" s="142"/>
      <c r="P1193" s="142"/>
      <c r="Q1193" s="142"/>
      <c r="R1193" s="142"/>
      <c r="S1193" s="142"/>
      <c r="T1193" s="142"/>
      <c r="U1193" s="142"/>
      <c r="V1193" s="142"/>
      <c r="W1193" s="142"/>
      <c r="X1193" s="142"/>
      <c r="Y1193" s="142"/>
      <c r="Z1193" s="142"/>
      <c r="AA1193" s="142"/>
      <c r="AB1193" s="142"/>
      <c r="AC1193" s="142"/>
      <c r="AD1193" s="142"/>
      <c r="AE1193" s="142"/>
    </row>
    <row r="1194" spans="1:31" ht="15" hidden="1" customHeight="1">
      <c r="A1194" s="384"/>
      <c r="B1194" s="142"/>
      <c r="C1194" s="142"/>
      <c r="D1194" s="142"/>
      <c r="E1194" s="142"/>
      <c r="F1194" s="142"/>
      <c r="G1194" s="142"/>
      <c r="H1194" s="142"/>
      <c r="I1194" s="142"/>
      <c r="J1194" s="142"/>
      <c r="K1194" s="142"/>
      <c r="L1194" s="142"/>
      <c r="M1194" s="142"/>
      <c r="N1194" s="142"/>
      <c r="O1194" s="142"/>
      <c r="P1194" s="142"/>
      <c r="Q1194" s="142"/>
      <c r="R1194" s="142"/>
      <c r="S1194" s="142"/>
      <c r="T1194" s="142"/>
      <c r="U1194" s="142"/>
      <c r="V1194" s="142"/>
      <c r="W1194" s="142"/>
      <c r="X1194" s="142"/>
      <c r="Y1194" s="142"/>
      <c r="Z1194" s="142"/>
      <c r="AA1194" s="142"/>
      <c r="AB1194" s="142"/>
      <c r="AC1194" s="142"/>
      <c r="AD1194" s="142"/>
      <c r="AE1194" s="142"/>
    </row>
    <row r="1195" spans="1:31" ht="15" hidden="1" customHeight="1">
      <c r="A1195" s="384"/>
      <c r="B1195" s="142"/>
      <c r="C1195" s="142"/>
      <c r="D1195" s="142"/>
      <c r="E1195" s="142"/>
      <c r="F1195" s="142"/>
      <c r="G1195" s="142"/>
      <c r="H1195" s="142"/>
      <c r="I1195" s="142"/>
      <c r="J1195" s="142"/>
      <c r="K1195" s="142"/>
      <c r="L1195" s="142"/>
      <c r="M1195" s="142"/>
      <c r="N1195" s="142"/>
      <c r="O1195" s="142"/>
      <c r="P1195" s="142"/>
      <c r="Q1195" s="142"/>
      <c r="R1195" s="142"/>
      <c r="S1195" s="142"/>
      <c r="T1195" s="142"/>
      <c r="U1195" s="142"/>
      <c r="V1195" s="142"/>
      <c r="W1195" s="142"/>
      <c r="X1195" s="142"/>
      <c r="Y1195" s="142"/>
      <c r="Z1195" s="142"/>
      <c r="AA1195" s="142"/>
      <c r="AB1195" s="142"/>
      <c r="AC1195" s="142"/>
      <c r="AD1195" s="142"/>
      <c r="AE1195" s="142"/>
    </row>
    <row r="1196" spans="1:31" ht="15" hidden="1" customHeight="1">
      <c r="A1196" s="384"/>
      <c r="B1196" s="142"/>
      <c r="C1196" s="142"/>
      <c r="D1196" s="142"/>
      <c r="E1196" s="142"/>
      <c r="F1196" s="142"/>
      <c r="G1196" s="142"/>
      <c r="H1196" s="142"/>
      <c r="I1196" s="142"/>
      <c r="J1196" s="142"/>
      <c r="K1196" s="142"/>
      <c r="L1196" s="142"/>
      <c r="M1196" s="142"/>
      <c r="N1196" s="142"/>
      <c r="O1196" s="142"/>
      <c r="P1196" s="142"/>
      <c r="Q1196" s="142"/>
      <c r="R1196" s="142"/>
      <c r="S1196" s="142"/>
      <c r="T1196" s="142"/>
      <c r="U1196" s="142"/>
      <c r="V1196" s="142"/>
      <c r="W1196" s="142"/>
      <c r="X1196" s="142"/>
      <c r="Y1196" s="142"/>
      <c r="Z1196" s="142"/>
      <c r="AA1196" s="142"/>
      <c r="AB1196" s="142"/>
      <c r="AC1196" s="142"/>
      <c r="AD1196" s="142"/>
      <c r="AE1196" s="142"/>
    </row>
    <row r="1197" spans="1:31" ht="15" hidden="1" customHeight="1">
      <c r="A1197" s="384"/>
      <c r="B1197" s="142"/>
      <c r="C1197" s="142"/>
      <c r="D1197" s="142"/>
      <c r="E1197" s="142"/>
      <c r="F1197" s="142"/>
      <c r="G1197" s="142"/>
      <c r="H1197" s="142"/>
      <c r="I1197" s="142"/>
      <c r="J1197" s="142"/>
      <c r="K1197" s="142"/>
      <c r="L1197" s="142"/>
      <c r="M1197" s="142"/>
      <c r="N1197" s="142"/>
      <c r="O1197" s="142"/>
      <c r="P1197" s="142"/>
      <c r="Q1197" s="142"/>
      <c r="R1197" s="142"/>
      <c r="S1197" s="142"/>
      <c r="T1197" s="142"/>
      <c r="U1197" s="142"/>
      <c r="V1197" s="142"/>
      <c r="W1197" s="142"/>
      <c r="X1197" s="142"/>
      <c r="Y1197" s="142"/>
      <c r="Z1197" s="142"/>
      <c r="AA1197" s="142"/>
      <c r="AB1197" s="142"/>
      <c r="AC1197" s="142"/>
      <c r="AD1197" s="142"/>
      <c r="AE1197" s="142"/>
    </row>
    <row r="1198" spans="1:31" ht="15" hidden="1" customHeight="1">
      <c r="A1198" s="384"/>
      <c r="B1198" s="142"/>
      <c r="C1198" s="142"/>
      <c r="D1198" s="142"/>
      <c r="E1198" s="142"/>
      <c r="F1198" s="142"/>
      <c r="G1198" s="142"/>
      <c r="H1198" s="142"/>
      <c r="I1198" s="142"/>
      <c r="J1198" s="142"/>
      <c r="K1198" s="142"/>
      <c r="L1198" s="142"/>
      <c r="M1198" s="142"/>
      <c r="N1198" s="142"/>
      <c r="O1198" s="142"/>
      <c r="P1198" s="142"/>
      <c r="Q1198" s="142"/>
      <c r="R1198" s="142"/>
      <c r="S1198" s="142"/>
      <c r="T1198" s="142"/>
      <c r="U1198" s="142"/>
      <c r="V1198" s="142"/>
      <c r="W1198" s="142"/>
      <c r="X1198" s="142"/>
      <c r="Y1198" s="142"/>
      <c r="Z1198" s="142"/>
      <c r="AA1198" s="142"/>
      <c r="AB1198" s="142"/>
      <c r="AC1198" s="142"/>
      <c r="AD1198" s="142"/>
      <c r="AE1198" s="142"/>
    </row>
    <row r="1199" spans="1:31" ht="15" hidden="1" customHeight="1">
      <c r="A1199" s="384"/>
      <c r="B1199" s="142"/>
      <c r="C1199" s="142"/>
      <c r="D1199" s="142"/>
      <c r="E1199" s="142"/>
      <c r="F1199" s="142"/>
      <c r="G1199" s="142"/>
      <c r="H1199" s="142"/>
      <c r="I1199" s="142"/>
      <c r="J1199" s="142"/>
      <c r="K1199" s="142"/>
      <c r="L1199" s="142"/>
      <c r="M1199" s="142"/>
      <c r="N1199" s="142"/>
      <c r="O1199" s="142"/>
      <c r="P1199" s="142"/>
      <c r="Q1199" s="142"/>
      <c r="R1199" s="142"/>
      <c r="S1199" s="142"/>
      <c r="T1199" s="142"/>
      <c r="U1199" s="142"/>
      <c r="V1199" s="142"/>
      <c r="W1199" s="142"/>
      <c r="X1199" s="142"/>
      <c r="Y1199" s="142"/>
      <c r="Z1199" s="142"/>
      <c r="AA1199" s="142"/>
      <c r="AB1199" s="142"/>
      <c r="AC1199" s="142"/>
      <c r="AD1199" s="142"/>
      <c r="AE1199" s="142"/>
    </row>
    <row r="1200" spans="1:31" ht="15" hidden="1" customHeight="1">
      <c r="A1200" s="384"/>
      <c r="B1200" s="142"/>
      <c r="C1200" s="142"/>
      <c r="D1200" s="142"/>
      <c r="E1200" s="142"/>
      <c r="F1200" s="142"/>
      <c r="G1200" s="142"/>
      <c r="H1200" s="142"/>
      <c r="I1200" s="142"/>
      <c r="J1200" s="142"/>
      <c r="K1200" s="142"/>
      <c r="L1200" s="142"/>
      <c r="M1200" s="142"/>
      <c r="N1200" s="142"/>
      <c r="O1200" s="142"/>
      <c r="P1200" s="142"/>
      <c r="Q1200" s="142"/>
      <c r="R1200" s="142"/>
      <c r="S1200" s="142"/>
      <c r="T1200" s="142"/>
      <c r="U1200" s="142"/>
      <c r="V1200" s="142"/>
      <c r="W1200" s="142"/>
      <c r="X1200" s="142"/>
      <c r="Y1200" s="142"/>
      <c r="Z1200" s="142"/>
      <c r="AA1200" s="142"/>
      <c r="AB1200" s="142"/>
      <c r="AC1200" s="142"/>
      <c r="AD1200" s="142"/>
      <c r="AE1200" s="142"/>
    </row>
    <row r="1201" spans="1:31" ht="15" hidden="1" customHeight="1">
      <c r="A1201" s="384"/>
      <c r="B1201" s="142"/>
      <c r="C1201" s="142"/>
      <c r="D1201" s="142"/>
      <c r="E1201" s="142"/>
      <c r="F1201" s="142"/>
      <c r="G1201" s="142"/>
      <c r="H1201" s="142"/>
      <c r="I1201" s="142"/>
      <c r="J1201" s="142"/>
      <c r="K1201" s="142"/>
      <c r="L1201" s="142"/>
      <c r="M1201" s="142"/>
      <c r="N1201" s="142"/>
      <c r="O1201" s="142"/>
      <c r="P1201" s="142"/>
      <c r="Q1201" s="142"/>
      <c r="R1201" s="142"/>
      <c r="S1201" s="142"/>
      <c r="T1201" s="142"/>
      <c r="U1201" s="142"/>
      <c r="V1201" s="142"/>
      <c r="W1201" s="142"/>
      <c r="X1201" s="142"/>
      <c r="Y1201" s="142"/>
      <c r="Z1201" s="142"/>
      <c r="AA1201" s="142"/>
      <c r="AB1201" s="142"/>
      <c r="AC1201" s="142"/>
      <c r="AD1201" s="142"/>
      <c r="AE1201" s="142"/>
    </row>
    <row r="1202" spans="1:31" ht="15" hidden="1" customHeight="1">
      <c r="A1202" s="384"/>
      <c r="B1202" s="142"/>
      <c r="C1202" s="142"/>
      <c r="D1202" s="142"/>
      <c r="E1202" s="142"/>
      <c r="F1202" s="142"/>
      <c r="G1202" s="142"/>
      <c r="H1202" s="142"/>
      <c r="I1202" s="142"/>
      <c r="J1202" s="142"/>
      <c r="K1202" s="142"/>
      <c r="L1202" s="142"/>
      <c r="M1202" s="142"/>
      <c r="N1202" s="142"/>
      <c r="O1202" s="142"/>
      <c r="P1202" s="142"/>
      <c r="Q1202" s="142"/>
      <c r="R1202" s="142"/>
      <c r="S1202" s="142"/>
      <c r="T1202" s="142"/>
      <c r="U1202" s="142"/>
      <c r="V1202" s="142"/>
      <c r="W1202" s="142"/>
      <c r="X1202" s="142"/>
      <c r="Y1202" s="142"/>
      <c r="Z1202" s="142"/>
      <c r="AA1202" s="142"/>
      <c r="AB1202" s="142"/>
      <c r="AC1202" s="142"/>
      <c r="AD1202" s="142"/>
      <c r="AE1202" s="142"/>
    </row>
    <row r="1203" spans="1:31" ht="15" hidden="1" customHeight="1">
      <c r="A1203" s="384"/>
      <c r="B1203" s="142"/>
      <c r="C1203" s="142"/>
      <c r="D1203" s="142"/>
      <c r="E1203" s="142"/>
      <c r="F1203" s="142"/>
      <c r="G1203" s="142"/>
      <c r="H1203" s="142"/>
      <c r="I1203" s="142"/>
      <c r="J1203" s="142"/>
      <c r="K1203" s="142"/>
      <c r="L1203" s="142"/>
      <c r="M1203" s="142"/>
      <c r="N1203" s="142"/>
      <c r="O1203" s="142"/>
      <c r="P1203" s="142"/>
      <c r="Q1203" s="142"/>
      <c r="R1203" s="142"/>
      <c r="S1203" s="142"/>
      <c r="T1203" s="142"/>
      <c r="U1203" s="142"/>
      <c r="V1203" s="142"/>
      <c r="W1203" s="142"/>
      <c r="X1203" s="142"/>
      <c r="Y1203" s="142"/>
      <c r="Z1203" s="142"/>
      <c r="AA1203" s="142"/>
      <c r="AB1203" s="142"/>
      <c r="AC1203" s="142"/>
      <c r="AD1203" s="142"/>
      <c r="AE1203" s="142"/>
    </row>
    <row r="1204" spans="1:31" ht="15" hidden="1" customHeight="1">
      <c r="A1204" s="384"/>
      <c r="B1204" s="142"/>
      <c r="C1204" s="142"/>
      <c r="D1204" s="142"/>
      <c r="E1204" s="142"/>
      <c r="F1204" s="142"/>
      <c r="G1204" s="142"/>
      <c r="H1204" s="142"/>
      <c r="I1204" s="142"/>
      <c r="J1204" s="142"/>
      <c r="K1204" s="142"/>
      <c r="L1204" s="142"/>
      <c r="M1204" s="142"/>
      <c r="N1204" s="142"/>
      <c r="O1204" s="142"/>
      <c r="P1204" s="142"/>
      <c r="Q1204" s="142"/>
      <c r="R1204" s="142"/>
      <c r="S1204" s="142"/>
      <c r="T1204" s="142"/>
      <c r="U1204" s="142"/>
      <c r="V1204" s="142"/>
      <c r="W1204" s="142"/>
      <c r="X1204" s="142"/>
      <c r="Y1204" s="142"/>
      <c r="Z1204" s="142"/>
      <c r="AA1204" s="142"/>
      <c r="AB1204" s="142"/>
      <c r="AC1204" s="142"/>
      <c r="AD1204" s="142"/>
      <c r="AE1204" s="142"/>
    </row>
    <row r="1205" spans="1:31" ht="15" hidden="1" customHeight="1">
      <c r="A1205" s="384"/>
      <c r="B1205" s="142"/>
      <c r="C1205" s="142"/>
      <c r="D1205" s="142"/>
      <c r="E1205" s="142"/>
      <c r="F1205" s="142"/>
      <c r="G1205" s="142"/>
      <c r="H1205" s="142"/>
      <c r="I1205" s="142"/>
      <c r="J1205" s="142"/>
      <c r="K1205" s="142"/>
      <c r="L1205" s="142"/>
      <c r="M1205" s="142"/>
      <c r="N1205" s="142"/>
      <c r="O1205" s="142"/>
      <c r="P1205" s="142"/>
      <c r="Q1205" s="142"/>
      <c r="R1205" s="142"/>
      <c r="S1205" s="142"/>
      <c r="T1205" s="142"/>
      <c r="U1205" s="142"/>
      <c r="V1205" s="142"/>
      <c r="W1205" s="142"/>
      <c r="X1205" s="142"/>
      <c r="Y1205" s="142"/>
      <c r="Z1205" s="142"/>
      <c r="AA1205" s="142"/>
      <c r="AB1205" s="142"/>
      <c r="AC1205" s="142"/>
      <c r="AD1205" s="142"/>
      <c r="AE1205" s="142"/>
    </row>
    <row r="1206" spans="1:31" ht="15" hidden="1" customHeight="1">
      <c r="A1206" s="384"/>
      <c r="B1206" s="142"/>
      <c r="C1206" s="142"/>
      <c r="D1206" s="142"/>
      <c r="E1206" s="142"/>
      <c r="F1206" s="142"/>
      <c r="G1206" s="142"/>
      <c r="H1206" s="142"/>
      <c r="I1206" s="142"/>
      <c r="J1206" s="142"/>
      <c r="K1206" s="142"/>
      <c r="L1206" s="142"/>
      <c r="M1206" s="142"/>
      <c r="N1206" s="142"/>
      <c r="O1206" s="142"/>
      <c r="P1206" s="142"/>
      <c r="Q1206" s="142"/>
      <c r="R1206" s="142"/>
      <c r="S1206" s="142"/>
      <c r="T1206" s="142"/>
      <c r="U1206" s="142"/>
      <c r="V1206" s="142"/>
      <c r="W1206" s="142"/>
      <c r="X1206" s="142"/>
      <c r="Y1206" s="142"/>
      <c r="Z1206" s="142"/>
      <c r="AA1206" s="142"/>
      <c r="AB1206" s="142"/>
      <c r="AC1206" s="142"/>
      <c r="AD1206" s="142"/>
      <c r="AE1206" s="142"/>
    </row>
    <row r="1207" spans="1:31" ht="15" hidden="1" customHeight="1">
      <c r="A1207" s="384"/>
      <c r="B1207" s="142"/>
      <c r="C1207" s="142"/>
      <c r="D1207" s="142"/>
      <c r="E1207" s="142"/>
      <c r="F1207" s="142"/>
      <c r="G1207" s="142"/>
      <c r="H1207" s="142"/>
      <c r="I1207" s="142"/>
      <c r="J1207" s="142"/>
      <c r="K1207" s="142"/>
      <c r="L1207" s="142"/>
      <c r="M1207" s="142"/>
      <c r="N1207" s="142"/>
      <c r="O1207" s="142"/>
      <c r="P1207" s="142"/>
      <c r="Q1207" s="142"/>
      <c r="R1207" s="142"/>
      <c r="S1207" s="142"/>
      <c r="T1207" s="142"/>
      <c r="U1207" s="142"/>
      <c r="V1207" s="142"/>
      <c r="W1207" s="142"/>
      <c r="X1207" s="142"/>
      <c r="Y1207" s="142"/>
      <c r="Z1207" s="142"/>
      <c r="AA1207" s="142"/>
      <c r="AB1207" s="142"/>
      <c r="AC1207" s="142"/>
      <c r="AD1207" s="142"/>
      <c r="AE1207" s="142"/>
    </row>
    <row r="1208" spans="1:31" ht="15" hidden="1" customHeight="1">
      <c r="A1208" s="384"/>
      <c r="B1208" s="142"/>
      <c r="C1208" s="142"/>
      <c r="D1208" s="142"/>
      <c r="E1208" s="142"/>
      <c r="F1208" s="142"/>
      <c r="G1208" s="142"/>
      <c r="H1208" s="142"/>
      <c r="I1208" s="142"/>
      <c r="J1208" s="142"/>
      <c r="K1208" s="142"/>
      <c r="L1208" s="142"/>
      <c r="M1208" s="142"/>
      <c r="N1208" s="142"/>
      <c r="O1208" s="142"/>
      <c r="P1208" s="142"/>
      <c r="Q1208" s="142"/>
      <c r="R1208" s="142"/>
      <c r="S1208" s="142"/>
      <c r="T1208" s="142"/>
      <c r="U1208" s="142"/>
      <c r="V1208" s="142"/>
      <c r="W1208" s="142"/>
      <c r="X1208" s="142"/>
      <c r="Y1208" s="142"/>
      <c r="Z1208" s="142"/>
      <c r="AA1208" s="142"/>
      <c r="AB1208" s="142"/>
      <c r="AC1208" s="142"/>
      <c r="AD1208" s="142"/>
      <c r="AE1208" s="142"/>
    </row>
    <row r="1209" spans="1:31" ht="15" hidden="1" customHeight="1">
      <c r="A1209" s="384"/>
      <c r="B1209" s="142"/>
      <c r="C1209" s="142"/>
      <c r="D1209" s="142"/>
      <c r="E1209" s="142"/>
      <c r="F1209" s="142"/>
      <c r="G1209" s="142"/>
      <c r="H1209" s="142"/>
      <c r="I1209" s="142"/>
      <c r="J1209" s="142"/>
      <c r="K1209" s="142"/>
      <c r="L1209" s="142"/>
      <c r="M1209" s="142"/>
      <c r="N1209" s="142"/>
      <c r="O1209" s="142"/>
      <c r="P1209" s="142"/>
      <c r="Q1209" s="142"/>
      <c r="R1209" s="142"/>
      <c r="S1209" s="142"/>
      <c r="T1209" s="142"/>
      <c r="U1209" s="142"/>
      <c r="V1209" s="142"/>
      <c r="W1209" s="142"/>
      <c r="X1209" s="142"/>
      <c r="Y1209" s="142"/>
      <c r="Z1209" s="142"/>
      <c r="AA1209" s="142"/>
      <c r="AB1209" s="142"/>
      <c r="AC1209" s="142"/>
      <c r="AD1209" s="142"/>
      <c r="AE1209" s="142"/>
    </row>
    <row r="1210" spans="1:31" ht="15" hidden="1" customHeight="1">
      <c r="A1210" s="384"/>
      <c r="B1210" s="142"/>
      <c r="C1210" s="142"/>
      <c r="D1210" s="142"/>
      <c r="E1210" s="142"/>
      <c r="F1210" s="142"/>
      <c r="G1210" s="142"/>
      <c r="H1210" s="142"/>
      <c r="I1210" s="142"/>
      <c r="J1210" s="142"/>
      <c r="K1210" s="142"/>
      <c r="L1210" s="142"/>
      <c r="M1210" s="142"/>
      <c r="N1210" s="142"/>
      <c r="O1210" s="142"/>
      <c r="P1210" s="142"/>
      <c r="Q1210" s="142"/>
      <c r="R1210" s="142"/>
      <c r="S1210" s="142"/>
      <c r="T1210" s="142"/>
      <c r="U1210" s="142"/>
      <c r="V1210" s="142"/>
      <c r="W1210" s="142"/>
      <c r="X1210" s="142"/>
      <c r="Y1210" s="142"/>
      <c r="Z1210" s="142"/>
      <c r="AA1210" s="142"/>
      <c r="AB1210" s="142"/>
      <c r="AC1210" s="142"/>
      <c r="AD1210" s="142"/>
      <c r="AE1210" s="142"/>
    </row>
    <row r="1211" spans="1:31" ht="15" hidden="1" customHeight="1">
      <c r="A1211" s="384"/>
      <c r="B1211" s="142"/>
      <c r="C1211" s="142"/>
      <c r="D1211" s="142"/>
      <c r="E1211" s="142"/>
      <c r="F1211" s="142"/>
      <c r="G1211" s="142"/>
      <c r="H1211" s="142"/>
      <c r="I1211" s="142"/>
      <c r="J1211" s="142"/>
      <c r="K1211" s="142"/>
      <c r="L1211" s="142"/>
      <c r="M1211" s="142"/>
      <c r="N1211" s="142"/>
      <c r="O1211" s="142"/>
      <c r="P1211" s="142"/>
      <c r="Q1211" s="142"/>
      <c r="R1211" s="142"/>
      <c r="S1211" s="142"/>
      <c r="T1211" s="142"/>
      <c r="U1211" s="142"/>
      <c r="V1211" s="142"/>
      <c r="W1211" s="142"/>
      <c r="X1211" s="142"/>
      <c r="Y1211" s="142"/>
      <c r="Z1211" s="142"/>
      <c r="AA1211" s="142"/>
      <c r="AB1211" s="142"/>
      <c r="AC1211" s="142"/>
      <c r="AD1211" s="142"/>
      <c r="AE1211" s="142"/>
    </row>
    <row r="1212" spans="1:31" ht="15" hidden="1" customHeight="1">
      <c r="A1212" s="384"/>
      <c r="B1212" s="142"/>
      <c r="C1212" s="142"/>
      <c r="D1212" s="142"/>
      <c r="E1212" s="142"/>
      <c r="F1212" s="142"/>
      <c r="G1212" s="142"/>
      <c r="H1212" s="142"/>
      <c r="I1212" s="142"/>
      <c r="J1212" s="142"/>
      <c r="K1212" s="142"/>
      <c r="L1212" s="142"/>
      <c r="M1212" s="142"/>
      <c r="N1212" s="142"/>
      <c r="O1212" s="142"/>
      <c r="P1212" s="142"/>
      <c r="Q1212" s="142"/>
      <c r="R1212" s="142"/>
      <c r="S1212" s="142"/>
      <c r="T1212" s="142"/>
      <c r="U1212" s="142"/>
      <c r="V1212" s="142"/>
      <c r="W1212" s="142"/>
      <c r="X1212" s="142"/>
      <c r="Y1212" s="142"/>
      <c r="Z1212" s="142"/>
      <c r="AA1212" s="142"/>
      <c r="AB1212" s="142"/>
      <c r="AC1212" s="142"/>
      <c r="AD1212" s="142"/>
      <c r="AE1212" s="142"/>
    </row>
    <row r="1213" spans="1:31" ht="15" hidden="1" customHeight="1">
      <c r="A1213" s="384"/>
      <c r="B1213" s="142"/>
      <c r="C1213" s="142"/>
      <c r="D1213" s="142"/>
      <c r="E1213" s="142"/>
      <c r="F1213" s="142"/>
      <c r="G1213" s="142"/>
      <c r="H1213" s="142"/>
      <c r="I1213" s="142"/>
      <c r="J1213" s="142"/>
      <c r="K1213" s="142"/>
      <c r="L1213" s="142"/>
      <c r="M1213" s="142"/>
      <c r="N1213" s="142"/>
      <c r="O1213" s="142"/>
      <c r="P1213" s="142"/>
      <c r="Q1213" s="142"/>
      <c r="R1213" s="142"/>
      <c r="S1213" s="142"/>
      <c r="T1213" s="142"/>
      <c r="U1213" s="142"/>
      <c r="V1213" s="142"/>
      <c r="W1213" s="142"/>
      <c r="X1213" s="142"/>
      <c r="Y1213" s="142"/>
      <c r="Z1213" s="142"/>
      <c r="AA1213" s="142"/>
      <c r="AB1213" s="142"/>
      <c r="AC1213" s="142"/>
      <c r="AD1213" s="142"/>
      <c r="AE1213" s="142"/>
    </row>
    <row r="1214" spans="1:31" ht="15" hidden="1" customHeight="1">
      <c r="A1214" s="384"/>
      <c r="B1214" s="142"/>
      <c r="C1214" s="142"/>
      <c r="D1214" s="142"/>
      <c r="E1214" s="142"/>
      <c r="F1214" s="142"/>
      <c r="G1214" s="142"/>
      <c r="H1214" s="142"/>
      <c r="I1214" s="142"/>
      <c r="J1214" s="142"/>
      <c r="K1214" s="142"/>
      <c r="L1214" s="142"/>
      <c r="M1214" s="142"/>
      <c r="N1214" s="142"/>
      <c r="O1214" s="142"/>
      <c r="P1214" s="142"/>
      <c r="Q1214" s="142"/>
      <c r="R1214" s="142"/>
      <c r="S1214" s="142"/>
      <c r="T1214" s="142"/>
      <c r="U1214" s="142"/>
      <c r="V1214" s="142"/>
      <c r="W1214" s="142"/>
      <c r="X1214" s="142"/>
      <c r="Y1214" s="142"/>
      <c r="Z1214" s="142"/>
      <c r="AA1214" s="142"/>
      <c r="AB1214" s="142"/>
      <c r="AC1214" s="142"/>
      <c r="AD1214" s="142"/>
      <c r="AE1214" s="142"/>
    </row>
    <row r="1215" spans="1:31" ht="15" hidden="1" customHeight="1">
      <c r="A1215" s="384"/>
      <c r="B1215" s="142"/>
      <c r="C1215" s="142"/>
      <c r="D1215" s="142"/>
      <c r="E1215" s="142"/>
      <c r="F1215" s="142"/>
      <c r="G1215" s="142"/>
      <c r="H1215" s="142"/>
      <c r="I1215" s="142"/>
      <c r="J1215" s="142"/>
      <c r="K1215" s="142"/>
      <c r="L1215" s="142"/>
      <c r="M1215" s="142"/>
      <c r="N1215" s="142"/>
      <c r="O1215" s="142"/>
      <c r="P1215" s="142"/>
      <c r="Q1215" s="142"/>
      <c r="R1215" s="142"/>
      <c r="S1215" s="142"/>
      <c r="T1215" s="142"/>
      <c r="U1215" s="142"/>
      <c r="V1215" s="142"/>
      <c r="W1215" s="142"/>
      <c r="X1215" s="142"/>
      <c r="Y1215" s="142"/>
      <c r="Z1215" s="142"/>
      <c r="AA1215" s="142"/>
      <c r="AB1215" s="142"/>
      <c r="AC1215" s="142"/>
      <c r="AD1215" s="142"/>
      <c r="AE1215" s="142"/>
    </row>
    <row r="1216" spans="1:31" ht="15" hidden="1" customHeight="1">
      <c r="A1216" s="384"/>
      <c r="B1216" s="142"/>
      <c r="C1216" s="142"/>
      <c r="D1216" s="142"/>
      <c r="E1216" s="142"/>
      <c r="F1216" s="142"/>
      <c r="G1216" s="142"/>
      <c r="H1216" s="142"/>
      <c r="I1216" s="142"/>
      <c r="J1216" s="142"/>
      <c r="K1216" s="142"/>
      <c r="L1216" s="142"/>
      <c r="M1216" s="142"/>
      <c r="N1216" s="142"/>
      <c r="O1216" s="142"/>
      <c r="P1216" s="142"/>
      <c r="Q1216" s="142"/>
      <c r="R1216" s="142"/>
      <c r="S1216" s="142"/>
      <c r="T1216" s="142"/>
      <c r="U1216" s="142"/>
      <c r="V1216" s="142"/>
      <c r="W1216" s="142"/>
      <c r="X1216" s="142"/>
      <c r="Y1216" s="142"/>
      <c r="Z1216" s="142"/>
      <c r="AA1216" s="142"/>
      <c r="AB1216" s="142"/>
      <c r="AC1216" s="142"/>
      <c r="AD1216" s="142"/>
      <c r="AE1216" s="142"/>
    </row>
    <row r="1217" spans="1:31" ht="15" hidden="1" customHeight="1">
      <c r="A1217" s="384"/>
      <c r="B1217" s="142"/>
      <c r="C1217" s="142"/>
      <c r="D1217" s="142"/>
      <c r="E1217" s="142"/>
      <c r="F1217" s="142"/>
      <c r="G1217" s="142"/>
      <c r="H1217" s="142"/>
      <c r="I1217" s="142"/>
      <c r="J1217" s="142"/>
      <c r="K1217" s="142"/>
      <c r="L1217" s="142"/>
      <c r="M1217" s="142"/>
      <c r="N1217" s="142"/>
      <c r="O1217" s="142"/>
      <c r="P1217" s="142"/>
      <c r="Q1217" s="142"/>
      <c r="R1217" s="142"/>
      <c r="S1217" s="142"/>
      <c r="T1217" s="142"/>
      <c r="U1217" s="142"/>
      <c r="V1217" s="142"/>
      <c r="W1217" s="142"/>
      <c r="X1217" s="142"/>
      <c r="Y1217" s="142"/>
      <c r="Z1217" s="142"/>
      <c r="AA1217" s="142"/>
      <c r="AB1217" s="142"/>
      <c r="AC1217" s="142"/>
      <c r="AD1217" s="142"/>
      <c r="AE1217" s="142"/>
    </row>
    <row r="1218" spans="1:31" ht="15" hidden="1" customHeight="1">
      <c r="A1218" s="384"/>
      <c r="B1218" s="142"/>
      <c r="C1218" s="142"/>
      <c r="D1218" s="142"/>
      <c r="E1218" s="142"/>
      <c r="F1218" s="142"/>
      <c r="G1218" s="142"/>
      <c r="H1218" s="142"/>
      <c r="I1218" s="142"/>
      <c r="J1218" s="142"/>
      <c r="K1218" s="142"/>
      <c r="L1218" s="142"/>
      <c r="M1218" s="142"/>
      <c r="N1218" s="142"/>
      <c r="O1218" s="142"/>
      <c r="P1218" s="142"/>
      <c r="Q1218" s="142"/>
      <c r="R1218" s="142"/>
      <c r="S1218" s="142"/>
      <c r="T1218" s="142"/>
      <c r="U1218" s="142"/>
      <c r="V1218" s="142"/>
      <c r="W1218" s="142"/>
      <c r="X1218" s="142"/>
      <c r="Y1218" s="142"/>
      <c r="Z1218" s="142"/>
      <c r="AA1218" s="142"/>
      <c r="AB1218" s="142"/>
      <c r="AC1218" s="142"/>
      <c r="AD1218" s="142"/>
      <c r="AE1218" s="142"/>
    </row>
    <row r="1219" spans="1:31" ht="15" hidden="1" customHeight="1">
      <c r="A1219" s="384"/>
      <c r="B1219" s="142"/>
      <c r="C1219" s="142"/>
      <c r="D1219" s="142"/>
      <c r="E1219" s="142"/>
      <c r="F1219" s="142"/>
      <c r="G1219" s="142"/>
      <c r="H1219" s="142"/>
      <c r="I1219" s="142"/>
      <c r="J1219" s="142"/>
      <c r="K1219" s="142"/>
      <c r="L1219" s="142"/>
      <c r="M1219" s="142"/>
      <c r="N1219" s="142"/>
      <c r="O1219" s="142"/>
      <c r="P1219" s="142"/>
      <c r="Q1219" s="142"/>
      <c r="R1219" s="142"/>
      <c r="S1219" s="142"/>
      <c r="T1219" s="142"/>
      <c r="U1219" s="142"/>
      <c r="V1219" s="142"/>
      <c r="W1219" s="142"/>
      <c r="X1219" s="142"/>
      <c r="Y1219" s="142"/>
      <c r="Z1219" s="142"/>
      <c r="AA1219" s="142"/>
      <c r="AB1219" s="142"/>
      <c r="AC1219" s="142"/>
      <c r="AD1219" s="142"/>
      <c r="AE1219" s="142"/>
    </row>
    <row r="1220" spans="1:31" ht="15" hidden="1" customHeight="1">
      <c r="A1220" s="384"/>
      <c r="B1220" s="142"/>
      <c r="C1220" s="142"/>
      <c r="D1220" s="142"/>
      <c r="E1220" s="142"/>
      <c r="F1220" s="142"/>
      <c r="G1220" s="142"/>
      <c r="H1220" s="142"/>
      <c r="I1220" s="142"/>
      <c r="J1220" s="142"/>
      <c r="K1220" s="142"/>
      <c r="L1220" s="142"/>
      <c r="M1220" s="142"/>
      <c r="N1220" s="142"/>
      <c r="O1220" s="142"/>
      <c r="P1220" s="142"/>
      <c r="Q1220" s="142"/>
      <c r="R1220" s="142"/>
      <c r="S1220" s="142"/>
      <c r="T1220" s="142"/>
      <c r="U1220" s="142"/>
      <c r="V1220" s="142"/>
      <c r="W1220" s="142"/>
      <c r="X1220" s="142"/>
      <c r="Y1220" s="142"/>
      <c r="Z1220" s="142"/>
      <c r="AA1220" s="142"/>
      <c r="AB1220" s="142"/>
      <c r="AC1220" s="142"/>
      <c r="AD1220" s="142"/>
      <c r="AE1220" s="142"/>
    </row>
    <row r="1221" spans="1:31" ht="15" hidden="1" customHeight="1">
      <c r="A1221" s="384"/>
      <c r="B1221" s="142"/>
      <c r="C1221" s="142"/>
      <c r="D1221" s="142"/>
      <c r="E1221" s="142"/>
      <c r="F1221" s="142"/>
      <c r="G1221" s="142"/>
      <c r="H1221" s="142"/>
      <c r="I1221" s="142"/>
      <c r="J1221" s="142"/>
      <c r="K1221" s="142"/>
      <c r="L1221" s="142"/>
      <c r="M1221" s="142"/>
      <c r="N1221" s="142"/>
      <c r="O1221" s="142"/>
      <c r="P1221" s="142"/>
      <c r="Q1221" s="142"/>
      <c r="R1221" s="142"/>
      <c r="S1221" s="142"/>
      <c r="T1221" s="142"/>
      <c r="U1221" s="142"/>
      <c r="V1221" s="142"/>
      <c r="W1221" s="142"/>
      <c r="X1221" s="142"/>
      <c r="Y1221" s="142"/>
      <c r="Z1221" s="142"/>
      <c r="AA1221" s="142"/>
      <c r="AB1221" s="142"/>
      <c r="AC1221" s="142"/>
      <c r="AD1221" s="142"/>
      <c r="AE1221" s="142"/>
    </row>
    <row r="1222" spans="1:31" ht="15" hidden="1" customHeight="1">
      <c r="A1222" s="384"/>
      <c r="B1222" s="142"/>
      <c r="C1222" s="142"/>
      <c r="D1222" s="142"/>
      <c r="E1222" s="142"/>
      <c r="F1222" s="142"/>
      <c r="G1222" s="142"/>
      <c r="H1222" s="142"/>
      <c r="I1222" s="142"/>
      <c r="J1222" s="142"/>
      <c r="K1222" s="142"/>
      <c r="L1222" s="142"/>
      <c r="M1222" s="142"/>
      <c r="N1222" s="142"/>
      <c r="O1222" s="142"/>
      <c r="P1222" s="142"/>
      <c r="Q1222" s="142"/>
      <c r="R1222" s="142"/>
      <c r="S1222" s="142"/>
      <c r="T1222" s="142"/>
      <c r="U1222" s="142"/>
      <c r="V1222" s="142"/>
      <c r="W1222" s="142"/>
      <c r="X1222" s="142"/>
      <c r="Y1222" s="142"/>
      <c r="Z1222" s="142"/>
      <c r="AA1222" s="142"/>
      <c r="AB1222" s="142"/>
      <c r="AC1222" s="142"/>
      <c r="AD1222" s="142"/>
      <c r="AE1222" s="142"/>
    </row>
    <row r="1223" spans="1:31" ht="15" hidden="1" customHeight="1">
      <c r="A1223" s="384"/>
      <c r="B1223" s="142"/>
      <c r="C1223" s="142"/>
      <c r="D1223" s="142"/>
      <c r="E1223" s="142"/>
      <c r="F1223" s="142"/>
      <c r="G1223" s="142"/>
      <c r="H1223" s="142"/>
      <c r="I1223" s="142"/>
      <c r="J1223" s="142"/>
      <c r="K1223" s="142"/>
      <c r="L1223" s="142"/>
      <c r="M1223" s="142"/>
      <c r="N1223" s="142"/>
      <c r="O1223" s="142"/>
      <c r="P1223" s="142"/>
      <c r="Q1223" s="142"/>
      <c r="R1223" s="142"/>
      <c r="S1223" s="142"/>
      <c r="T1223" s="142"/>
      <c r="U1223" s="142"/>
      <c r="V1223" s="142"/>
      <c r="W1223" s="142"/>
      <c r="X1223" s="142"/>
      <c r="Y1223" s="142"/>
      <c r="Z1223" s="142"/>
      <c r="AA1223" s="142"/>
      <c r="AB1223" s="142"/>
      <c r="AC1223" s="142"/>
      <c r="AD1223" s="142"/>
      <c r="AE1223" s="142"/>
    </row>
    <row r="1224" spans="1:31" ht="15" hidden="1" customHeight="1">
      <c r="A1224" s="384"/>
      <c r="B1224" s="142"/>
      <c r="C1224" s="142"/>
      <c r="D1224" s="142"/>
      <c r="E1224" s="142"/>
      <c r="F1224" s="142"/>
      <c r="G1224" s="142"/>
      <c r="H1224" s="142"/>
      <c r="I1224" s="142"/>
      <c r="J1224" s="142"/>
      <c r="K1224" s="142"/>
      <c r="L1224" s="142"/>
      <c r="M1224" s="142"/>
      <c r="N1224" s="142"/>
      <c r="O1224" s="142"/>
      <c r="P1224" s="142"/>
      <c r="Q1224" s="142"/>
      <c r="R1224" s="142"/>
      <c r="S1224" s="142"/>
      <c r="T1224" s="142"/>
      <c r="U1224" s="142"/>
      <c r="V1224" s="142"/>
      <c r="W1224" s="142"/>
      <c r="X1224" s="142"/>
      <c r="Y1224" s="142"/>
      <c r="Z1224" s="142"/>
      <c r="AA1224" s="142"/>
      <c r="AB1224" s="142"/>
      <c r="AC1224" s="142"/>
      <c r="AD1224" s="142"/>
      <c r="AE1224" s="142"/>
    </row>
    <row r="1225" spans="1:31" ht="15" hidden="1" customHeight="1">
      <c r="A1225" s="384"/>
      <c r="B1225" s="142"/>
      <c r="C1225" s="142"/>
      <c r="D1225" s="142"/>
      <c r="E1225" s="142"/>
      <c r="F1225" s="142"/>
      <c r="G1225" s="142"/>
      <c r="H1225" s="142"/>
      <c r="I1225" s="142"/>
      <c r="J1225" s="142"/>
      <c r="K1225" s="142"/>
      <c r="L1225" s="142"/>
      <c r="M1225" s="142"/>
      <c r="N1225" s="142"/>
      <c r="O1225" s="142"/>
      <c r="P1225" s="142"/>
      <c r="Q1225" s="142"/>
      <c r="R1225" s="142"/>
      <c r="S1225" s="142"/>
      <c r="T1225" s="142"/>
      <c r="U1225" s="142"/>
      <c r="V1225" s="142"/>
      <c r="W1225" s="142"/>
      <c r="X1225" s="142"/>
      <c r="Y1225" s="142"/>
      <c r="Z1225" s="142"/>
      <c r="AA1225" s="142"/>
      <c r="AB1225" s="142"/>
      <c r="AC1225" s="142"/>
      <c r="AD1225" s="142"/>
      <c r="AE1225" s="142"/>
    </row>
    <row r="1226" spans="1:31" ht="15" hidden="1" customHeight="1">
      <c r="A1226" s="384"/>
      <c r="B1226" s="142"/>
      <c r="C1226" s="142"/>
      <c r="D1226" s="142"/>
      <c r="E1226" s="142"/>
      <c r="F1226" s="142"/>
      <c r="G1226" s="142"/>
      <c r="H1226" s="142"/>
      <c r="I1226" s="142"/>
      <c r="J1226" s="142"/>
      <c r="K1226" s="142"/>
      <c r="L1226" s="142"/>
      <c r="M1226" s="142"/>
      <c r="N1226" s="142"/>
      <c r="O1226" s="142"/>
      <c r="P1226" s="142"/>
      <c r="Q1226" s="142"/>
      <c r="R1226" s="142"/>
      <c r="S1226" s="142"/>
      <c r="T1226" s="142"/>
      <c r="U1226" s="142"/>
      <c r="V1226" s="142"/>
      <c r="W1226" s="142"/>
      <c r="X1226" s="142"/>
      <c r="Y1226" s="142"/>
      <c r="Z1226" s="142"/>
      <c r="AA1226" s="142"/>
      <c r="AB1226" s="142"/>
      <c r="AC1226" s="142"/>
      <c r="AD1226" s="142"/>
      <c r="AE1226" s="142"/>
    </row>
    <row r="1227" spans="1:31" ht="15" hidden="1" customHeight="1">
      <c r="A1227" s="384"/>
      <c r="B1227" s="142"/>
      <c r="C1227" s="142"/>
      <c r="D1227" s="142"/>
      <c r="E1227" s="142"/>
      <c r="F1227" s="142"/>
      <c r="G1227" s="142"/>
      <c r="H1227" s="142"/>
      <c r="I1227" s="142"/>
      <c r="J1227" s="142"/>
      <c r="K1227" s="142"/>
      <c r="L1227" s="142"/>
      <c r="M1227" s="142"/>
      <c r="N1227" s="142"/>
      <c r="O1227" s="142"/>
      <c r="P1227" s="142"/>
      <c r="Q1227" s="142"/>
      <c r="R1227" s="142"/>
      <c r="S1227" s="142"/>
      <c r="T1227" s="142"/>
      <c r="U1227" s="142"/>
      <c r="V1227" s="142"/>
      <c r="W1227" s="142"/>
      <c r="X1227" s="142"/>
      <c r="Y1227" s="142"/>
      <c r="Z1227" s="142"/>
      <c r="AA1227" s="142"/>
      <c r="AB1227" s="142"/>
      <c r="AC1227" s="142"/>
      <c r="AD1227" s="142"/>
      <c r="AE1227" s="142"/>
    </row>
    <row r="1228" spans="1:31" ht="15" hidden="1" customHeight="1">
      <c r="A1228" s="384"/>
      <c r="B1228" s="142"/>
      <c r="C1228" s="142"/>
      <c r="D1228" s="142"/>
      <c r="E1228" s="142"/>
      <c r="F1228" s="142"/>
      <c r="G1228" s="142"/>
      <c r="H1228" s="142"/>
      <c r="I1228" s="142"/>
      <c r="J1228" s="142"/>
      <c r="K1228" s="142"/>
      <c r="L1228" s="142"/>
      <c r="M1228" s="142"/>
      <c r="N1228" s="142"/>
      <c r="O1228" s="142"/>
      <c r="P1228" s="142"/>
      <c r="Q1228" s="142"/>
      <c r="R1228" s="142"/>
      <c r="S1228" s="142"/>
      <c r="T1228" s="142"/>
      <c r="U1228" s="142"/>
      <c r="V1228" s="142"/>
      <c r="W1228" s="142"/>
      <c r="X1228" s="142"/>
      <c r="Y1228" s="142"/>
      <c r="Z1228" s="142"/>
      <c r="AA1228" s="142"/>
      <c r="AB1228" s="142"/>
      <c r="AC1228" s="142"/>
      <c r="AD1228" s="142"/>
      <c r="AE1228" s="142"/>
    </row>
    <row r="1229" spans="1:31" ht="15" hidden="1" customHeight="1">
      <c r="A1229" s="384"/>
      <c r="B1229" s="142"/>
      <c r="C1229" s="142"/>
      <c r="D1229" s="142"/>
      <c r="E1229" s="142"/>
      <c r="F1229" s="142"/>
      <c r="G1229" s="142"/>
      <c r="H1229" s="142"/>
      <c r="I1229" s="142"/>
      <c r="J1229" s="142"/>
      <c r="K1229" s="142"/>
      <c r="L1229" s="142"/>
      <c r="M1229" s="142"/>
      <c r="N1229" s="142"/>
      <c r="O1229" s="142"/>
      <c r="P1229" s="142"/>
      <c r="Q1229" s="142"/>
      <c r="R1229" s="142"/>
      <c r="S1229" s="142"/>
      <c r="T1229" s="142"/>
      <c r="U1229" s="142"/>
      <c r="V1229" s="142"/>
      <c r="W1229" s="142"/>
      <c r="X1229" s="142"/>
      <c r="Y1229" s="142"/>
      <c r="Z1229" s="142"/>
      <c r="AA1229" s="142"/>
      <c r="AB1229" s="142"/>
      <c r="AC1229" s="142"/>
      <c r="AD1229" s="142"/>
      <c r="AE1229" s="142"/>
    </row>
    <row r="1230" spans="1:31" ht="15" hidden="1" customHeight="1">
      <c r="A1230" s="384"/>
      <c r="B1230" s="142"/>
      <c r="C1230" s="142"/>
      <c r="D1230" s="142"/>
      <c r="E1230" s="142"/>
      <c r="F1230" s="142"/>
      <c r="G1230" s="142"/>
      <c r="H1230" s="142"/>
      <c r="I1230" s="142"/>
      <c r="J1230" s="142"/>
      <c r="K1230" s="142"/>
      <c r="L1230" s="142"/>
      <c r="M1230" s="142"/>
      <c r="N1230" s="142"/>
      <c r="O1230" s="142"/>
      <c r="P1230" s="142"/>
      <c r="Q1230" s="142"/>
      <c r="R1230" s="142"/>
      <c r="S1230" s="142"/>
      <c r="T1230" s="142"/>
      <c r="U1230" s="142"/>
      <c r="V1230" s="142"/>
      <c r="W1230" s="142"/>
      <c r="X1230" s="142"/>
      <c r="Y1230" s="142"/>
      <c r="Z1230" s="142"/>
      <c r="AA1230" s="142"/>
      <c r="AB1230" s="142"/>
      <c r="AC1230" s="142"/>
      <c r="AD1230" s="142"/>
      <c r="AE1230" s="142"/>
    </row>
    <row r="1231" spans="1:31" ht="15" hidden="1" customHeight="1">
      <c r="A1231" s="384"/>
      <c r="B1231" s="142"/>
      <c r="C1231" s="142"/>
      <c r="D1231" s="142"/>
      <c r="E1231" s="142"/>
      <c r="F1231" s="142"/>
      <c r="G1231" s="142"/>
      <c r="H1231" s="142"/>
      <c r="I1231" s="142"/>
      <c r="J1231" s="142"/>
      <c r="K1231" s="142"/>
      <c r="L1231" s="142"/>
      <c r="M1231" s="142"/>
      <c r="N1231" s="142"/>
      <c r="O1231" s="142"/>
      <c r="P1231" s="142"/>
      <c r="Q1231" s="142"/>
      <c r="R1231" s="142"/>
      <c r="S1231" s="142"/>
      <c r="T1231" s="142"/>
      <c r="U1231" s="142"/>
      <c r="V1231" s="142"/>
      <c r="W1231" s="142"/>
      <c r="X1231" s="142"/>
      <c r="Y1231" s="142"/>
      <c r="Z1231" s="142"/>
      <c r="AA1231" s="142"/>
      <c r="AB1231" s="142"/>
      <c r="AC1231" s="142"/>
      <c r="AD1231" s="142"/>
      <c r="AE1231" s="142"/>
    </row>
    <row r="1232" spans="1:31" ht="15" hidden="1" customHeight="1">
      <c r="A1232" s="384"/>
      <c r="B1232" s="142"/>
      <c r="C1232" s="142"/>
      <c r="D1232" s="142"/>
      <c r="E1232" s="142"/>
      <c r="F1232" s="142"/>
      <c r="G1232" s="142"/>
      <c r="H1232" s="142"/>
      <c r="I1232" s="142"/>
      <c r="J1232" s="142"/>
      <c r="K1232" s="142"/>
      <c r="L1232" s="142"/>
      <c r="M1232" s="142"/>
      <c r="N1232" s="142"/>
      <c r="O1232" s="142"/>
      <c r="P1232" s="142"/>
      <c r="Q1232" s="142"/>
      <c r="R1232" s="142"/>
      <c r="S1232" s="142"/>
      <c r="T1232" s="142"/>
      <c r="U1232" s="142"/>
      <c r="V1232" s="142"/>
      <c r="W1232" s="142"/>
      <c r="X1232" s="142"/>
      <c r="Y1232" s="142"/>
      <c r="Z1232" s="142"/>
      <c r="AA1232" s="142"/>
      <c r="AB1232" s="142"/>
      <c r="AC1232" s="142"/>
      <c r="AD1232" s="142"/>
      <c r="AE1232" s="142"/>
    </row>
    <row r="1233" spans="1:31" ht="15" hidden="1" customHeight="1">
      <c r="A1233" s="384"/>
      <c r="B1233" s="142"/>
      <c r="C1233" s="142"/>
      <c r="D1233" s="142"/>
      <c r="E1233" s="142"/>
      <c r="F1233" s="142"/>
      <c r="G1233" s="142"/>
      <c r="H1233" s="142"/>
      <c r="I1233" s="142"/>
      <c r="J1233" s="142"/>
      <c r="K1233" s="142"/>
      <c r="L1233" s="142"/>
      <c r="M1233" s="142"/>
      <c r="N1233" s="142"/>
      <c r="O1233" s="142"/>
      <c r="P1233" s="142"/>
      <c r="Q1233" s="142"/>
      <c r="R1233" s="142"/>
      <c r="S1233" s="142"/>
      <c r="T1233" s="142"/>
      <c r="U1233" s="142"/>
      <c r="V1233" s="142"/>
      <c r="W1233" s="142"/>
      <c r="X1233" s="142"/>
      <c r="Y1233" s="142"/>
      <c r="Z1233" s="142"/>
      <c r="AA1233" s="142"/>
      <c r="AB1233" s="142"/>
      <c r="AC1233" s="142"/>
      <c r="AD1233" s="142"/>
      <c r="AE1233" s="142"/>
    </row>
    <row r="1234" spans="1:31" ht="15" hidden="1" customHeight="1">
      <c r="A1234" s="384"/>
      <c r="B1234" s="142"/>
      <c r="C1234" s="142"/>
      <c r="D1234" s="142"/>
      <c r="E1234" s="142"/>
      <c r="F1234" s="142"/>
      <c r="G1234" s="142"/>
      <c r="H1234" s="142"/>
      <c r="I1234" s="142"/>
      <c r="J1234" s="142"/>
      <c r="K1234" s="142"/>
      <c r="L1234" s="142"/>
      <c r="M1234" s="142"/>
      <c r="N1234" s="142"/>
      <c r="O1234" s="142"/>
      <c r="P1234" s="142"/>
      <c r="Q1234" s="142"/>
      <c r="R1234" s="142"/>
      <c r="S1234" s="142"/>
      <c r="T1234" s="142"/>
      <c r="U1234" s="142"/>
      <c r="V1234" s="142"/>
      <c r="W1234" s="142"/>
      <c r="X1234" s="142"/>
      <c r="Y1234" s="142"/>
      <c r="Z1234" s="142"/>
      <c r="AA1234" s="142"/>
      <c r="AB1234" s="142"/>
      <c r="AC1234" s="142"/>
      <c r="AD1234" s="142"/>
      <c r="AE1234" s="142"/>
    </row>
    <row r="1235" spans="1:31" ht="15" hidden="1" customHeight="1">
      <c r="A1235" s="384"/>
      <c r="B1235" s="142"/>
      <c r="C1235" s="142"/>
      <c r="D1235" s="142"/>
      <c r="E1235" s="142"/>
      <c r="F1235" s="142"/>
      <c r="G1235" s="142"/>
      <c r="H1235" s="142"/>
      <c r="I1235" s="142"/>
      <c r="J1235" s="142"/>
      <c r="K1235" s="142"/>
      <c r="L1235" s="142"/>
      <c r="M1235" s="142"/>
      <c r="N1235" s="142"/>
      <c r="O1235" s="142"/>
      <c r="P1235" s="142"/>
      <c r="Q1235" s="142"/>
      <c r="R1235" s="142"/>
      <c r="S1235" s="142"/>
      <c r="T1235" s="142"/>
      <c r="U1235" s="142"/>
      <c r="V1235" s="142"/>
      <c r="W1235" s="142"/>
      <c r="X1235" s="142"/>
      <c r="Y1235" s="142"/>
      <c r="Z1235" s="142"/>
      <c r="AA1235" s="142"/>
      <c r="AB1235" s="142"/>
      <c r="AC1235" s="142"/>
      <c r="AD1235" s="142"/>
      <c r="AE1235" s="142"/>
    </row>
    <row r="1236" spans="1:31" ht="15" hidden="1" customHeight="1">
      <c r="A1236" s="384"/>
      <c r="B1236" s="142"/>
      <c r="C1236" s="142"/>
      <c r="D1236" s="142"/>
      <c r="E1236" s="142"/>
      <c r="F1236" s="142"/>
      <c r="G1236" s="142"/>
      <c r="H1236" s="142"/>
      <c r="I1236" s="142"/>
      <c r="J1236" s="142"/>
      <c r="K1236" s="142"/>
      <c r="L1236" s="142"/>
      <c r="M1236" s="142"/>
      <c r="N1236" s="142"/>
      <c r="O1236" s="142"/>
      <c r="P1236" s="142"/>
      <c r="Q1236" s="142"/>
      <c r="R1236" s="142"/>
      <c r="S1236" s="142"/>
      <c r="T1236" s="142"/>
      <c r="U1236" s="142"/>
      <c r="V1236" s="142"/>
      <c r="W1236" s="142"/>
      <c r="X1236" s="142"/>
      <c r="Y1236" s="142"/>
      <c r="Z1236" s="142"/>
      <c r="AA1236" s="142"/>
      <c r="AB1236" s="142"/>
      <c r="AC1236" s="142"/>
      <c r="AD1236" s="142"/>
      <c r="AE1236" s="142"/>
    </row>
    <row r="1237" spans="1:31" ht="15" hidden="1" customHeight="1">
      <c r="A1237" s="384"/>
      <c r="B1237" s="142"/>
      <c r="C1237" s="142"/>
      <c r="D1237" s="142"/>
      <c r="E1237" s="142"/>
      <c r="F1237" s="142"/>
      <c r="G1237" s="142"/>
      <c r="H1237" s="142"/>
      <c r="I1237" s="142"/>
      <c r="J1237" s="142"/>
      <c r="K1237" s="142"/>
      <c r="L1237" s="142"/>
      <c r="M1237" s="142"/>
      <c r="N1237" s="142"/>
      <c r="O1237" s="142"/>
      <c r="P1237" s="142"/>
      <c r="Q1237" s="142"/>
      <c r="R1237" s="142"/>
      <c r="S1237" s="142"/>
      <c r="T1237" s="142"/>
      <c r="U1237" s="142"/>
      <c r="V1237" s="142"/>
      <c r="W1237" s="142"/>
      <c r="X1237" s="142"/>
      <c r="Y1237" s="142"/>
      <c r="Z1237" s="142"/>
      <c r="AA1237" s="142"/>
      <c r="AB1237" s="142"/>
      <c r="AC1237" s="142"/>
      <c r="AD1237" s="142"/>
      <c r="AE1237" s="142"/>
    </row>
    <row r="1238" spans="1:31" ht="15" hidden="1" customHeight="1">
      <c r="A1238" s="384"/>
      <c r="B1238" s="142"/>
      <c r="C1238" s="142"/>
      <c r="D1238" s="142"/>
      <c r="E1238" s="142"/>
      <c r="F1238" s="142"/>
      <c r="G1238" s="142"/>
      <c r="H1238" s="142"/>
      <c r="I1238" s="142"/>
      <c r="J1238" s="142"/>
      <c r="K1238" s="142"/>
      <c r="L1238" s="142"/>
      <c r="M1238" s="142"/>
      <c r="N1238" s="142"/>
      <c r="O1238" s="142"/>
      <c r="P1238" s="142"/>
      <c r="Q1238" s="142"/>
      <c r="R1238" s="142"/>
      <c r="S1238" s="142"/>
      <c r="T1238" s="142"/>
      <c r="U1238" s="142"/>
      <c r="V1238" s="142"/>
      <c r="W1238" s="142"/>
      <c r="X1238" s="142"/>
      <c r="Y1238" s="142"/>
      <c r="Z1238" s="142"/>
      <c r="AA1238" s="142"/>
      <c r="AB1238" s="142"/>
      <c r="AC1238" s="142"/>
      <c r="AD1238" s="142"/>
      <c r="AE1238" s="142"/>
    </row>
    <row r="1239" spans="1:31" ht="15" hidden="1" customHeight="1">
      <c r="A1239" s="384"/>
      <c r="B1239" s="142"/>
      <c r="C1239" s="142"/>
      <c r="D1239" s="142"/>
      <c r="E1239" s="142"/>
      <c r="F1239" s="142"/>
      <c r="G1239" s="142"/>
      <c r="H1239" s="142"/>
      <c r="I1239" s="142"/>
      <c r="J1239" s="142"/>
      <c r="K1239" s="142"/>
      <c r="L1239" s="142"/>
      <c r="M1239" s="142"/>
      <c r="N1239" s="142"/>
      <c r="O1239" s="142"/>
      <c r="P1239" s="142"/>
      <c r="Q1239" s="142"/>
      <c r="R1239" s="142"/>
      <c r="S1239" s="142"/>
      <c r="T1239" s="142"/>
      <c r="U1239" s="142"/>
      <c r="V1239" s="142"/>
      <c r="W1239" s="142"/>
      <c r="X1239" s="142"/>
      <c r="Y1239" s="142"/>
      <c r="Z1239" s="142"/>
      <c r="AA1239" s="142"/>
      <c r="AB1239" s="142"/>
      <c r="AC1239" s="142"/>
      <c r="AD1239" s="142"/>
      <c r="AE1239" s="142"/>
    </row>
    <row r="1240" spans="1:31" ht="15" hidden="1" customHeight="1">
      <c r="A1240" s="384"/>
      <c r="B1240" s="142"/>
      <c r="C1240" s="142"/>
      <c r="D1240" s="142"/>
      <c r="E1240" s="142"/>
      <c r="F1240" s="142"/>
      <c r="G1240" s="142"/>
      <c r="H1240" s="142"/>
      <c r="I1240" s="142"/>
      <c r="J1240" s="142"/>
      <c r="K1240" s="142"/>
      <c r="L1240" s="142"/>
      <c r="M1240" s="142"/>
      <c r="N1240" s="142"/>
      <c r="O1240" s="142"/>
      <c r="P1240" s="142"/>
      <c r="Q1240" s="142"/>
      <c r="R1240" s="142"/>
      <c r="S1240" s="142"/>
      <c r="T1240" s="142"/>
      <c r="U1240" s="142"/>
      <c r="V1240" s="142"/>
      <c r="W1240" s="142"/>
      <c r="X1240" s="142"/>
      <c r="Y1240" s="142"/>
      <c r="Z1240" s="142"/>
      <c r="AA1240" s="142"/>
      <c r="AB1240" s="142"/>
      <c r="AC1240" s="142"/>
      <c r="AD1240" s="142"/>
      <c r="AE1240" s="142"/>
    </row>
    <row r="1241" spans="1:31" ht="15" hidden="1" customHeight="1">
      <c r="A1241" s="384"/>
      <c r="B1241" s="142"/>
      <c r="C1241" s="142"/>
      <c r="D1241" s="142"/>
      <c r="E1241" s="142"/>
      <c r="F1241" s="142"/>
      <c r="G1241" s="142"/>
      <c r="H1241" s="142"/>
      <c r="I1241" s="142"/>
      <c r="J1241" s="142"/>
      <c r="K1241" s="142"/>
      <c r="L1241" s="142"/>
      <c r="M1241" s="142"/>
      <c r="N1241" s="142"/>
      <c r="O1241" s="142"/>
      <c r="P1241" s="142"/>
      <c r="Q1241" s="142"/>
      <c r="R1241" s="142"/>
      <c r="S1241" s="142"/>
      <c r="T1241" s="142"/>
      <c r="U1241" s="142"/>
      <c r="V1241" s="142"/>
      <c r="W1241" s="142"/>
      <c r="X1241" s="142"/>
      <c r="Y1241" s="142"/>
      <c r="Z1241" s="142"/>
      <c r="AA1241" s="142"/>
      <c r="AB1241" s="142"/>
      <c r="AC1241" s="142"/>
      <c r="AD1241" s="142"/>
      <c r="AE1241" s="142"/>
    </row>
    <row r="1242" spans="1:31" ht="15" hidden="1" customHeight="1">
      <c r="A1242" s="384"/>
      <c r="B1242" s="142"/>
      <c r="C1242" s="142"/>
      <c r="D1242" s="142"/>
      <c r="E1242" s="142"/>
      <c r="F1242" s="142"/>
      <c r="G1242" s="142"/>
      <c r="H1242" s="142"/>
      <c r="I1242" s="142"/>
      <c r="J1242" s="142"/>
      <c r="K1242" s="142"/>
      <c r="L1242" s="142"/>
      <c r="M1242" s="142"/>
      <c r="N1242" s="142"/>
      <c r="O1242" s="142"/>
      <c r="P1242" s="142"/>
      <c r="Q1242" s="142"/>
      <c r="R1242" s="142"/>
      <c r="S1242" s="142"/>
      <c r="T1242" s="142"/>
      <c r="U1242" s="142"/>
      <c r="V1242" s="142"/>
      <c r="W1242" s="142"/>
      <c r="X1242" s="142"/>
      <c r="Y1242" s="142"/>
      <c r="Z1242" s="142"/>
      <c r="AA1242" s="142"/>
      <c r="AB1242" s="142"/>
      <c r="AC1242" s="142"/>
      <c r="AD1242" s="142"/>
      <c r="AE1242" s="142"/>
    </row>
    <row r="1243" spans="1:31" ht="15" hidden="1" customHeight="1">
      <c r="A1243" s="384"/>
      <c r="B1243" s="142"/>
      <c r="C1243" s="142"/>
      <c r="D1243" s="142"/>
      <c r="E1243" s="142"/>
      <c r="F1243" s="142"/>
      <c r="G1243" s="142"/>
      <c r="H1243" s="142"/>
      <c r="I1243" s="142"/>
      <c r="J1243" s="142"/>
      <c r="K1243" s="142"/>
      <c r="L1243" s="142"/>
      <c r="M1243" s="142"/>
      <c r="N1243" s="142"/>
      <c r="O1243" s="142"/>
      <c r="P1243" s="142"/>
      <c r="Q1243" s="142"/>
      <c r="R1243" s="142"/>
      <c r="S1243" s="142"/>
      <c r="T1243" s="142"/>
      <c r="U1243" s="142"/>
      <c r="V1243" s="142"/>
      <c r="W1243" s="142"/>
      <c r="X1243" s="142"/>
      <c r="Y1243" s="142"/>
      <c r="Z1243" s="142"/>
      <c r="AA1243" s="142"/>
      <c r="AB1243" s="142"/>
      <c r="AC1243" s="142"/>
      <c r="AD1243" s="142"/>
      <c r="AE1243" s="142"/>
    </row>
    <row r="1244" spans="1:31" ht="15" hidden="1" customHeight="1">
      <c r="A1244" s="384"/>
      <c r="B1244" s="142"/>
      <c r="C1244" s="142"/>
      <c r="D1244" s="142"/>
      <c r="E1244" s="142"/>
      <c r="F1244" s="142"/>
      <c r="G1244" s="142"/>
      <c r="H1244" s="142"/>
      <c r="I1244" s="142"/>
      <c r="J1244" s="142"/>
      <c r="K1244" s="142"/>
      <c r="L1244" s="142"/>
      <c r="M1244" s="142"/>
      <c r="N1244" s="142"/>
      <c r="O1244" s="142"/>
      <c r="P1244" s="142"/>
      <c r="Q1244" s="142"/>
      <c r="R1244" s="142"/>
      <c r="S1244" s="142"/>
      <c r="T1244" s="142"/>
      <c r="U1244" s="142"/>
      <c r="V1244" s="142"/>
      <c r="W1244" s="142"/>
      <c r="X1244" s="142"/>
      <c r="Y1244" s="142"/>
      <c r="Z1244" s="142"/>
      <c r="AA1244" s="142"/>
      <c r="AB1244" s="142"/>
      <c r="AC1244" s="142"/>
      <c r="AD1244" s="142"/>
      <c r="AE1244" s="142"/>
    </row>
    <row r="1245" spans="1:31" ht="15" hidden="1" customHeight="1">
      <c r="A1245" s="384"/>
      <c r="B1245" s="142"/>
      <c r="C1245" s="142"/>
      <c r="D1245" s="142"/>
      <c r="E1245" s="142"/>
      <c r="F1245" s="142"/>
      <c r="G1245" s="142"/>
      <c r="H1245" s="142"/>
      <c r="I1245" s="142"/>
      <c r="J1245" s="142"/>
      <c r="K1245" s="142"/>
      <c r="L1245" s="142"/>
      <c r="M1245" s="142"/>
      <c r="N1245" s="142"/>
      <c r="O1245" s="142"/>
      <c r="P1245" s="142"/>
      <c r="Q1245" s="142"/>
      <c r="R1245" s="142"/>
      <c r="S1245" s="142"/>
      <c r="T1245" s="142"/>
      <c r="U1245" s="142"/>
      <c r="V1245" s="142"/>
      <c r="W1245" s="142"/>
      <c r="X1245" s="142"/>
      <c r="Y1245" s="142"/>
      <c r="Z1245" s="142"/>
      <c r="AA1245" s="142"/>
      <c r="AB1245" s="142"/>
      <c r="AC1245" s="142"/>
      <c r="AD1245" s="142"/>
      <c r="AE1245" s="142"/>
    </row>
    <row r="1246" spans="1:31" ht="15" hidden="1" customHeight="1">
      <c r="A1246" s="384"/>
      <c r="B1246" s="142"/>
      <c r="C1246" s="142"/>
      <c r="D1246" s="142"/>
      <c r="E1246" s="142"/>
      <c r="F1246" s="142"/>
      <c r="G1246" s="142"/>
      <c r="H1246" s="142"/>
      <c r="I1246" s="142"/>
      <c r="J1246" s="142"/>
      <c r="K1246" s="142"/>
      <c r="L1246" s="142"/>
      <c r="M1246" s="142"/>
      <c r="N1246" s="142"/>
      <c r="O1246" s="142"/>
      <c r="P1246" s="142"/>
      <c r="Q1246" s="142"/>
      <c r="R1246" s="142"/>
      <c r="S1246" s="142"/>
      <c r="T1246" s="142"/>
      <c r="U1246" s="142"/>
      <c r="V1246" s="142"/>
      <c r="W1246" s="142"/>
      <c r="X1246" s="142"/>
      <c r="Y1246" s="142"/>
      <c r="Z1246" s="142"/>
      <c r="AA1246" s="142"/>
      <c r="AB1246" s="142"/>
      <c r="AC1246" s="142"/>
      <c r="AD1246" s="142"/>
      <c r="AE1246" s="142"/>
    </row>
    <row r="1247" spans="1:31" ht="15" hidden="1" customHeight="1">
      <c r="A1247" s="384"/>
      <c r="B1247" s="142"/>
      <c r="C1247" s="142"/>
      <c r="D1247" s="142"/>
      <c r="E1247" s="142"/>
      <c r="F1247" s="142"/>
      <c r="G1247" s="142"/>
      <c r="H1247" s="142"/>
      <c r="I1247" s="142"/>
      <c r="J1247" s="142"/>
      <c r="K1247" s="142"/>
      <c r="L1247" s="142"/>
      <c r="M1247" s="142"/>
      <c r="N1247" s="142"/>
      <c r="O1247" s="142"/>
      <c r="P1247" s="142"/>
      <c r="Q1247" s="142"/>
      <c r="R1247" s="142"/>
      <c r="S1247" s="142"/>
      <c r="T1247" s="142"/>
      <c r="U1247" s="142"/>
      <c r="V1247" s="142"/>
      <c r="W1247" s="142"/>
      <c r="X1247" s="142"/>
      <c r="Y1247" s="142"/>
      <c r="Z1247" s="142"/>
      <c r="AA1247" s="142"/>
      <c r="AB1247" s="142"/>
      <c r="AC1247" s="142"/>
      <c r="AD1247" s="142"/>
      <c r="AE1247" s="142"/>
    </row>
    <row r="1248" spans="1:31" ht="15" hidden="1" customHeight="1">
      <c r="A1248" s="384"/>
      <c r="B1248" s="142"/>
      <c r="C1248" s="142"/>
      <c r="D1248" s="142"/>
      <c r="E1248" s="142"/>
      <c r="F1248" s="142"/>
      <c r="G1248" s="142"/>
      <c r="H1248" s="142"/>
      <c r="I1248" s="142"/>
      <c r="J1248" s="142"/>
      <c r="K1248" s="142"/>
      <c r="L1248" s="142"/>
      <c r="M1248" s="142"/>
      <c r="N1248" s="142"/>
      <c r="O1248" s="142"/>
      <c r="P1248" s="142"/>
      <c r="Q1248" s="142"/>
      <c r="R1248" s="142"/>
      <c r="S1248" s="142"/>
      <c r="T1248" s="142"/>
      <c r="U1248" s="142"/>
      <c r="V1248" s="142"/>
      <c r="W1248" s="142"/>
      <c r="X1248" s="142"/>
      <c r="Y1248" s="142"/>
      <c r="Z1248" s="142"/>
      <c r="AA1248" s="142"/>
      <c r="AB1248" s="142"/>
      <c r="AC1248" s="142"/>
      <c r="AD1248" s="142"/>
      <c r="AE1248" s="142"/>
    </row>
    <row r="1249" spans="1:31" ht="15" hidden="1" customHeight="1">
      <c r="A1249" s="384"/>
      <c r="B1249" s="142"/>
      <c r="C1249" s="142"/>
      <c r="D1249" s="142"/>
      <c r="E1249" s="142"/>
      <c r="F1249" s="142"/>
      <c r="G1249" s="142"/>
      <c r="H1249" s="142"/>
      <c r="I1249" s="142"/>
      <c r="J1249" s="142"/>
      <c r="K1249" s="142"/>
      <c r="L1249" s="142"/>
      <c r="M1249" s="142"/>
      <c r="N1249" s="142"/>
      <c r="O1249" s="142"/>
      <c r="P1249" s="142"/>
      <c r="Q1249" s="142"/>
      <c r="R1249" s="142"/>
      <c r="S1249" s="142"/>
      <c r="T1249" s="142"/>
      <c r="U1249" s="142"/>
      <c r="V1249" s="142"/>
      <c r="W1249" s="142"/>
      <c r="X1249" s="142"/>
      <c r="Y1249" s="142"/>
      <c r="Z1249" s="142"/>
      <c r="AA1249" s="142"/>
      <c r="AB1249" s="142"/>
      <c r="AC1249" s="142"/>
      <c r="AD1249" s="142"/>
      <c r="AE1249" s="142"/>
    </row>
    <row r="1250" spans="1:31" ht="15" hidden="1" customHeight="1">
      <c r="A1250" s="384"/>
      <c r="B1250" s="142"/>
      <c r="C1250" s="142"/>
      <c r="D1250" s="142"/>
      <c r="E1250" s="142"/>
      <c r="F1250" s="142"/>
      <c r="G1250" s="142"/>
      <c r="H1250" s="142"/>
      <c r="I1250" s="142"/>
      <c r="J1250" s="142"/>
      <c r="K1250" s="142"/>
      <c r="L1250" s="142"/>
      <c r="M1250" s="142"/>
      <c r="N1250" s="142"/>
      <c r="O1250" s="142"/>
      <c r="P1250" s="142"/>
      <c r="Q1250" s="142"/>
      <c r="R1250" s="142"/>
      <c r="S1250" s="142"/>
      <c r="T1250" s="142"/>
      <c r="U1250" s="142"/>
      <c r="V1250" s="142"/>
      <c r="W1250" s="142"/>
      <c r="X1250" s="142"/>
      <c r="Y1250" s="142"/>
      <c r="Z1250" s="142"/>
      <c r="AA1250" s="142"/>
      <c r="AB1250" s="142"/>
      <c r="AC1250" s="142"/>
      <c r="AD1250" s="142"/>
      <c r="AE1250" s="142"/>
    </row>
    <row r="1251" spans="1:31" ht="15" hidden="1" customHeight="1">
      <c r="A1251" s="384"/>
      <c r="B1251" s="142"/>
      <c r="C1251" s="142"/>
      <c r="D1251" s="142"/>
      <c r="E1251" s="142"/>
      <c r="F1251" s="142"/>
      <c r="G1251" s="142"/>
      <c r="H1251" s="142"/>
      <c r="I1251" s="142"/>
      <c r="J1251" s="142"/>
      <c r="K1251" s="142"/>
      <c r="L1251" s="142"/>
      <c r="M1251" s="142"/>
      <c r="N1251" s="142"/>
      <c r="O1251" s="142"/>
      <c r="P1251" s="142"/>
      <c r="Q1251" s="142"/>
      <c r="R1251" s="142"/>
      <c r="S1251" s="142"/>
      <c r="T1251" s="142"/>
      <c r="U1251" s="142"/>
      <c r="V1251" s="142"/>
      <c r="W1251" s="142"/>
      <c r="X1251" s="142"/>
      <c r="Y1251" s="142"/>
      <c r="Z1251" s="142"/>
      <c r="AA1251" s="142"/>
      <c r="AB1251" s="142"/>
      <c r="AC1251" s="142"/>
      <c r="AD1251" s="142"/>
      <c r="AE1251" s="142"/>
    </row>
    <row r="1252" spans="1:31" ht="15" hidden="1" customHeight="1">
      <c r="A1252" s="384"/>
      <c r="B1252" s="142"/>
      <c r="C1252" s="142"/>
      <c r="D1252" s="142"/>
      <c r="E1252" s="142"/>
      <c r="F1252" s="142"/>
      <c r="G1252" s="142"/>
      <c r="H1252" s="142"/>
      <c r="I1252" s="142"/>
      <c r="J1252" s="142"/>
      <c r="K1252" s="142"/>
      <c r="L1252" s="142"/>
      <c r="M1252" s="142"/>
      <c r="N1252" s="142"/>
      <c r="O1252" s="142"/>
      <c r="P1252" s="142"/>
      <c r="Q1252" s="142"/>
      <c r="R1252" s="142"/>
      <c r="S1252" s="142"/>
      <c r="T1252" s="142"/>
      <c r="U1252" s="142"/>
      <c r="V1252" s="142"/>
      <c r="W1252" s="142"/>
      <c r="X1252" s="142"/>
      <c r="Y1252" s="142"/>
      <c r="Z1252" s="142"/>
      <c r="AA1252" s="142"/>
      <c r="AB1252" s="142"/>
      <c r="AC1252" s="142"/>
      <c r="AD1252" s="142"/>
      <c r="AE1252" s="142"/>
    </row>
    <row r="1253" spans="1:31" ht="15" hidden="1" customHeight="1">
      <c r="A1253" s="384"/>
      <c r="B1253" s="142"/>
      <c r="C1253" s="142"/>
      <c r="D1253" s="142"/>
      <c r="E1253" s="142"/>
      <c r="F1253" s="142"/>
      <c r="G1253" s="142"/>
      <c r="H1253" s="142"/>
      <c r="I1253" s="142"/>
      <c r="J1253" s="142"/>
      <c r="K1253" s="142"/>
      <c r="L1253" s="142"/>
      <c r="M1253" s="142"/>
      <c r="N1253" s="142"/>
      <c r="O1253" s="142"/>
      <c r="P1253" s="142"/>
      <c r="Q1253" s="142"/>
      <c r="R1253" s="142"/>
      <c r="S1253" s="142"/>
      <c r="T1253" s="142"/>
      <c r="U1253" s="142"/>
      <c r="V1253" s="142"/>
      <c r="W1253" s="142"/>
      <c r="X1253" s="142"/>
      <c r="Y1253" s="142"/>
      <c r="Z1253" s="142"/>
      <c r="AA1253" s="142"/>
      <c r="AB1253" s="142"/>
      <c r="AC1253" s="142"/>
      <c r="AD1253" s="142"/>
      <c r="AE1253" s="142"/>
    </row>
    <row r="1254" spans="1:31" ht="15" hidden="1" customHeight="1">
      <c r="A1254" s="384"/>
      <c r="B1254" s="142"/>
      <c r="C1254" s="142"/>
      <c r="D1254" s="142"/>
      <c r="E1254" s="142"/>
      <c r="F1254" s="142"/>
      <c r="G1254" s="142"/>
      <c r="H1254" s="142"/>
      <c r="I1254" s="142"/>
      <c r="J1254" s="142"/>
      <c r="K1254" s="142"/>
      <c r="L1254" s="142"/>
      <c r="M1254" s="142"/>
      <c r="N1254" s="142"/>
      <c r="O1254" s="142"/>
      <c r="P1254" s="142"/>
      <c r="Q1254" s="142"/>
      <c r="R1254" s="142"/>
      <c r="S1254" s="142"/>
      <c r="T1254" s="142"/>
      <c r="U1254" s="142"/>
      <c r="V1254" s="142"/>
      <c r="W1254" s="142"/>
      <c r="X1254" s="142"/>
      <c r="Y1254" s="142"/>
      <c r="Z1254" s="142"/>
      <c r="AA1254" s="142"/>
      <c r="AB1254" s="142"/>
      <c r="AC1254" s="142"/>
      <c r="AD1254" s="142"/>
      <c r="AE1254" s="142"/>
    </row>
    <row r="1255" spans="1:31" ht="15" hidden="1" customHeight="1">
      <c r="A1255" s="384"/>
      <c r="B1255" s="142"/>
      <c r="C1255" s="142"/>
      <c r="D1255" s="142"/>
      <c r="E1255" s="142"/>
      <c r="F1255" s="142"/>
      <c r="G1255" s="142"/>
      <c r="H1255" s="142"/>
      <c r="I1255" s="142"/>
      <c r="J1255" s="142"/>
      <c r="K1255" s="142"/>
      <c r="L1255" s="142"/>
      <c r="M1255" s="142"/>
      <c r="N1255" s="142"/>
      <c r="O1255" s="142"/>
      <c r="P1255" s="142"/>
      <c r="Q1255" s="142"/>
      <c r="R1255" s="142"/>
      <c r="S1255" s="142"/>
      <c r="T1255" s="142"/>
      <c r="U1255" s="142"/>
      <c r="V1255" s="142"/>
      <c r="W1255" s="142"/>
      <c r="X1255" s="142"/>
      <c r="Y1255" s="142"/>
      <c r="Z1255" s="142"/>
      <c r="AA1255" s="142"/>
      <c r="AB1255" s="142"/>
      <c r="AC1255" s="142"/>
      <c r="AD1255" s="142"/>
      <c r="AE1255" s="142"/>
    </row>
    <row r="1256" spans="1:31" ht="15" hidden="1" customHeight="1">
      <c r="A1256" s="384"/>
      <c r="B1256" s="142"/>
      <c r="C1256" s="142"/>
      <c r="D1256" s="142"/>
      <c r="E1256" s="142"/>
      <c r="F1256" s="142"/>
      <c r="G1256" s="142"/>
      <c r="H1256" s="142"/>
      <c r="I1256" s="142"/>
      <c r="J1256" s="142"/>
      <c r="K1256" s="142"/>
      <c r="L1256" s="142"/>
      <c r="M1256" s="142"/>
      <c r="N1256" s="142"/>
      <c r="O1256" s="142"/>
      <c r="P1256" s="142"/>
      <c r="Q1256" s="142"/>
      <c r="R1256" s="142"/>
      <c r="S1256" s="142"/>
      <c r="T1256" s="142"/>
      <c r="U1256" s="142"/>
      <c r="V1256" s="142"/>
      <c r="W1256" s="142"/>
      <c r="X1256" s="142"/>
      <c r="Y1256" s="142"/>
      <c r="Z1256" s="142"/>
      <c r="AA1256" s="142"/>
      <c r="AB1256" s="142"/>
      <c r="AC1256" s="142"/>
      <c r="AD1256" s="142"/>
      <c r="AE1256" s="142"/>
    </row>
    <row r="1257" spans="1:31" ht="15" hidden="1" customHeight="1">
      <c r="A1257" s="384"/>
      <c r="B1257" s="142"/>
      <c r="C1257" s="142"/>
      <c r="D1257" s="142"/>
      <c r="E1257" s="142"/>
      <c r="F1257" s="142"/>
      <c r="G1257" s="142"/>
      <c r="H1257" s="142"/>
      <c r="I1257" s="142"/>
      <c r="J1257" s="142"/>
      <c r="K1257" s="142"/>
      <c r="L1257" s="142"/>
      <c r="M1257" s="142"/>
      <c r="N1257" s="142"/>
      <c r="O1257" s="142"/>
      <c r="P1257" s="142"/>
      <c r="Q1257" s="142"/>
      <c r="R1257" s="142"/>
      <c r="S1257" s="142"/>
      <c r="T1257" s="142"/>
      <c r="U1257" s="142"/>
      <c r="V1257" s="142"/>
      <c r="W1257" s="142"/>
      <c r="X1257" s="142"/>
      <c r="Y1257" s="142"/>
      <c r="Z1257" s="142"/>
      <c r="AA1257" s="142"/>
      <c r="AB1257" s="142"/>
      <c r="AC1257" s="142"/>
      <c r="AD1257" s="142"/>
      <c r="AE1257" s="142"/>
    </row>
    <row r="1258" spans="1:31" ht="15" hidden="1" customHeight="1">
      <c r="A1258" s="384"/>
      <c r="B1258" s="142"/>
      <c r="C1258" s="142"/>
      <c r="D1258" s="142"/>
      <c r="E1258" s="142"/>
      <c r="F1258" s="142"/>
      <c r="G1258" s="142"/>
      <c r="H1258" s="142"/>
      <c r="I1258" s="142"/>
      <c r="J1258" s="142"/>
      <c r="K1258" s="142"/>
      <c r="L1258" s="142"/>
      <c r="M1258" s="142"/>
      <c r="N1258" s="142"/>
      <c r="O1258" s="142"/>
      <c r="P1258" s="142"/>
      <c r="Q1258" s="142"/>
      <c r="R1258" s="142"/>
      <c r="S1258" s="142"/>
      <c r="T1258" s="142"/>
      <c r="U1258" s="142"/>
      <c r="V1258" s="142"/>
      <c r="W1258" s="142"/>
      <c r="X1258" s="142"/>
      <c r="Y1258" s="142"/>
      <c r="Z1258" s="142"/>
      <c r="AA1258" s="142"/>
      <c r="AB1258" s="142"/>
      <c r="AC1258" s="142"/>
      <c r="AD1258" s="142"/>
      <c r="AE1258" s="142"/>
    </row>
    <row r="1259" spans="1:31" ht="15" hidden="1" customHeight="1">
      <c r="A1259" s="384"/>
      <c r="B1259" s="142"/>
      <c r="C1259" s="142"/>
      <c r="D1259" s="142"/>
      <c r="E1259" s="142"/>
      <c r="F1259" s="142"/>
      <c r="G1259" s="142"/>
      <c r="H1259" s="142"/>
      <c r="I1259" s="142"/>
      <c r="J1259" s="142"/>
      <c r="K1259" s="142"/>
      <c r="L1259" s="142"/>
      <c r="M1259" s="142"/>
      <c r="N1259" s="142"/>
      <c r="O1259" s="142"/>
      <c r="P1259" s="142"/>
      <c r="Q1259" s="142"/>
      <c r="R1259" s="142"/>
      <c r="S1259" s="142"/>
      <c r="T1259" s="142"/>
      <c r="U1259" s="142"/>
      <c r="V1259" s="142"/>
      <c r="W1259" s="142"/>
      <c r="X1259" s="142"/>
      <c r="Y1259" s="142"/>
      <c r="Z1259" s="142"/>
      <c r="AA1259" s="142"/>
      <c r="AB1259" s="142"/>
      <c r="AC1259" s="142"/>
      <c r="AD1259" s="142"/>
      <c r="AE1259" s="142"/>
    </row>
    <row r="1260" spans="1:31" ht="15" hidden="1" customHeight="1">
      <c r="A1260" s="384"/>
      <c r="B1260" s="142"/>
      <c r="C1260" s="142"/>
      <c r="D1260" s="142"/>
      <c r="E1260" s="142"/>
      <c r="F1260" s="142"/>
      <c r="G1260" s="142"/>
      <c r="H1260" s="142"/>
      <c r="I1260" s="142"/>
      <c r="J1260" s="142"/>
      <c r="K1260" s="142"/>
      <c r="L1260" s="142"/>
      <c r="M1260" s="142"/>
      <c r="N1260" s="142"/>
      <c r="O1260" s="142"/>
      <c r="P1260" s="142"/>
      <c r="Q1260" s="142"/>
      <c r="R1260" s="142"/>
      <c r="S1260" s="142"/>
      <c r="T1260" s="142"/>
      <c r="U1260" s="142"/>
      <c r="V1260" s="142"/>
      <c r="W1260" s="142"/>
      <c r="X1260" s="142"/>
      <c r="Y1260" s="142"/>
      <c r="Z1260" s="142"/>
      <c r="AA1260" s="142"/>
      <c r="AB1260" s="142"/>
      <c r="AC1260" s="142"/>
      <c r="AD1260" s="142"/>
      <c r="AE1260" s="142"/>
    </row>
    <row r="1261" spans="1:31" ht="15" hidden="1" customHeight="1">
      <c r="A1261" s="384"/>
      <c r="B1261" s="142"/>
      <c r="C1261" s="142"/>
      <c r="D1261" s="142"/>
      <c r="E1261" s="142"/>
      <c r="F1261" s="142"/>
      <c r="G1261" s="142"/>
      <c r="H1261" s="142"/>
      <c r="I1261" s="142"/>
      <c r="J1261" s="142"/>
      <c r="K1261" s="142"/>
      <c r="L1261" s="142"/>
      <c r="M1261" s="142"/>
      <c r="N1261" s="142"/>
      <c r="O1261" s="142"/>
      <c r="P1261" s="142"/>
      <c r="Q1261" s="142"/>
      <c r="R1261" s="142"/>
      <c r="S1261" s="142"/>
      <c r="T1261" s="142"/>
      <c r="U1261" s="142"/>
      <c r="V1261" s="142"/>
      <c r="W1261" s="142"/>
      <c r="X1261" s="142"/>
      <c r="Y1261" s="142"/>
      <c r="Z1261" s="142"/>
      <c r="AA1261" s="142"/>
      <c r="AB1261" s="142"/>
      <c r="AC1261" s="142"/>
      <c r="AD1261" s="142"/>
      <c r="AE1261" s="142"/>
    </row>
    <row r="1262" spans="1:31" ht="15" hidden="1" customHeight="1">
      <c r="A1262" s="384"/>
      <c r="B1262" s="142"/>
      <c r="C1262" s="142"/>
      <c r="D1262" s="142"/>
      <c r="E1262" s="142"/>
      <c r="F1262" s="142"/>
      <c r="G1262" s="142"/>
      <c r="H1262" s="142"/>
      <c r="I1262" s="142"/>
      <c r="J1262" s="142"/>
      <c r="K1262" s="142"/>
      <c r="L1262" s="142"/>
      <c r="M1262" s="142"/>
      <c r="N1262" s="142"/>
      <c r="O1262" s="142"/>
      <c r="P1262" s="142"/>
      <c r="Q1262" s="142"/>
      <c r="R1262" s="142"/>
      <c r="S1262" s="142"/>
      <c r="T1262" s="142"/>
      <c r="U1262" s="142"/>
      <c r="V1262" s="142"/>
      <c r="W1262" s="142"/>
      <c r="X1262" s="142"/>
      <c r="Y1262" s="142"/>
      <c r="Z1262" s="142"/>
      <c r="AA1262" s="142"/>
      <c r="AB1262" s="142"/>
      <c r="AC1262" s="142"/>
      <c r="AD1262" s="142"/>
      <c r="AE1262" s="142"/>
    </row>
    <row r="1263" spans="1:31" ht="15" hidden="1" customHeight="1">
      <c r="A1263" s="384"/>
      <c r="B1263" s="142"/>
      <c r="C1263" s="142"/>
      <c r="D1263" s="142"/>
      <c r="E1263" s="142"/>
      <c r="F1263" s="142"/>
      <c r="G1263" s="142"/>
      <c r="H1263" s="142"/>
      <c r="I1263" s="142"/>
      <c r="J1263" s="142"/>
      <c r="K1263" s="142"/>
      <c r="L1263" s="142"/>
      <c r="M1263" s="142"/>
      <c r="N1263" s="142"/>
      <c r="O1263" s="142"/>
      <c r="P1263" s="142"/>
      <c r="Q1263" s="142"/>
      <c r="R1263" s="142"/>
      <c r="S1263" s="142"/>
      <c r="T1263" s="142"/>
      <c r="U1263" s="142"/>
      <c r="V1263" s="142"/>
      <c r="W1263" s="142"/>
      <c r="X1263" s="142"/>
      <c r="Y1263" s="142"/>
      <c r="Z1263" s="142"/>
      <c r="AA1263" s="142"/>
      <c r="AB1263" s="142"/>
      <c r="AC1263" s="142"/>
      <c r="AD1263" s="142"/>
      <c r="AE1263" s="142"/>
    </row>
    <row r="1264" spans="1:31" ht="15" hidden="1" customHeight="1">
      <c r="A1264" s="384"/>
      <c r="B1264" s="142"/>
      <c r="C1264" s="142"/>
      <c r="D1264" s="142"/>
      <c r="E1264" s="142"/>
      <c r="F1264" s="142"/>
      <c r="G1264" s="142"/>
      <c r="H1264" s="142"/>
      <c r="I1264" s="142"/>
      <c r="J1264" s="142"/>
      <c r="K1264" s="142"/>
      <c r="L1264" s="142"/>
      <c r="M1264" s="142"/>
      <c r="N1264" s="142"/>
      <c r="O1264" s="142"/>
      <c r="P1264" s="142"/>
      <c r="Q1264" s="142"/>
      <c r="R1264" s="142"/>
      <c r="S1264" s="142"/>
      <c r="T1264" s="142"/>
      <c r="U1264" s="142"/>
      <c r="V1264" s="142"/>
      <c r="W1264" s="142"/>
      <c r="X1264" s="142"/>
      <c r="Y1264" s="142"/>
      <c r="Z1264" s="142"/>
      <c r="AA1264" s="142"/>
      <c r="AB1264" s="142"/>
      <c r="AC1264" s="142"/>
      <c r="AD1264" s="142"/>
      <c r="AE1264" s="142"/>
    </row>
    <row r="1265" spans="1:31" ht="15" hidden="1" customHeight="1">
      <c r="A1265" s="384"/>
      <c r="B1265" s="142"/>
      <c r="C1265" s="142"/>
      <c r="D1265" s="142"/>
      <c r="E1265" s="142"/>
      <c r="F1265" s="142"/>
      <c r="G1265" s="142"/>
      <c r="H1265" s="142"/>
      <c r="I1265" s="142"/>
      <c r="J1265" s="142"/>
      <c r="K1265" s="142"/>
      <c r="L1265" s="142"/>
      <c r="M1265" s="142"/>
      <c r="N1265" s="142"/>
      <c r="O1265" s="142"/>
      <c r="P1265" s="142"/>
      <c r="Q1265" s="142"/>
      <c r="R1265" s="142"/>
      <c r="S1265" s="142"/>
      <c r="T1265" s="142"/>
      <c r="U1265" s="142"/>
      <c r="V1265" s="142"/>
      <c r="W1265" s="142"/>
      <c r="X1265" s="142"/>
      <c r="Y1265" s="142"/>
      <c r="Z1265" s="142"/>
      <c r="AA1265" s="142"/>
      <c r="AB1265" s="142"/>
      <c r="AC1265" s="142"/>
      <c r="AD1265" s="142"/>
      <c r="AE1265" s="142"/>
    </row>
    <row r="1266" spans="1:31" ht="15" hidden="1" customHeight="1">
      <c r="A1266" s="384"/>
      <c r="B1266" s="142"/>
      <c r="C1266" s="142"/>
      <c r="D1266" s="142"/>
      <c r="E1266" s="142"/>
      <c r="F1266" s="142"/>
      <c r="G1266" s="142"/>
      <c r="H1266" s="142"/>
      <c r="I1266" s="142"/>
      <c r="J1266" s="142"/>
      <c r="K1266" s="142"/>
      <c r="L1266" s="142"/>
      <c r="M1266" s="142"/>
      <c r="N1266" s="142"/>
      <c r="O1266" s="142"/>
      <c r="P1266" s="142"/>
      <c r="Q1266" s="142"/>
      <c r="R1266" s="142"/>
      <c r="S1266" s="142"/>
      <c r="T1266" s="142"/>
      <c r="U1266" s="142"/>
      <c r="V1266" s="142"/>
      <c r="W1266" s="142"/>
      <c r="X1266" s="142"/>
      <c r="Y1266" s="142"/>
      <c r="Z1266" s="142"/>
      <c r="AA1266" s="142"/>
      <c r="AB1266" s="142"/>
      <c r="AC1266" s="142"/>
      <c r="AD1266" s="142"/>
      <c r="AE1266" s="142"/>
    </row>
    <row r="1267" spans="1:31" ht="15" hidden="1" customHeight="1">
      <c r="A1267" s="384"/>
      <c r="B1267" s="142"/>
      <c r="C1267" s="142"/>
      <c r="D1267" s="142"/>
      <c r="E1267" s="142"/>
      <c r="F1267" s="142"/>
      <c r="G1267" s="142"/>
      <c r="H1267" s="142"/>
      <c r="I1267" s="142"/>
      <c r="J1267" s="142"/>
      <c r="K1267" s="142"/>
      <c r="L1267" s="142"/>
      <c r="M1267" s="142"/>
      <c r="N1267" s="142"/>
      <c r="O1267" s="142"/>
      <c r="P1267" s="142"/>
      <c r="Q1267" s="142"/>
      <c r="R1267" s="142"/>
      <c r="S1267" s="142"/>
      <c r="T1267" s="142"/>
      <c r="U1267" s="142"/>
      <c r="V1267" s="142"/>
      <c r="W1267" s="142"/>
      <c r="X1267" s="142"/>
      <c r="Y1267" s="142"/>
      <c r="Z1267" s="142"/>
      <c r="AA1267" s="142"/>
      <c r="AB1267" s="142"/>
      <c r="AC1267" s="142"/>
      <c r="AD1267" s="142"/>
      <c r="AE1267" s="142"/>
    </row>
    <row r="1268" spans="1:31" ht="15" hidden="1" customHeight="1">
      <c r="A1268" s="384"/>
      <c r="B1268" s="142"/>
      <c r="C1268" s="142"/>
      <c r="D1268" s="142"/>
      <c r="E1268" s="142"/>
      <c r="F1268" s="142"/>
      <c r="G1268" s="142"/>
      <c r="H1268" s="142"/>
      <c r="I1268" s="142"/>
      <c r="J1268" s="142"/>
      <c r="K1268" s="142"/>
      <c r="L1268" s="142"/>
      <c r="M1268" s="142"/>
      <c r="N1268" s="142"/>
      <c r="O1268" s="142"/>
      <c r="P1268" s="142"/>
      <c r="Q1268" s="142"/>
      <c r="R1268" s="142"/>
      <c r="S1268" s="142"/>
      <c r="T1268" s="142"/>
      <c r="U1268" s="142"/>
      <c r="V1268" s="142"/>
      <c r="W1268" s="142"/>
      <c r="X1268" s="142"/>
      <c r="Y1268" s="142"/>
      <c r="Z1268" s="142"/>
      <c r="AA1268" s="142"/>
      <c r="AB1268" s="142"/>
      <c r="AC1268" s="142"/>
      <c r="AD1268" s="142"/>
      <c r="AE1268" s="142"/>
    </row>
    <row r="1269" spans="1:31" ht="15" hidden="1" customHeight="1">
      <c r="A1269" s="384"/>
      <c r="B1269" s="142"/>
      <c r="C1269" s="142"/>
      <c r="D1269" s="142"/>
      <c r="E1269" s="142"/>
      <c r="F1269" s="142"/>
      <c r="G1269" s="142"/>
      <c r="H1269" s="142"/>
      <c r="I1269" s="142"/>
      <c r="J1269" s="142"/>
      <c r="K1269" s="142"/>
      <c r="L1269" s="142"/>
      <c r="M1269" s="142"/>
      <c r="N1269" s="142"/>
      <c r="O1269" s="142"/>
      <c r="P1269" s="142"/>
      <c r="Q1269" s="142"/>
      <c r="R1269" s="142"/>
      <c r="S1269" s="142"/>
      <c r="T1269" s="142"/>
      <c r="U1269" s="142"/>
      <c r="V1269" s="142"/>
      <c r="W1269" s="142"/>
      <c r="X1269" s="142"/>
      <c r="Y1269" s="142"/>
      <c r="Z1269" s="142"/>
      <c r="AA1269" s="142"/>
      <c r="AB1269" s="142"/>
      <c r="AC1269" s="142"/>
      <c r="AD1269" s="142"/>
      <c r="AE1269" s="142"/>
    </row>
    <row r="1270" spans="1:31" ht="15" hidden="1" customHeight="1">
      <c r="A1270" s="384"/>
      <c r="B1270" s="142"/>
      <c r="C1270" s="142"/>
      <c r="D1270" s="142"/>
      <c r="E1270" s="142"/>
      <c r="F1270" s="142"/>
      <c r="G1270" s="142"/>
      <c r="H1270" s="142"/>
      <c r="I1270" s="142"/>
      <c r="J1270" s="142"/>
      <c r="K1270" s="142"/>
      <c r="L1270" s="142"/>
      <c r="M1270" s="142"/>
      <c r="N1270" s="142"/>
      <c r="O1270" s="142"/>
      <c r="P1270" s="142"/>
      <c r="Q1270" s="142"/>
      <c r="R1270" s="142"/>
      <c r="S1270" s="142"/>
      <c r="T1270" s="142"/>
      <c r="U1270" s="142"/>
      <c r="V1270" s="142"/>
      <c r="W1270" s="142"/>
      <c r="X1270" s="142"/>
      <c r="Y1270" s="142"/>
      <c r="Z1270" s="142"/>
      <c r="AA1270" s="142"/>
      <c r="AB1270" s="142"/>
      <c r="AC1270" s="142"/>
      <c r="AD1270" s="142"/>
      <c r="AE1270" s="142"/>
    </row>
    <row r="1271" spans="1:31" ht="15" hidden="1" customHeight="1">
      <c r="A1271" s="384"/>
      <c r="B1271" s="142"/>
      <c r="C1271" s="142"/>
      <c r="D1271" s="142"/>
      <c r="E1271" s="142"/>
      <c r="F1271" s="142"/>
      <c r="G1271" s="142"/>
      <c r="H1271" s="142"/>
      <c r="I1271" s="142"/>
      <c r="J1271" s="142"/>
      <c r="K1271" s="142"/>
      <c r="L1271" s="142"/>
      <c r="M1271" s="142"/>
      <c r="N1271" s="142"/>
      <c r="O1271" s="142"/>
      <c r="P1271" s="142"/>
      <c r="Q1271" s="142"/>
      <c r="R1271" s="142"/>
      <c r="S1271" s="142"/>
      <c r="T1271" s="142"/>
      <c r="U1271" s="142"/>
      <c r="V1271" s="142"/>
      <c r="W1271" s="142"/>
      <c r="X1271" s="142"/>
      <c r="Y1271" s="142"/>
      <c r="Z1271" s="142"/>
      <c r="AA1271" s="142"/>
      <c r="AB1271" s="142"/>
      <c r="AC1271" s="142"/>
      <c r="AD1271" s="142"/>
      <c r="AE1271" s="142"/>
    </row>
    <row r="1272" spans="1:31" ht="15" hidden="1" customHeight="1">
      <c r="A1272" s="384"/>
      <c r="B1272" s="142"/>
      <c r="C1272" s="142"/>
      <c r="D1272" s="142"/>
      <c r="E1272" s="142"/>
      <c r="F1272" s="142"/>
      <c r="G1272" s="142"/>
      <c r="H1272" s="142"/>
      <c r="I1272" s="142"/>
      <c r="J1272" s="142"/>
      <c r="K1272" s="142"/>
      <c r="L1272" s="142"/>
      <c r="M1272" s="142"/>
      <c r="N1272" s="142"/>
      <c r="O1272" s="142"/>
      <c r="P1272" s="142"/>
      <c r="Q1272" s="142"/>
      <c r="R1272" s="142"/>
      <c r="S1272" s="142"/>
      <c r="T1272" s="142"/>
      <c r="U1272" s="142"/>
      <c r="V1272" s="142"/>
      <c r="W1272" s="142"/>
      <c r="X1272" s="142"/>
      <c r="Y1272" s="142"/>
      <c r="Z1272" s="142"/>
      <c r="AA1272" s="142"/>
      <c r="AB1272" s="142"/>
      <c r="AC1272" s="142"/>
      <c r="AD1272" s="142"/>
      <c r="AE1272" s="142"/>
    </row>
    <row r="1273" spans="1:31" ht="15" hidden="1" customHeight="1">
      <c r="A1273" s="384"/>
      <c r="B1273" s="142"/>
      <c r="C1273" s="142"/>
      <c r="D1273" s="142"/>
      <c r="E1273" s="142"/>
      <c r="F1273" s="142"/>
      <c r="G1273" s="142"/>
      <c r="H1273" s="142"/>
      <c r="I1273" s="142"/>
      <c r="J1273" s="142"/>
      <c r="K1273" s="142"/>
      <c r="L1273" s="142"/>
      <c r="M1273" s="142"/>
      <c r="N1273" s="142"/>
      <c r="O1273" s="142"/>
      <c r="P1273" s="142"/>
      <c r="Q1273" s="142"/>
      <c r="R1273" s="142"/>
      <c r="S1273" s="142"/>
      <c r="T1273" s="142"/>
      <c r="U1273" s="142"/>
      <c r="V1273" s="142"/>
      <c r="W1273" s="142"/>
      <c r="X1273" s="142"/>
      <c r="Y1273" s="142"/>
      <c r="Z1273" s="142"/>
      <c r="AA1273" s="142"/>
      <c r="AB1273" s="142"/>
      <c r="AC1273" s="142"/>
      <c r="AD1273" s="142"/>
      <c r="AE1273" s="142"/>
    </row>
    <row r="1274" spans="1:31" ht="15" hidden="1" customHeight="1">
      <c r="A1274" s="384"/>
      <c r="B1274" s="142"/>
      <c r="C1274" s="142"/>
      <c r="D1274" s="142"/>
      <c r="E1274" s="142"/>
      <c r="F1274" s="142"/>
      <c r="G1274" s="142"/>
      <c r="H1274" s="142"/>
      <c r="I1274" s="142"/>
      <c r="J1274" s="142"/>
      <c r="K1274" s="142"/>
      <c r="L1274" s="142"/>
      <c r="M1274" s="142"/>
      <c r="N1274" s="142"/>
      <c r="O1274" s="142"/>
      <c r="P1274" s="142"/>
      <c r="Q1274" s="142"/>
      <c r="R1274" s="142"/>
      <c r="S1274" s="142"/>
      <c r="T1274" s="142"/>
      <c r="U1274" s="142"/>
      <c r="V1274" s="142"/>
      <c r="W1274" s="142"/>
      <c r="X1274" s="142"/>
      <c r="Y1274" s="142"/>
      <c r="Z1274" s="142"/>
      <c r="AA1274" s="142"/>
      <c r="AB1274" s="142"/>
      <c r="AC1274" s="142"/>
      <c r="AD1274" s="142"/>
      <c r="AE1274" s="142"/>
    </row>
    <row r="1275" spans="1:31" ht="15" hidden="1" customHeight="1">
      <c r="A1275" s="384"/>
      <c r="B1275" s="142"/>
      <c r="C1275" s="142"/>
      <c r="D1275" s="142"/>
      <c r="E1275" s="142"/>
      <c r="F1275" s="142"/>
      <c r="G1275" s="142"/>
      <c r="H1275" s="142"/>
      <c r="I1275" s="142"/>
      <c r="J1275" s="142"/>
      <c r="K1275" s="142"/>
      <c r="L1275" s="142"/>
      <c r="M1275" s="142"/>
      <c r="N1275" s="142"/>
      <c r="O1275" s="142"/>
      <c r="P1275" s="142"/>
      <c r="Q1275" s="142"/>
      <c r="R1275" s="142"/>
      <c r="S1275" s="142"/>
      <c r="T1275" s="142"/>
      <c r="U1275" s="142"/>
      <c r="V1275" s="142"/>
      <c r="W1275" s="142"/>
      <c r="X1275" s="142"/>
      <c r="Y1275" s="142"/>
      <c r="Z1275" s="142"/>
      <c r="AA1275" s="142"/>
      <c r="AB1275" s="142"/>
      <c r="AC1275" s="142"/>
      <c r="AD1275" s="142"/>
      <c r="AE1275" s="142"/>
    </row>
    <row r="1276" spans="1:31" ht="15" hidden="1" customHeight="1">
      <c r="A1276" s="384"/>
      <c r="B1276" s="142"/>
      <c r="C1276" s="142"/>
      <c r="D1276" s="142"/>
      <c r="E1276" s="142"/>
      <c r="F1276" s="142"/>
      <c r="G1276" s="142"/>
      <c r="H1276" s="142"/>
      <c r="I1276" s="142"/>
      <c r="J1276" s="142"/>
      <c r="K1276" s="142"/>
      <c r="L1276" s="142"/>
      <c r="M1276" s="142"/>
      <c r="N1276" s="142"/>
      <c r="O1276" s="142"/>
      <c r="P1276" s="142"/>
      <c r="Q1276" s="142"/>
      <c r="R1276" s="142"/>
      <c r="S1276" s="142"/>
      <c r="T1276" s="142"/>
      <c r="U1276" s="142"/>
      <c r="V1276" s="142"/>
      <c r="W1276" s="142"/>
      <c r="X1276" s="142"/>
      <c r="Y1276" s="142"/>
      <c r="Z1276" s="142"/>
      <c r="AA1276" s="142"/>
      <c r="AB1276" s="142"/>
      <c r="AC1276" s="142"/>
      <c r="AD1276" s="142"/>
      <c r="AE1276" s="142"/>
    </row>
    <row r="1277" spans="1:31" ht="15" hidden="1" customHeight="1">
      <c r="A1277" s="384"/>
      <c r="B1277" s="142"/>
      <c r="C1277" s="142"/>
      <c r="D1277" s="142"/>
      <c r="E1277" s="142"/>
      <c r="F1277" s="142"/>
      <c r="G1277" s="142"/>
      <c r="H1277" s="142"/>
      <c r="I1277" s="142"/>
      <c r="J1277" s="142"/>
      <c r="K1277" s="142"/>
      <c r="L1277" s="142"/>
      <c r="M1277" s="142"/>
      <c r="N1277" s="142"/>
      <c r="O1277" s="142"/>
      <c r="P1277" s="142"/>
      <c r="Q1277" s="142"/>
      <c r="R1277" s="142"/>
      <c r="S1277" s="142"/>
      <c r="T1277" s="142"/>
      <c r="U1277" s="142"/>
      <c r="V1277" s="142"/>
      <c r="W1277" s="142"/>
      <c r="X1277" s="142"/>
      <c r="Y1277" s="142"/>
      <c r="Z1277" s="142"/>
      <c r="AA1277" s="142"/>
      <c r="AB1277" s="142"/>
      <c r="AC1277" s="142"/>
      <c r="AD1277" s="142"/>
      <c r="AE1277" s="142"/>
    </row>
    <row r="1278" spans="1:31" ht="15" hidden="1" customHeight="1">
      <c r="A1278" s="384"/>
      <c r="B1278" s="142"/>
      <c r="C1278" s="142"/>
      <c r="D1278" s="142"/>
      <c r="E1278" s="142"/>
      <c r="F1278" s="142"/>
      <c r="G1278" s="142"/>
      <c r="H1278" s="142"/>
      <c r="I1278" s="142"/>
      <c r="J1278" s="142"/>
      <c r="K1278" s="142"/>
      <c r="L1278" s="142"/>
      <c r="M1278" s="142"/>
      <c r="N1278" s="142"/>
      <c r="O1278" s="142"/>
      <c r="P1278" s="142"/>
      <c r="Q1278" s="142"/>
      <c r="R1278" s="142"/>
      <c r="S1278" s="142"/>
      <c r="T1278" s="142"/>
      <c r="U1278" s="142"/>
      <c r="V1278" s="142"/>
      <c r="W1278" s="142"/>
      <c r="X1278" s="142"/>
      <c r="Y1278" s="142"/>
      <c r="Z1278" s="142"/>
      <c r="AA1278" s="142"/>
      <c r="AB1278" s="142"/>
      <c r="AC1278" s="142"/>
      <c r="AD1278" s="142"/>
      <c r="AE1278" s="142"/>
    </row>
    <row r="1279" spans="1:31" ht="15" hidden="1" customHeight="1">
      <c r="A1279" s="384"/>
      <c r="B1279" s="142"/>
      <c r="C1279" s="142"/>
      <c r="D1279" s="142"/>
      <c r="E1279" s="142"/>
      <c r="F1279" s="142"/>
      <c r="G1279" s="142"/>
      <c r="H1279" s="142"/>
      <c r="I1279" s="142"/>
      <c r="J1279" s="142"/>
      <c r="K1279" s="142"/>
      <c r="L1279" s="142"/>
      <c r="M1279" s="142"/>
      <c r="N1279" s="142"/>
      <c r="O1279" s="142"/>
      <c r="P1279" s="142"/>
      <c r="Q1279" s="142"/>
      <c r="R1279" s="142"/>
      <c r="S1279" s="142"/>
      <c r="T1279" s="142"/>
      <c r="U1279" s="142"/>
      <c r="V1279" s="142"/>
      <c r="W1279" s="142"/>
      <c r="X1279" s="142"/>
      <c r="Y1279" s="142"/>
      <c r="Z1279" s="142"/>
      <c r="AA1279" s="142"/>
      <c r="AB1279" s="142"/>
      <c r="AC1279" s="142"/>
      <c r="AD1279" s="142"/>
      <c r="AE1279" s="142"/>
    </row>
    <row r="1280" spans="1:31" ht="15" hidden="1" customHeight="1">
      <c r="A1280" s="384"/>
      <c r="B1280" s="142"/>
      <c r="C1280" s="142"/>
      <c r="D1280" s="142"/>
      <c r="E1280" s="142"/>
      <c r="F1280" s="142"/>
      <c r="G1280" s="142"/>
      <c r="H1280" s="142"/>
      <c r="I1280" s="142"/>
      <c r="J1280" s="142"/>
      <c r="K1280" s="142"/>
      <c r="L1280" s="142"/>
      <c r="M1280" s="142"/>
      <c r="N1280" s="142"/>
      <c r="O1280" s="142"/>
      <c r="P1280" s="142"/>
      <c r="Q1280" s="142"/>
      <c r="R1280" s="142"/>
      <c r="S1280" s="142"/>
      <c r="T1280" s="142"/>
      <c r="U1280" s="142"/>
      <c r="V1280" s="142"/>
      <c r="W1280" s="142"/>
      <c r="X1280" s="142"/>
      <c r="Y1280" s="142"/>
      <c r="Z1280" s="142"/>
      <c r="AA1280" s="142"/>
      <c r="AB1280" s="142"/>
      <c r="AC1280" s="142"/>
      <c r="AD1280" s="142"/>
      <c r="AE1280" s="142"/>
    </row>
    <row r="1281" spans="1:31" ht="15" hidden="1" customHeight="1">
      <c r="A1281" s="384"/>
      <c r="B1281" s="142"/>
      <c r="C1281" s="142"/>
      <c r="D1281" s="142"/>
      <c r="E1281" s="142"/>
      <c r="F1281" s="142"/>
      <c r="G1281" s="142"/>
      <c r="H1281" s="142"/>
      <c r="I1281" s="142"/>
      <c r="J1281" s="142"/>
      <c r="K1281" s="142"/>
      <c r="L1281" s="142"/>
      <c r="M1281" s="142"/>
      <c r="N1281" s="142"/>
      <c r="O1281" s="142"/>
      <c r="P1281" s="142"/>
      <c r="Q1281" s="142"/>
      <c r="R1281" s="142"/>
      <c r="S1281" s="142"/>
      <c r="T1281" s="142"/>
      <c r="U1281" s="142"/>
      <c r="V1281" s="142"/>
      <c r="W1281" s="142"/>
      <c r="X1281" s="142"/>
      <c r="Y1281" s="142"/>
      <c r="Z1281" s="142"/>
      <c r="AA1281" s="142"/>
      <c r="AB1281" s="142"/>
      <c r="AC1281" s="142"/>
      <c r="AD1281" s="142"/>
      <c r="AE1281" s="142"/>
    </row>
    <row r="1282" spans="1:31" ht="15" hidden="1" customHeight="1">
      <c r="A1282" s="384"/>
      <c r="B1282" s="142"/>
      <c r="C1282" s="142"/>
      <c r="D1282" s="142"/>
      <c r="E1282" s="142"/>
      <c r="F1282" s="142"/>
      <c r="G1282" s="142"/>
      <c r="H1282" s="142"/>
      <c r="I1282" s="142"/>
      <c r="J1282" s="142"/>
      <c r="K1282" s="142"/>
      <c r="L1282" s="142"/>
      <c r="M1282" s="142"/>
      <c r="N1282" s="142"/>
      <c r="O1282" s="142"/>
      <c r="P1282" s="142"/>
      <c r="Q1282" s="142"/>
      <c r="R1282" s="142"/>
      <c r="S1282" s="142"/>
      <c r="T1282" s="142"/>
      <c r="U1282" s="142"/>
      <c r="V1282" s="142"/>
      <c r="W1282" s="142"/>
      <c r="X1282" s="142"/>
      <c r="Y1282" s="142"/>
      <c r="Z1282" s="142"/>
      <c r="AA1282" s="142"/>
      <c r="AB1282" s="142"/>
      <c r="AC1282" s="142"/>
      <c r="AD1282" s="142"/>
      <c r="AE1282" s="142"/>
    </row>
    <row r="1283" spans="1:31" ht="15" hidden="1" customHeight="1">
      <c r="A1283" s="384"/>
      <c r="B1283" s="142"/>
      <c r="C1283" s="142"/>
      <c r="D1283" s="142"/>
      <c r="E1283" s="142"/>
      <c r="F1283" s="142"/>
      <c r="G1283" s="142"/>
      <c r="H1283" s="142"/>
      <c r="I1283" s="142"/>
      <c r="J1283" s="142"/>
      <c r="K1283" s="142"/>
      <c r="L1283" s="142"/>
      <c r="M1283" s="142"/>
      <c r="N1283" s="142"/>
      <c r="O1283" s="142"/>
      <c r="P1283" s="142"/>
      <c r="Q1283" s="142"/>
      <c r="R1283" s="142"/>
      <c r="S1283" s="142"/>
      <c r="T1283" s="142"/>
      <c r="U1283" s="142"/>
      <c r="V1283" s="142"/>
      <c r="W1283" s="142"/>
      <c r="X1283" s="142"/>
      <c r="Y1283" s="142"/>
      <c r="Z1283" s="142"/>
      <c r="AA1283" s="142"/>
      <c r="AB1283" s="142"/>
      <c r="AC1283" s="142"/>
      <c r="AD1283" s="142"/>
      <c r="AE1283" s="142"/>
    </row>
    <row r="1284" spans="1:31" ht="15" hidden="1" customHeight="1">
      <c r="A1284" s="384"/>
      <c r="B1284" s="142"/>
      <c r="C1284" s="142"/>
      <c r="D1284" s="142"/>
      <c r="E1284" s="142"/>
      <c r="F1284" s="142"/>
      <c r="G1284" s="142"/>
      <c r="H1284" s="142"/>
      <c r="I1284" s="142"/>
      <c r="J1284" s="142"/>
      <c r="K1284" s="142"/>
      <c r="L1284" s="142"/>
      <c r="M1284" s="142"/>
      <c r="N1284" s="142"/>
      <c r="O1284" s="142"/>
      <c r="P1284" s="142"/>
      <c r="Q1284" s="142"/>
      <c r="R1284" s="142"/>
      <c r="S1284" s="142"/>
      <c r="T1284" s="142"/>
      <c r="U1284" s="142"/>
      <c r="V1284" s="142"/>
      <c r="W1284" s="142"/>
      <c r="X1284" s="142"/>
      <c r="Y1284" s="142"/>
      <c r="Z1284" s="142"/>
      <c r="AA1284" s="142"/>
      <c r="AB1284" s="142"/>
      <c r="AC1284" s="142"/>
      <c r="AD1284" s="142"/>
      <c r="AE1284" s="142"/>
    </row>
    <row r="1285" spans="1:31" ht="15" hidden="1" customHeight="1">
      <c r="A1285" s="384"/>
      <c r="B1285" s="142"/>
      <c r="C1285" s="142"/>
      <c r="D1285" s="142"/>
      <c r="E1285" s="142"/>
      <c r="F1285" s="142"/>
      <c r="G1285" s="142"/>
      <c r="H1285" s="142"/>
      <c r="I1285" s="142"/>
      <c r="J1285" s="142"/>
      <c r="K1285" s="142"/>
      <c r="L1285" s="142"/>
      <c r="M1285" s="142"/>
      <c r="N1285" s="142"/>
      <c r="O1285" s="142"/>
      <c r="P1285" s="142"/>
      <c r="Q1285" s="142"/>
      <c r="R1285" s="142"/>
      <c r="S1285" s="142"/>
      <c r="T1285" s="142"/>
      <c r="U1285" s="142"/>
      <c r="V1285" s="142"/>
      <c r="W1285" s="142"/>
      <c r="X1285" s="142"/>
      <c r="Y1285" s="142"/>
      <c r="Z1285" s="142"/>
      <c r="AA1285" s="142"/>
      <c r="AB1285" s="142"/>
      <c r="AC1285" s="142"/>
      <c r="AD1285" s="142"/>
      <c r="AE1285" s="142"/>
    </row>
    <row r="1286" spans="1:31" ht="15" hidden="1" customHeight="1">
      <c r="A1286" s="384"/>
      <c r="B1286" s="142"/>
      <c r="C1286" s="142"/>
      <c r="D1286" s="142"/>
      <c r="E1286" s="142"/>
      <c r="F1286" s="142"/>
      <c r="G1286" s="142"/>
      <c r="H1286" s="142"/>
      <c r="I1286" s="142"/>
      <c r="J1286" s="142"/>
      <c r="K1286" s="142"/>
      <c r="L1286" s="142"/>
      <c r="M1286" s="142"/>
      <c r="N1286" s="142"/>
      <c r="O1286" s="142"/>
      <c r="P1286" s="142"/>
      <c r="Q1286" s="142"/>
      <c r="R1286" s="142"/>
      <c r="S1286" s="142"/>
      <c r="T1286" s="142"/>
      <c r="U1286" s="142"/>
      <c r="V1286" s="142"/>
      <c r="W1286" s="142"/>
      <c r="X1286" s="142"/>
      <c r="Y1286" s="142"/>
      <c r="Z1286" s="142"/>
      <c r="AA1286" s="142"/>
      <c r="AB1286" s="142"/>
      <c r="AC1286" s="142"/>
      <c r="AD1286" s="142"/>
      <c r="AE1286" s="142"/>
    </row>
    <row r="1287" spans="1:31" ht="15" hidden="1" customHeight="1">
      <c r="A1287" s="384"/>
      <c r="B1287" s="142"/>
      <c r="C1287" s="142"/>
      <c r="D1287" s="142"/>
      <c r="E1287" s="142"/>
      <c r="F1287" s="142"/>
      <c r="G1287" s="142"/>
      <c r="H1287" s="142"/>
      <c r="I1287" s="142"/>
      <c r="J1287" s="142"/>
      <c r="K1287" s="142"/>
      <c r="L1287" s="142"/>
      <c r="M1287" s="142"/>
      <c r="N1287" s="142"/>
      <c r="O1287" s="142"/>
      <c r="P1287" s="142"/>
      <c r="Q1287" s="142"/>
      <c r="R1287" s="142"/>
      <c r="S1287" s="142"/>
      <c r="T1287" s="142"/>
      <c r="U1287" s="142"/>
      <c r="V1287" s="142"/>
      <c r="W1287" s="142"/>
      <c r="X1287" s="142"/>
      <c r="Y1287" s="142"/>
      <c r="Z1287" s="142"/>
      <c r="AA1287" s="142"/>
      <c r="AB1287" s="142"/>
      <c r="AC1287" s="142"/>
      <c r="AD1287" s="142"/>
      <c r="AE1287" s="142"/>
    </row>
    <row r="1288" spans="1:31" ht="15" hidden="1" customHeight="1">
      <c r="A1288" s="384"/>
      <c r="B1288" s="142"/>
      <c r="C1288" s="142"/>
      <c r="D1288" s="142"/>
      <c r="E1288" s="142"/>
      <c r="F1288" s="142"/>
      <c r="G1288" s="142"/>
      <c r="H1288" s="142"/>
      <c r="I1288" s="142"/>
      <c r="J1288" s="142"/>
      <c r="K1288" s="142"/>
      <c r="L1288" s="142"/>
      <c r="M1288" s="142"/>
      <c r="N1288" s="142"/>
      <c r="O1288" s="142"/>
      <c r="P1288" s="142"/>
      <c r="Q1288" s="142"/>
      <c r="R1288" s="142"/>
      <c r="S1288" s="142"/>
      <c r="T1288" s="142"/>
      <c r="U1288" s="142"/>
      <c r="V1288" s="142"/>
      <c r="W1288" s="142"/>
      <c r="X1288" s="142"/>
      <c r="Y1288" s="142"/>
      <c r="Z1288" s="142"/>
      <c r="AA1288" s="142"/>
      <c r="AB1288" s="142"/>
      <c r="AC1288" s="142"/>
      <c r="AD1288" s="142"/>
      <c r="AE1288" s="142"/>
    </row>
    <row r="1289" spans="1:31" ht="15" hidden="1" customHeight="1">
      <c r="A1289" s="384"/>
      <c r="B1289" s="142"/>
      <c r="C1289" s="142"/>
      <c r="D1289" s="142"/>
      <c r="E1289" s="142"/>
      <c r="F1289" s="142"/>
      <c r="G1289" s="142"/>
      <c r="H1289" s="142"/>
      <c r="I1289" s="142"/>
      <c r="J1289" s="142"/>
      <c r="K1289" s="142"/>
      <c r="L1289" s="142"/>
      <c r="M1289" s="142"/>
      <c r="N1289" s="142"/>
      <c r="O1289" s="142"/>
      <c r="P1289" s="142"/>
      <c r="Q1289" s="142"/>
      <c r="R1289" s="142"/>
      <c r="S1289" s="142"/>
      <c r="T1289" s="142"/>
      <c r="U1289" s="142"/>
      <c r="V1289" s="142"/>
      <c r="W1289" s="142"/>
      <c r="X1289" s="142"/>
      <c r="Y1289" s="142"/>
      <c r="Z1289" s="142"/>
      <c r="AA1289" s="142"/>
      <c r="AB1289" s="142"/>
      <c r="AC1289" s="142"/>
      <c r="AD1289" s="142"/>
      <c r="AE1289" s="142"/>
    </row>
    <row r="1290" spans="1:31" ht="15" hidden="1" customHeight="1">
      <c r="A1290" s="384"/>
      <c r="B1290" s="142"/>
      <c r="C1290" s="142"/>
      <c r="D1290" s="142"/>
      <c r="E1290" s="142"/>
      <c r="F1290" s="142"/>
      <c r="G1290" s="142"/>
      <c r="H1290" s="142"/>
      <c r="I1290" s="142"/>
      <c r="J1290" s="142"/>
      <c r="K1290" s="142"/>
      <c r="L1290" s="142"/>
      <c r="M1290" s="142"/>
      <c r="N1290" s="142"/>
      <c r="O1290" s="142"/>
      <c r="P1290" s="142"/>
      <c r="Q1290" s="142"/>
      <c r="R1290" s="142"/>
      <c r="S1290" s="142"/>
      <c r="T1290" s="142"/>
      <c r="U1290" s="142"/>
      <c r="V1290" s="142"/>
      <c r="W1290" s="142"/>
      <c r="X1290" s="142"/>
      <c r="Y1290" s="142"/>
      <c r="Z1290" s="142"/>
      <c r="AA1290" s="142"/>
      <c r="AB1290" s="142"/>
      <c r="AC1290" s="142"/>
      <c r="AD1290" s="142"/>
      <c r="AE1290" s="142"/>
    </row>
    <row r="1291" spans="1:31" ht="15" hidden="1" customHeight="1">
      <c r="A1291" s="384"/>
      <c r="B1291" s="142"/>
      <c r="C1291" s="142"/>
      <c r="D1291" s="142"/>
      <c r="E1291" s="142"/>
      <c r="F1291" s="142"/>
      <c r="G1291" s="142"/>
      <c r="H1291" s="142"/>
      <c r="I1291" s="142"/>
      <c r="J1291" s="142"/>
      <c r="K1291" s="142"/>
      <c r="L1291" s="142"/>
      <c r="M1291" s="142"/>
      <c r="N1291" s="142"/>
      <c r="O1291" s="142"/>
      <c r="P1291" s="142"/>
      <c r="Q1291" s="142"/>
      <c r="R1291" s="142"/>
      <c r="S1291" s="142"/>
      <c r="T1291" s="142"/>
      <c r="U1291" s="142"/>
      <c r="V1291" s="142"/>
      <c r="W1291" s="142"/>
      <c r="X1291" s="142"/>
      <c r="Y1291" s="142"/>
      <c r="Z1291" s="142"/>
      <c r="AA1291" s="142"/>
      <c r="AB1291" s="142"/>
      <c r="AC1291" s="142"/>
      <c r="AD1291" s="142"/>
      <c r="AE1291" s="142"/>
    </row>
    <row r="1292" spans="1:31" ht="15" hidden="1" customHeight="1">
      <c r="A1292" s="384"/>
      <c r="B1292" s="142"/>
      <c r="C1292" s="142"/>
      <c r="D1292" s="142"/>
      <c r="E1292" s="142"/>
      <c r="F1292" s="142"/>
      <c r="G1292" s="142"/>
      <c r="H1292" s="142"/>
      <c r="I1292" s="142"/>
      <c r="J1292" s="142"/>
      <c r="K1292" s="142"/>
      <c r="L1292" s="142"/>
      <c r="M1292" s="142"/>
      <c r="N1292" s="142"/>
      <c r="O1292" s="142"/>
      <c r="P1292" s="142"/>
      <c r="Q1292" s="142"/>
      <c r="R1292" s="142"/>
      <c r="S1292" s="142"/>
      <c r="T1292" s="142"/>
      <c r="U1292" s="142"/>
      <c r="V1292" s="142"/>
      <c r="W1292" s="142"/>
      <c r="X1292" s="142"/>
      <c r="Y1292" s="142"/>
      <c r="Z1292" s="142"/>
      <c r="AA1292" s="142"/>
      <c r="AB1292" s="142"/>
      <c r="AC1292" s="142"/>
      <c r="AD1292" s="142"/>
      <c r="AE1292" s="142"/>
    </row>
    <row r="1293" spans="1:31" ht="15" hidden="1" customHeight="1">
      <c r="A1293" s="384"/>
      <c r="B1293" s="142"/>
      <c r="C1293" s="142"/>
      <c r="D1293" s="142"/>
      <c r="E1293" s="142"/>
      <c r="F1293" s="142"/>
      <c r="G1293" s="142"/>
      <c r="H1293" s="142"/>
      <c r="I1293" s="142"/>
      <c r="J1293" s="142"/>
      <c r="K1293" s="142"/>
      <c r="L1293" s="142"/>
      <c r="M1293" s="142"/>
      <c r="N1293" s="142"/>
      <c r="O1293" s="142"/>
      <c r="P1293" s="142"/>
      <c r="Q1293" s="142"/>
      <c r="R1293" s="142"/>
      <c r="S1293" s="142"/>
      <c r="T1293" s="142"/>
      <c r="U1293" s="142"/>
      <c r="V1293" s="142"/>
      <c r="W1293" s="142"/>
      <c r="X1293" s="142"/>
      <c r="Y1293" s="142"/>
      <c r="Z1293" s="142"/>
      <c r="AA1293" s="142"/>
      <c r="AB1293" s="142"/>
      <c r="AC1293" s="142"/>
      <c r="AD1293" s="142"/>
      <c r="AE1293" s="142"/>
    </row>
    <row r="1294" spans="1:31" ht="15" hidden="1" customHeight="1">
      <c r="A1294" s="384"/>
      <c r="B1294" s="142"/>
      <c r="C1294" s="142"/>
      <c r="D1294" s="142"/>
      <c r="E1294" s="142"/>
      <c r="F1294" s="142"/>
      <c r="G1294" s="142"/>
      <c r="H1294" s="142"/>
      <c r="I1294" s="142"/>
      <c r="J1294" s="142"/>
      <c r="K1294" s="142"/>
      <c r="L1294" s="142"/>
      <c r="M1294" s="142"/>
      <c r="N1294" s="142"/>
      <c r="O1294" s="142"/>
      <c r="P1294" s="142"/>
      <c r="Q1294" s="142"/>
      <c r="R1294" s="142"/>
      <c r="S1294" s="142"/>
      <c r="T1294" s="142"/>
      <c r="U1294" s="142"/>
      <c r="V1294" s="142"/>
      <c r="W1294" s="142"/>
      <c r="X1294" s="142"/>
      <c r="Y1294" s="142"/>
      <c r="Z1294" s="142"/>
      <c r="AA1294" s="142"/>
      <c r="AB1294" s="142"/>
      <c r="AC1294" s="142"/>
      <c r="AD1294" s="142"/>
      <c r="AE1294" s="142"/>
    </row>
    <row r="1295" spans="1:31" ht="15" hidden="1" customHeight="1">
      <c r="A1295" s="384"/>
      <c r="B1295" s="142"/>
      <c r="C1295" s="142"/>
      <c r="D1295" s="142"/>
      <c r="E1295" s="142"/>
      <c r="F1295" s="142"/>
      <c r="G1295" s="142"/>
      <c r="H1295" s="142"/>
      <c r="I1295" s="142"/>
      <c r="J1295" s="142"/>
      <c r="K1295" s="142"/>
      <c r="L1295" s="142"/>
      <c r="M1295" s="142"/>
      <c r="N1295" s="142"/>
      <c r="O1295" s="142"/>
      <c r="P1295" s="142"/>
      <c r="Q1295" s="142"/>
      <c r="R1295" s="142"/>
      <c r="S1295" s="142"/>
      <c r="T1295" s="142"/>
      <c r="U1295" s="142"/>
      <c r="V1295" s="142"/>
      <c r="W1295" s="142"/>
      <c r="X1295" s="142"/>
      <c r="Y1295" s="142"/>
      <c r="Z1295" s="142"/>
      <c r="AA1295" s="142"/>
      <c r="AB1295" s="142"/>
      <c r="AC1295" s="142"/>
      <c r="AD1295" s="142"/>
      <c r="AE1295" s="142"/>
    </row>
    <row r="1296" spans="1:31" ht="15" hidden="1" customHeight="1">
      <c r="A1296" s="384"/>
      <c r="B1296" s="142"/>
      <c r="C1296" s="142"/>
      <c r="D1296" s="142"/>
      <c r="E1296" s="142"/>
      <c r="F1296" s="142"/>
      <c r="G1296" s="142"/>
      <c r="H1296" s="142"/>
      <c r="I1296" s="142"/>
      <c r="J1296" s="142"/>
      <c r="K1296" s="142"/>
      <c r="L1296" s="142"/>
      <c r="M1296" s="142"/>
      <c r="N1296" s="142"/>
      <c r="O1296" s="142"/>
      <c r="P1296" s="142"/>
      <c r="Q1296" s="142"/>
      <c r="R1296" s="142"/>
      <c r="S1296" s="142"/>
      <c r="T1296" s="142"/>
      <c r="U1296" s="142"/>
      <c r="V1296" s="142"/>
      <c r="W1296" s="142"/>
      <c r="X1296" s="142"/>
      <c r="Y1296" s="142"/>
      <c r="Z1296" s="142"/>
      <c r="AA1296" s="142"/>
      <c r="AB1296" s="142"/>
      <c r="AC1296" s="142"/>
      <c r="AD1296" s="142"/>
      <c r="AE1296" s="142"/>
    </row>
    <row r="1297" spans="1:31" ht="15" hidden="1" customHeight="1">
      <c r="A1297" s="384"/>
      <c r="B1297" s="142"/>
      <c r="C1297" s="142"/>
      <c r="D1297" s="142"/>
      <c r="E1297" s="142"/>
      <c r="F1297" s="142"/>
      <c r="G1297" s="142"/>
      <c r="H1297" s="142"/>
      <c r="I1297" s="142"/>
      <c r="J1297" s="142"/>
      <c r="K1297" s="142"/>
      <c r="L1297" s="142"/>
      <c r="M1297" s="142"/>
      <c r="N1297" s="142"/>
      <c r="O1297" s="142"/>
      <c r="P1297" s="142"/>
      <c r="Q1297" s="142"/>
      <c r="R1297" s="142"/>
      <c r="S1297" s="142"/>
      <c r="T1297" s="142"/>
      <c r="U1297" s="142"/>
      <c r="V1297" s="142"/>
      <c r="W1297" s="142"/>
      <c r="X1297" s="142"/>
      <c r="Y1297" s="142"/>
      <c r="Z1297" s="142"/>
      <c r="AA1297" s="142"/>
      <c r="AB1297" s="142"/>
      <c r="AC1297" s="142"/>
      <c r="AD1297" s="142"/>
      <c r="AE1297" s="142"/>
    </row>
    <row r="1298" spans="1:31" ht="15" hidden="1" customHeight="1">
      <c r="A1298" s="384"/>
      <c r="B1298" s="142"/>
      <c r="C1298" s="142"/>
      <c r="D1298" s="142"/>
      <c r="E1298" s="142"/>
      <c r="F1298" s="142"/>
      <c r="G1298" s="142"/>
      <c r="H1298" s="142"/>
      <c r="I1298" s="142"/>
      <c r="J1298" s="142"/>
      <c r="K1298" s="142"/>
      <c r="L1298" s="142"/>
      <c r="M1298" s="142"/>
      <c r="N1298" s="142"/>
      <c r="O1298" s="142"/>
      <c r="P1298" s="142"/>
      <c r="Q1298" s="142"/>
      <c r="R1298" s="142"/>
      <c r="S1298" s="142"/>
      <c r="T1298" s="142"/>
      <c r="U1298" s="142"/>
      <c r="V1298" s="142"/>
      <c r="W1298" s="142"/>
      <c r="X1298" s="142"/>
      <c r="Y1298" s="142"/>
      <c r="Z1298" s="142"/>
      <c r="AA1298" s="142"/>
      <c r="AB1298" s="142"/>
      <c r="AC1298" s="142"/>
      <c r="AD1298" s="142"/>
      <c r="AE1298" s="142"/>
    </row>
    <row r="1299" spans="1:31" ht="15" hidden="1" customHeight="1">
      <c r="A1299" s="384"/>
      <c r="B1299" s="142"/>
      <c r="C1299" s="142"/>
      <c r="D1299" s="142"/>
      <c r="E1299" s="142"/>
      <c r="F1299" s="142"/>
      <c r="G1299" s="142"/>
      <c r="H1299" s="142"/>
      <c r="I1299" s="142"/>
      <c r="J1299" s="142"/>
      <c r="K1299" s="142"/>
      <c r="L1299" s="142"/>
      <c r="M1299" s="142"/>
      <c r="N1299" s="142"/>
      <c r="O1299" s="142"/>
      <c r="P1299" s="142"/>
      <c r="Q1299" s="142"/>
      <c r="R1299" s="142"/>
      <c r="S1299" s="142"/>
      <c r="T1299" s="142"/>
      <c r="U1299" s="142"/>
      <c r="V1299" s="142"/>
      <c r="W1299" s="142"/>
      <c r="X1299" s="142"/>
      <c r="Y1299" s="142"/>
      <c r="Z1299" s="142"/>
      <c r="AA1299" s="142"/>
      <c r="AB1299" s="142"/>
      <c r="AC1299" s="142"/>
      <c r="AD1299" s="142"/>
      <c r="AE1299" s="142"/>
    </row>
    <row r="1300" spans="1:31" ht="15" hidden="1" customHeight="1">
      <c r="A1300" s="384"/>
      <c r="B1300" s="142"/>
      <c r="C1300" s="142"/>
      <c r="D1300" s="142"/>
      <c r="E1300" s="142"/>
      <c r="F1300" s="142"/>
      <c r="G1300" s="142"/>
      <c r="H1300" s="142"/>
      <c r="I1300" s="142"/>
      <c r="J1300" s="142"/>
      <c r="K1300" s="142"/>
      <c r="L1300" s="142"/>
      <c r="M1300" s="142"/>
      <c r="N1300" s="142"/>
      <c r="O1300" s="142"/>
      <c r="P1300" s="142"/>
      <c r="Q1300" s="142"/>
      <c r="R1300" s="142"/>
      <c r="S1300" s="142"/>
      <c r="T1300" s="142"/>
      <c r="U1300" s="142"/>
      <c r="V1300" s="142"/>
      <c r="W1300" s="142"/>
      <c r="X1300" s="142"/>
      <c r="Y1300" s="142"/>
      <c r="Z1300" s="142"/>
      <c r="AA1300" s="142"/>
      <c r="AB1300" s="142"/>
      <c r="AC1300" s="142"/>
      <c r="AD1300" s="142"/>
      <c r="AE1300" s="142"/>
    </row>
    <row r="1301" spans="1:31" ht="15" hidden="1" customHeight="1">
      <c r="A1301" s="384"/>
      <c r="B1301" s="142"/>
      <c r="C1301" s="142"/>
      <c r="D1301" s="142"/>
      <c r="E1301" s="142"/>
      <c r="F1301" s="142"/>
      <c r="G1301" s="142"/>
      <c r="H1301" s="142"/>
      <c r="I1301" s="142"/>
      <c r="J1301" s="142"/>
      <c r="K1301" s="142"/>
      <c r="L1301" s="142"/>
      <c r="M1301" s="142"/>
      <c r="N1301" s="142"/>
      <c r="O1301" s="142"/>
      <c r="P1301" s="142"/>
      <c r="Q1301" s="142"/>
      <c r="R1301" s="142"/>
      <c r="S1301" s="142"/>
      <c r="T1301" s="142"/>
      <c r="U1301" s="142"/>
      <c r="V1301" s="142"/>
      <c r="W1301" s="142"/>
      <c r="X1301" s="142"/>
      <c r="Y1301" s="142"/>
      <c r="Z1301" s="142"/>
      <c r="AA1301" s="142"/>
      <c r="AB1301" s="142"/>
      <c r="AC1301" s="142"/>
      <c r="AD1301" s="142"/>
      <c r="AE1301" s="142"/>
    </row>
    <row r="1302" spans="1:31" ht="15" hidden="1" customHeight="1">
      <c r="A1302" s="384"/>
      <c r="B1302" s="142"/>
      <c r="C1302" s="142"/>
      <c r="D1302" s="142"/>
      <c r="E1302" s="142"/>
      <c r="F1302" s="142"/>
      <c r="G1302" s="142"/>
      <c r="H1302" s="142"/>
      <c r="I1302" s="142"/>
      <c r="J1302" s="142"/>
      <c r="K1302" s="142"/>
      <c r="L1302" s="142"/>
      <c r="M1302" s="142"/>
      <c r="N1302" s="142"/>
      <c r="O1302" s="142"/>
      <c r="P1302" s="142"/>
      <c r="Q1302" s="142"/>
      <c r="R1302" s="142"/>
      <c r="S1302" s="142"/>
      <c r="T1302" s="142"/>
      <c r="U1302" s="142"/>
      <c r="V1302" s="142"/>
      <c r="W1302" s="142"/>
      <c r="X1302" s="142"/>
      <c r="Y1302" s="142"/>
      <c r="Z1302" s="142"/>
      <c r="AA1302" s="142"/>
      <c r="AB1302" s="142"/>
      <c r="AC1302" s="142"/>
      <c r="AD1302" s="142"/>
      <c r="AE1302" s="142"/>
    </row>
    <row r="1303" spans="1:31" ht="15" hidden="1" customHeight="1">
      <c r="A1303" s="384"/>
      <c r="B1303" s="142"/>
      <c r="C1303" s="142"/>
      <c r="D1303" s="142"/>
      <c r="E1303" s="142"/>
      <c r="F1303" s="142"/>
      <c r="G1303" s="142"/>
      <c r="H1303" s="142"/>
      <c r="I1303" s="142"/>
      <c r="J1303" s="142"/>
      <c r="K1303" s="142"/>
      <c r="L1303" s="142"/>
      <c r="M1303" s="142"/>
      <c r="N1303" s="142"/>
      <c r="O1303" s="142"/>
      <c r="P1303" s="142"/>
      <c r="Q1303" s="142"/>
      <c r="R1303" s="142"/>
      <c r="S1303" s="142"/>
      <c r="T1303" s="142"/>
      <c r="U1303" s="142"/>
      <c r="V1303" s="142"/>
      <c r="W1303" s="142"/>
      <c r="X1303" s="142"/>
      <c r="Y1303" s="142"/>
      <c r="Z1303" s="142"/>
      <c r="AA1303" s="142"/>
      <c r="AB1303" s="142"/>
      <c r="AC1303" s="142"/>
      <c r="AD1303" s="142"/>
      <c r="AE1303" s="142"/>
    </row>
    <row r="1304" spans="1:31" ht="15" hidden="1" customHeight="1">
      <c r="A1304" s="384"/>
      <c r="B1304" s="142"/>
      <c r="C1304" s="142"/>
      <c r="D1304" s="142"/>
      <c r="E1304" s="142"/>
      <c r="F1304" s="142"/>
      <c r="G1304" s="142"/>
      <c r="H1304" s="142"/>
      <c r="I1304" s="142"/>
      <c r="J1304" s="142"/>
      <c r="K1304" s="142"/>
      <c r="L1304" s="142"/>
      <c r="M1304" s="142"/>
      <c r="N1304" s="142"/>
      <c r="O1304" s="142"/>
      <c r="P1304" s="142"/>
      <c r="Q1304" s="142"/>
      <c r="R1304" s="142"/>
      <c r="S1304" s="142"/>
      <c r="T1304" s="142"/>
      <c r="U1304" s="142"/>
      <c r="V1304" s="142"/>
      <c r="W1304" s="142"/>
      <c r="X1304" s="142"/>
      <c r="Y1304" s="142"/>
      <c r="Z1304" s="142"/>
      <c r="AA1304" s="142"/>
      <c r="AB1304" s="142"/>
      <c r="AC1304" s="142"/>
      <c r="AD1304" s="142"/>
      <c r="AE1304" s="142"/>
    </row>
    <row r="1305" spans="1:31" ht="15" hidden="1" customHeight="1">
      <c r="A1305" s="384"/>
      <c r="B1305" s="142"/>
      <c r="C1305" s="142"/>
      <c r="D1305" s="142"/>
      <c r="E1305" s="142"/>
      <c r="F1305" s="142"/>
      <c r="G1305" s="142"/>
      <c r="H1305" s="142"/>
      <c r="I1305" s="142"/>
      <c r="J1305" s="142"/>
      <c r="K1305" s="142"/>
      <c r="L1305" s="142"/>
      <c r="M1305" s="142"/>
      <c r="N1305" s="142"/>
      <c r="O1305" s="142"/>
      <c r="P1305" s="142"/>
      <c r="Q1305" s="142"/>
      <c r="R1305" s="142"/>
      <c r="S1305" s="142"/>
      <c r="T1305" s="142"/>
      <c r="U1305" s="142"/>
      <c r="V1305" s="142"/>
      <c r="W1305" s="142"/>
      <c r="X1305" s="142"/>
      <c r="Y1305" s="142"/>
      <c r="Z1305" s="142"/>
      <c r="AA1305" s="142"/>
      <c r="AB1305" s="142"/>
      <c r="AC1305" s="142"/>
      <c r="AD1305" s="142"/>
      <c r="AE1305" s="142"/>
    </row>
    <row r="1306" spans="1:31" ht="15" hidden="1" customHeight="1">
      <c r="A1306" s="384"/>
      <c r="B1306" s="142"/>
      <c r="C1306" s="142"/>
      <c r="D1306" s="142"/>
      <c r="E1306" s="142"/>
      <c r="F1306" s="142"/>
      <c r="G1306" s="142"/>
      <c r="H1306" s="142"/>
      <c r="I1306" s="142"/>
      <c r="J1306" s="142"/>
      <c r="K1306" s="142"/>
      <c r="L1306" s="142"/>
      <c r="M1306" s="142"/>
      <c r="N1306" s="142"/>
      <c r="O1306" s="142"/>
      <c r="P1306" s="142"/>
      <c r="Q1306" s="142"/>
      <c r="R1306" s="142"/>
      <c r="S1306" s="142"/>
      <c r="T1306" s="142"/>
      <c r="U1306" s="142"/>
      <c r="V1306" s="142"/>
      <c r="W1306" s="142"/>
      <c r="X1306" s="142"/>
      <c r="Y1306" s="142"/>
      <c r="Z1306" s="142"/>
      <c r="AA1306" s="142"/>
      <c r="AB1306" s="142"/>
      <c r="AC1306" s="142"/>
      <c r="AD1306" s="142"/>
      <c r="AE1306" s="142"/>
    </row>
    <row r="1307" spans="1:31" ht="15" hidden="1" customHeight="1">
      <c r="A1307" s="384"/>
      <c r="B1307" s="142"/>
      <c r="C1307" s="142"/>
      <c r="D1307" s="142"/>
      <c r="E1307" s="142"/>
      <c r="F1307" s="142"/>
      <c r="G1307" s="142"/>
      <c r="H1307" s="142"/>
      <c r="I1307" s="142"/>
      <c r="J1307" s="142"/>
      <c r="K1307" s="142"/>
      <c r="L1307" s="142"/>
      <c r="M1307" s="142"/>
      <c r="N1307" s="142"/>
      <c r="O1307" s="142"/>
      <c r="P1307" s="142"/>
      <c r="Q1307" s="142"/>
      <c r="R1307" s="142"/>
      <c r="S1307" s="142"/>
      <c r="T1307" s="142"/>
      <c r="U1307" s="142"/>
      <c r="V1307" s="142"/>
      <c r="W1307" s="142"/>
      <c r="X1307" s="142"/>
      <c r="Y1307" s="142"/>
      <c r="Z1307" s="142"/>
      <c r="AA1307" s="142"/>
      <c r="AB1307" s="142"/>
      <c r="AC1307" s="142"/>
      <c r="AD1307" s="142"/>
      <c r="AE1307" s="142"/>
    </row>
    <row r="1308" spans="1:31" ht="15" hidden="1" customHeight="1">
      <c r="A1308" s="384"/>
      <c r="B1308" s="142"/>
      <c r="C1308" s="142"/>
      <c r="D1308" s="142"/>
      <c r="E1308" s="142"/>
      <c r="F1308" s="142"/>
      <c r="G1308" s="142"/>
      <c r="H1308" s="142"/>
      <c r="I1308" s="142"/>
      <c r="J1308" s="142"/>
      <c r="K1308" s="142"/>
      <c r="L1308" s="142"/>
      <c r="M1308" s="142"/>
      <c r="N1308" s="142"/>
      <c r="O1308" s="142"/>
      <c r="P1308" s="142"/>
      <c r="Q1308" s="142"/>
      <c r="R1308" s="142"/>
      <c r="S1308" s="142"/>
      <c r="T1308" s="142"/>
      <c r="U1308" s="142"/>
      <c r="V1308" s="142"/>
      <c r="W1308" s="142"/>
      <c r="X1308" s="142"/>
      <c r="Y1308" s="142"/>
      <c r="Z1308" s="142"/>
      <c r="AA1308" s="142"/>
      <c r="AB1308" s="142"/>
      <c r="AC1308" s="142"/>
      <c r="AD1308" s="142"/>
      <c r="AE1308" s="142"/>
    </row>
    <row r="1309" spans="1:31" ht="15" hidden="1" customHeight="1">
      <c r="A1309" s="384"/>
      <c r="B1309" s="142"/>
      <c r="C1309" s="142"/>
      <c r="D1309" s="142"/>
      <c r="E1309" s="142"/>
      <c r="F1309" s="142"/>
      <c r="G1309" s="142"/>
      <c r="H1309" s="142"/>
      <c r="I1309" s="142"/>
      <c r="J1309" s="142"/>
      <c r="K1309" s="142"/>
      <c r="L1309" s="142"/>
      <c r="M1309" s="142"/>
      <c r="N1309" s="142"/>
      <c r="O1309" s="142"/>
      <c r="P1309" s="142"/>
      <c r="Q1309" s="142"/>
      <c r="R1309" s="142"/>
      <c r="S1309" s="142"/>
      <c r="T1309" s="142"/>
      <c r="U1309" s="142"/>
      <c r="V1309" s="142"/>
      <c r="W1309" s="142"/>
      <c r="X1309" s="142"/>
      <c r="Y1309" s="142"/>
      <c r="Z1309" s="142"/>
      <c r="AA1309" s="142"/>
      <c r="AB1309" s="142"/>
      <c r="AC1309" s="142"/>
      <c r="AD1309" s="142"/>
      <c r="AE1309" s="142"/>
    </row>
    <row r="1310" spans="1:31" ht="15" hidden="1" customHeight="1">
      <c r="A1310" s="384"/>
      <c r="B1310" s="142"/>
      <c r="C1310" s="142"/>
      <c r="D1310" s="142"/>
      <c r="E1310" s="142"/>
      <c r="F1310" s="142"/>
      <c r="G1310" s="142"/>
      <c r="H1310" s="142"/>
      <c r="I1310" s="142"/>
      <c r="J1310" s="142"/>
      <c r="K1310" s="142"/>
      <c r="L1310" s="142"/>
      <c r="M1310" s="142"/>
      <c r="N1310" s="142"/>
      <c r="O1310" s="142"/>
      <c r="P1310" s="142"/>
      <c r="Q1310" s="142"/>
      <c r="R1310" s="142"/>
      <c r="S1310" s="142"/>
      <c r="T1310" s="142"/>
      <c r="U1310" s="142"/>
      <c r="V1310" s="142"/>
      <c r="W1310" s="142"/>
      <c r="X1310" s="142"/>
      <c r="Y1310" s="142"/>
      <c r="Z1310" s="142"/>
      <c r="AA1310" s="142"/>
      <c r="AB1310" s="142"/>
      <c r="AC1310" s="142"/>
      <c r="AD1310" s="142"/>
      <c r="AE1310" s="142"/>
    </row>
    <row r="1311" spans="1:31" ht="15" hidden="1" customHeight="1">
      <c r="A1311" s="384"/>
      <c r="B1311" s="142"/>
      <c r="C1311" s="142"/>
      <c r="D1311" s="142"/>
      <c r="E1311" s="142"/>
      <c r="F1311" s="142"/>
      <c r="G1311" s="142"/>
      <c r="H1311" s="142"/>
      <c r="I1311" s="142"/>
      <c r="J1311" s="142"/>
      <c r="K1311" s="142"/>
      <c r="L1311" s="142"/>
      <c r="M1311" s="142"/>
      <c r="N1311" s="142"/>
      <c r="O1311" s="142"/>
      <c r="P1311" s="142"/>
      <c r="Q1311" s="142"/>
      <c r="R1311" s="142"/>
      <c r="S1311" s="142"/>
      <c r="T1311" s="142"/>
      <c r="U1311" s="142"/>
      <c r="V1311" s="142"/>
      <c r="W1311" s="142"/>
      <c r="X1311" s="142"/>
      <c r="Y1311" s="142"/>
      <c r="Z1311" s="142"/>
      <c r="AA1311" s="142"/>
      <c r="AB1311" s="142"/>
      <c r="AC1311" s="142"/>
      <c r="AD1311" s="142"/>
      <c r="AE1311" s="142"/>
    </row>
    <row r="1312" spans="1:31" ht="15" hidden="1" customHeight="1">
      <c r="A1312" s="384"/>
      <c r="B1312" s="142"/>
      <c r="C1312" s="142"/>
      <c r="D1312" s="142"/>
      <c r="E1312" s="142"/>
      <c r="F1312" s="142"/>
      <c r="G1312" s="142"/>
      <c r="H1312" s="142"/>
      <c r="I1312" s="142"/>
      <c r="J1312" s="142"/>
      <c r="K1312" s="142"/>
      <c r="L1312" s="142"/>
      <c r="M1312" s="142"/>
      <c r="N1312" s="142"/>
      <c r="O1312" s="142"/>
      <c r="P1312" s="142"/>
      <c r="Q1312" s="142"/>
      <c r="R1312" s="142"/>
      <c r="S1312" s="142"/>
      <c r="T1312" s="142"/>
      <c r="U1312" s="142"/>
      <c r="V1312" s="142"/>
      <c r="W1312" s="142"/>
      <c r="X1312" s="142"/>
      <c r="Y1312" s="142"/>
      <c r="Z1312" s="142"/>
      <c r="AA1312" s="142"/>
      <c r="AB1312" s="142"/>
      <c r="AC1312" s="142"/>
      <c r="AD1312" s="142"/>
      <c r="AE1312" s="142"/>
    </row>
    <row r="1313" spans="1:31" ht="15" hidden="1" customHeight="1">
      <c r="A1313" s="384"/>
      <c r="B1313" s="142"/>
      <c r="C1313" s="142"/>
      <c r="D1313" s="142"/>
      <c r="E1313" s="142"/>
      <c r="F1313" s="142"/>
      <c r="G1313" s="142"/>
      <c r="H1313" s="142"/>
      <c r="I1313" s="142"/>
      <c r="J1313" s="142"/>
      <c r="K1313" s="142"/>
      <c r="L1313" s="142"/>
      <c r="M1313" s="142"/>
      <c r="N1313" s="142"/>
      <c r="O1313" s="142"/>
      <c r="P1313" s="142"/>
      <c r="Q1313" s="142"/>
      <c r="R1313" s="142"/>
      <c r="S1313" s="142"/>
      <c r="T1313" s="142"/>
      <c r="U1313" s="142"/>
      <c r="V1313" s="142"/>
      <c r="W1313" s="142"/>
      <c r="X1313" s="142"/>
      <c r="Y1313" s="142"/>
      <c r="Z1313" s="142"/>
      <c r="AA1313" s="142"/>
      <c r="AB1313" s="142"/>
      <c r="AC1313" s="142"/>
      <c r="AD1313" s="142"/>
      <c r="AE1313" s="142"/>
    </row>
    <row r="1314" spans="1:31" ht="15" hidden="1" customHeight="1">
      <c r="A1314" s="384"/>
      <c r="B1314" s="142"/>
      <c r="C1314" s="142"/>
      <c r="D1314" s="142"/>
      <c r="E1314" s="142"/>
      <c r="F1314" s="142"/>
      <c r="G1314" s="142"/>
      <c r="H1314" s="142"/>
      <c r="I1314" s="142"/>
      <c r="J1314" s="142"/>
      <c r="K1314" s="142"/>
      <c r="L1314" s="142"/>
      <c r="M1314" s="142"/>
      <c r="N1314" s="142"/>
      <c r="O1314" s="142"/>
      <c r="P1314" s="142"/>
      <c r="Q1314" s="142"/>
      <c r="R1314" s="142"/>
      <c r="S1314" s="142"/>
      <c r="T1314" s="142"/>
      <c r="U1314" s="142"/>
      <c r="V1314" s="142"/>
      <c r="W1314" s="142"/>
      <c r="X1314" s="142"/>
      <c r="Y1314" s="142"/>
      <c r="Z1314" s="142"/>
      <c r="AA1314" s="142"/>
      <c r="AB1314" s="142"/>
      <c r="AC1314" s="142"/>
      <c r="AD1314" s="142"/>
      <c r="AE1314" s="142"/>
    </row>
    <row r="1315" spans="1:31" ht="15" hidden="1" customHeight="1">
      <c r="A1315" s="384"/>
      <c r="B1315" s="142"/>
      <c r="C1315" s="142"/>
      <c r="D1315" s="142"/>
      <c r="E1315" s="142"/>
      <c r="F1315" s="142"/>
      <c r="G1315" s="142"/>
      <c r="H1315" s="142"/>
      <c r="I1315" s="142"/>
      <c r="J1315" s="142"/>
      <c r="K1315" s="142"/>
      <c r="L1315" s="142"/>
      <c r="M1315" s="142"/>
      <c r="N1315" s="142"/>
      <c r="O1315" s="142"/>
      <c r="P1315" s="142"/>
      <c r="Q1315" s="142"/>
      <c r="R1315" s="142"/>
      <c r="S1315" s="142"/>
      <c r="T1315" s="142"/>
      <c r="U1315" s="142"/>
      <c r="V1315" s="142"/>
      <c r="W1315" s="142"/>
      <c r="X1315" s="142"/>
      <c r="Y1315" s="142"/>
      <c r="Z1315" s="142"/>
      <c r="AA1315" s="142"/>
      <c r="AB1315" s="142"/>
      <c r="AC1315" s="142"/>
      <c r="AD1315" s="142"/>
      <c r="AE1315" s="142"/>
    </row>
    <row r="1316" spans="1:31" ht="15" hidden="1" customHeight="1">
      <c r="A1316" s="384"/>
      <c r="B1316" s="142"/>
      <c r="C1316" s="142"/>
      <c r="D1316" s="142"/>
      <c r="E1316" s="142"/>
      <c r="F1316" s="142"/>
      <c r="G1316" s="142"/>
      <c r="H1316" s="142"/>
      <c r="I1316" s="142"/>
      <c r="J1316" s="142"/>
      <c r="K1316" s="142"/>
      <c r="L1316" s="142"/>
      <c r="M1316" s="142"/>
      <c r="N1316" s="142"/>
      <c r="O1316" s="142"/>
      <c r="P1316" s="142"/>
      <c r="Q1316" s="142"/>
      <c r="R1316" s="142"/>
      <c r="S1316" s="142"/>
      <c r="T1316" s="142"/>
      <c r="U1316" s="142"/>
      <c r="V1316" s="142"/>
      <c r="W1316" s="142"/>
      <c r="X1316" s="142"/>
      <c r="Y1316" s="142"/>
      <c r="Z1316" s="142"/>
      <c r="AA1316" s="142"/>
      <c r="AB1316" s="142"/>
      <c r="AC1316" s="142"/>
      <c r="AD1316" s="142"/>
      <c r="AE1316" s="142"/>
    </row>
    <row r="1317" spans="1:31" ht="15" hidden="1" customHeight="1">
      <c r="A1317" s="384"/>
      <c r="B1317" s="142"/>
      <c r="C1317" s="142"/>
      <c r="D1317" s="142"/>
      <c r="E1317" s="142"/>
      <c r="F1317" s="142"/>
      <c r="G1317" s="142"/>
      <c r="H1317" s="142"/>
      <c r="I1317" s="142"/>
      <c r="J1317" s="142"/>
      <c r="K1317" s="142"/>
      <c r="L1317" s="142"/>
      <c r="M1317" s="142"/>
      <c r="N1317" s="142"/>
      <c r="O1317" s="142"/>
      <c r="P1317" s="142"/>
      <c r="Q1317" s="142"/>
      <c r="R1317" s="142"/>
      <c r="S1317" s="142"/>
      <c r="T1317" s="142"/>
      <c r="U1317" s="142"/>
      <c r="V1317" s="142"/>
      <c r="W1317" s="142"/>
      <c r="X1317" s="142"/>
      <c r="Y1317" s="142"/>
      <c r="Z1317" s="142"/>
      <c r="AA1317" s="142"/>
      <c r="AB1317" s="142"/>
      <c r="AC1317" s="142"/>
      <c r="AD1317" s="142"/>
      <c r="AE1317" s="142"/>
    </row>
    <row r="1318" spans="1:31" ht="15" hidden="1" customHeight="1">
      <c r="A1318" s="384"/>
      <c r="B1318" s="142"/>
      <c r="C1318" s="142"/>
      <c r="D1318" s="142"/>
      <c r="E1318" s="142"/>
      <c r="F1318" s="142"/>
      <c r="G1318" s="142"/>
      <c r="H1318" s="142"/>
      <c r="I1318" s="142"/>
      <c r="J1318" s="142"/>
      <c r="K1318" s="142"/>
      <c r="L1318" s="142"/>
      <c r="M1318" s="142"/>
      <c r="N1318" s="142"/>
      <c r="O1318" s="142"/>
      <c r="P1318" s="142"/>
      <c r="Q1318" s="142"/>
      <c r="R1318" s="142"/>
      <c r="S1318" s="142"/>
      <c r="T1318" s="142"/>
      <c r="U1318" s="142"/>
      <c r="V1318" s="142"/>
      <c r="W1318" s="142"/>
      <c r="X1318" s="142"/>
      <c r="Y1318" s="142"/>
      <c r="Z1318" s="142"/>
      <c r="AA1318" s="142"/>
      <c r="AB1318" s="142"/>
      <c r="AC1318" s="142"/>
      <c r="AD1318" s="142"/>
      <c r="AE1318" s="142"/>
    </row>
    <row r="1319" spans="1:31" ht="15" hidden="1" customHeight="1">
      <c r="A1319" s="384"/>
      <c r="B1319" s="142"/>
      <c r="C1319" s="142"/>
      <c r="D1319" s="142"/>
      <c r="E1319" s="142"/>
      <c r="F1319" s="142"/>
      <c r="G1319" s="142"/>
      <c r="H1319" s="142"/>
      <c r="I1319" s="142"/>
      <c r="J1319" s="142"/>
      <c r="K1319" s="142"/>
      <c r="L1319" s="142"/>
      <c r="M1319" s="142"/>
      <c r="N1319" s="142"/>
      <c r="O1319" s="142"/>
      <c r="P1319" s="142"/>
      <c r="Q1319" s="142"/>
      <c r="R1319" s="142"/>
      <c r="S1319" s="142"/>
      <c r="T1319" s="142"/>
      <c r="U1319" s="142"/>
      <c r="V1319" s="142"/>
      <c r="W1319" s="142"/>
      <c r="X1319" s="142"/>
      <c r="Y1319" s="142"/>
      <c r="Z1319" s="142"/>
      <c r="AA1319" s="142"/>
      <c r="AB1319" s="142"/>
      <c r="AC1319" s="142"/>
      <c r="AD1319" s="142"/>
      <c r="AE1319" s="142"/>
    </row>
    <row r="1320" spans="1:31" ht="15" hidden="1" customHeight="1">
      <c r="A1320" s="384"/>
      <c r="B1320" s="142"/>
      <c r="C1320" s="142"/>
      <c r="D1320" s="142"/>
      <c r="E1320" s="142"/>
      <c r="F1320" s="142"/>
      <c r="G1320" s="142"/>
      <c r="H1320" s="142"/>
      <c r="I1320" s="142"/>
      <c r="J1320" s="142"/>
      <c r="K1320" s="142"/>
      <c r="L1320" s="142"/>
      <c r="M1320" s="142"/>
      <c r="N1320" s="142"/>
      <c r="O1320" s="142"/>
      <c r="P1320" s="142"/>
      <c r="Q1320" s="142"/>
      <c r="R1320" s="142"/>
      <c r="S1320" s="142"/>
      <c r="T1320" s="142"/>
      <c r="U1320" s="142"/>
      <c r="V1320" s="142"/>
      <c r="W1320" s="142"/>
      <c r="X1320" s="142"/>
      <c r="Y1320" s="142"/>
      <c r="Z1320" s="142"/>
      <c r="AA1320" s="142"/>
      <c r="AB1320" s="142"/>
      <c r="AC1320" s="142"/>
      <c r="AD1320" s="142"/>
      <c r="AE1320" s="142"/>
    </row>
    <row r="1321" spans="1:31" ht="15" hidden="1" customHeight="1">
      <c r="A1321" s="384"/>
      <c r="B1321" s="142"/>
      <c r="C1321" s="142"/>
      <c r="D1321" s="142"/>
      <c r="E1321" s="142"/>
      <c r="F1321" s="142"/>
      <c r="G1321" s="142"/>
      <c r="H1321" s="142"/>
      <c r="I1321" s="142"/>
      <c r="J1321" s="142"/>
      <c r="K1321" s="142"/>
      <c r="L1321" s="142"/>
      <c r="M1321" s="142"/>
      <c r="N1321" s="142"/>
      <c r="O1321" s="142"/>
      <c r="P1321" s="142"/>
      <c r="Q1321" s="142"/>
      <c r="R1321" s="142"/>
      <c r="S1321" s="142"/>
      <c r="T1321" s="142"/>
      <c r="U1321" s="142"/>
      <c r="V1321" s="142"/>
      <c r="W1321" s="142"/>
      <c r="X1321" s="142"/>
      <c r="Y1321" s="142"/>
      <c r="Z1321" s="142"/>
      <c r="AA1321" s="142"/>
      <c r="AB1321" s="142"/>
      <c r="AC1321" s="142"/>
      <c r="AD1321" s="142"/>
      <c r="AE1321" s="142"/>
    </row>
    <row r="1322" spans="1:31" ht="15" hidden="1" customHeight="1">
      <c r="A1322" s="384"/>
      <c r="B1322" s="142"/>
      <c r="C1322" s="142"/>
      <c r="D1322" s="142"/>
      <c r="E1322" s="142"/>
      <c r="F1322" s="142"/>
      <c r="G1322" s="142"/>
      <c r="H1322" s="142"/>
      <c r="I1322" s="142"/>
      <c r="J1322" s="142"/>
      <c r="K1322" s="142"/>
      <c r="L1322" s="142"/>
      <c r="M1322" s="142"/>
      <c r="N1322" s="142"/>
      <c r="O1322" s="142"/>
      <c r="P1322" s="142"/>
      <c r="Q1322" s="142"/>
      <c r="R1322" s="142"/>
      <c r="S1322" s="142"/>
      <c r="T1322" s="142"/>
      <c r="U1322" s="142"/>
      <c r="V1322" s="142"/>
      <c r="W1322" s="142"/>
      <c r="X1322" s="142"/>
      <c r="Y1322" s="142"/>
      <c r="Z1322" s="142"/>
      <c r="AA1322" s="142"/>
      <c r="AB1322" s="142"/>
      <c r="AC1322" s="142"/>
      <c r="AD1322" s="142"/>
      <c r="AE1322" s="142"/>
    </row>
    <row r="1323" spans="1:31" ht="15" hidden="1" customHeight="1">
      <c r="A1323" s="384"/>
      <c r="B1323" s="142"/>
      <c r="C1323" s="142"/>
      <c r="D1323" s="142"/>
      <c r="E1323" s="142"/>
      <c r="F1323" s="142"/>
      <c r="G1323" s="142"/>
      <c r="H1323" s="142"/>
      <c r="I1323" s="142"/>
      <c r="J1323" s="142"/>
      <c r="K1323" s="142"/>
      <c r="L1323" s="142"/>
      <c r="M1323" s="142"/>
      <c r="N1323" s="142"/>
      <c r="O1323" s="142"/>
      <c r="P1323" s="142"/>
      <c r="Q1323" s="142"/>
      <c r="R1323" s="142"/>
      <c r="S1323" s="142"/>
      <c r="T1323" s="142"/>
      <c r="U1323" s="142"/>
      <c r="V1323" s="142"/>
      <c r="W1323" s="142"/>
      <c r="X1323" s="142"/>
      <c r="Y1323" s="142"/>
      <c r="Z1323" s="142"/>
      <c r="AA1323" s="142"/>
      <c r="AB1323" s="142"/>
      <c r="AC1323" s="142"/>
      <c r="AD1323" s="142"/>
      <c r="AE1323" s="142"/>
    </row>
    <row r="1324" spans="1:31" ht="15" hidden="1" customHeight="1">
      <c r="A1324" s="384"/>
      <c r="B1324" s="142"/>
      <c r="C1324" s="142"/>
      <c r="D1324" s="142"/>
      <c r="E1324" s="142"/>
      <c r="F1324" s="142"/>
      <c r="G1324" s="142"/>
      <c r="H1324" s="142"/>
      <c r="I1324" s="142"/>
      <c r="J1324" s="142"/>
      <c r="K1324" s="142"/>
      <c r="L1324" s="142"/>
      <c r="M1324" s="142"/>
      <c r="N1324" s="142"/>
      <c r="O1324" s="142"/>
      <c r="P1324" s="142"/>
      <c r="Q1324" s="142"/>
      <c r="R1324" s="142"/>
      <c r="S1324" s="142"/>
      <c r="T1324" s="142"/>
      <c r="U1324" s="142"/>
      <c r="V1324" s="142"/>
      <c r="W1324" s="142"/>
      <c r="X1324" s="142"/>
      <c r="Y1324" s="142"/>
      <c r="Z1324" s="142"/>
      <c r="AA1324" s="142"/>
      <c r="AB1324" s="142"/>
      <c r="AC1324" s="142"/>
      <c r="AD1324" s="142"/>
      <c r="AE1324" s="142"/>
    </row>
    <row r="1325" spans="1:31" ht="15" hidden="1" customHeight="1">
      <c r="A1325" s="384"/>
      <c r="B1325" s="142"/>
      <c r="C1325" s="142"/>
      <c r="D1325" s="142"/>
      <c r="E1325" s="142"/>
      <c r="F1325" s="142"/>
      <c r="G1325" s="142"/>
      <c r="H1325" s="142"/>
      <c r="I1325" s="142"/>
      <c r="J1325" s="142"/>
      <c r="K1325" s="142"/>
      <c r="L1325" s="142"/>
      <c r="M1325" s="142"/>
      <c r="N1325" s="142"/>
      <c r="O1325" s="142"/>
      <c r="P1325" s="142"/>
      <c r="Q1325" s="142"/>
      <c r="R1325" s="142"/>
      <c r="S1325" s="142"/>
      <c r="T1325" s="142"/>
      <c r="U1325" s="142"/>
      <c r="V1325" s="142"/>
      <c r="W1325" s="142"/>
      <c r="X1325" s="142"/>
      <c r="Y1325" s="142"/>
      <c r="Z1325" s="142"/>
      <c r="AA1325" s="142"/>
      <c r="AB1325" s="142"/>
      <c r="AC1325" s="142"/>
      <c r="AD1325" s="142"/>
      <c r="AE1325" s="142"/>
    </row>
    <row r="1326" spans="1:31" ht="15" hidden="1" customHeight="1">
      <c r="A1326" s="384"/>
      <c r="B1326" s="142"/>
      <c r="C1326" s="142"/>
      <c r="D1326" s="142"/>
      <c r="E1326" s="142"/>
      <c r="F1326" s="142"/>
      <c r="G1326" s="142"/>
      <c r="H1326" s="142"/>
      <c r="I1326" s="142"/>
      <c r="J1326" s="142"/>
      <c r="K1326" s="142"/>
      <c r="L1326" s="142"/>
      <c r="M1326" s="142"/>
      <c r="N1326" s="142"/>
      <c r="O1326" s="142"/>
      <c r="P1326" s="142"/>
      <c r="Q1326" s="142"/>
      <c r="R1326" s="142"/>
      <c r="S1326" s="142"/>
      <c r="T1326" s="142"/>
      <c r="U1326" s="142"/>
      <c r="V1326" s="142"/>
      <c r="W1326" s="142"/>
      <c r="X1326" s="142"/>
      <c r="Y1326" s="142"/>
      <c r="Z1326" s="142"/>
      <c r="AA1326" s="142"/>
      <c r="AB1326" s="142"/>
      <c r="AC1326" s="142"/>
      <c r="AD1326" s="142"/>
      <c r="AE1326" s="142"/>
    </row>
    <row r="1327" spans="1:31" ht="15" hidden="1" customHeight="1">
      <c r="A1327" s="384"/>
      <c r="B1327" s="142"/>
      <c r="C1327" s="142"/>
      <c r="D1327" s="142"/>
      <c r="E1327" s="142"/>
      <c r="F1327" s="142"/>
      <c r="G1327" s="142"/>
      <c r="H1327" s="142"/>
      <c r="I1327" s="142"/>
      <c r="J1327" s="142"/>
      <c r="K1327" s="142"/>
      <c r="L1327" s="142"/>
      <c r="M1327" s="142"/>
      <c r="N1327" s="142"/>
      <c r="O1327" s="142"/>
      <c r="P1327" s="142"/>
      <c r="Q1327" s="142"/>
      <c r="R1327" s="142"/>
      <c r="S1327" s="142"/>
      <c r="T1327" s="142"/>
      <c r="U1327" s="142"/>
      <c r="V1327" s="142"/>
      <c r="W1327" s="142"/>
      <c r="X1327" s="142"/>
      <c r="Y1327" s="142"/>
      <c r="Z1327" s="142"/>
      <c r="AA1327" s="142"/>
      <c r="AB1327" s="142"/>
      <c r="AC1327" s="142"/>
      <c r="AD1327" s="142"/>
      <c r="AE1327" s="142"/>
    </row>
    <row r="1328" spans="1:31" ht="15" hidden="1" customHeight="1">
      <c r="A1328" s="384"/>
      <c r="B1328" s="142"/>
      <c r="C1328" s="142"/>
      <c r="D1328" s="142"/>
      <c r="E1328" s="142"/>
      <c r="F1328" s="142"/>
      <c r="G1328" s="142"/>
      <c r="H1328" s="142"/>
      <c r="I1328" s="142"/>
      <c r="J1328" s="142"/>
      <c r="K1328" s="142"/>
      <c r="L1328" s="142"/>
      <c r="M1328" s="142"/>
      <c r="N1328" s="142"/>
      <c r="O1328" s="142"/>
      <c r="P1328" s="142"/>
      <c r="Q1328" s="142"/>
      <c r="R1328" s="142"/>
      <c r="S1328" s="142"/>
      <c r="T1328" s="142"/>
      <c r="U1328" s="142"/>
      <c r="V1328" s="142"/>
      <c r="W1328" s="142"/>
      <c r="X1328" s="142"/>
      <c r="Y1328" s="142"/>
      <c r="Z1328" s="142"/>
      <c r="AA1328" s="142"/>
      <c r="AB1328" s="142"/>
      <c r="AC1328" s="142"/>
      <c r="AD1328" s="142"/>
      <c r="AE1328" s="142"/>
    </row>
    <row r="1329" spans="1:31" ht="15" hidden="1" customHeight="1">
      <c r="A1329" s="384"/>
      <c r="B1329" s="142"/>
      <c r="C1329" s="142"/>
      <c r="D1329" s="142"/>
      <c r="E1329" s="142"/>
      <c r="F1329" s="142"/>
      <c r="G1329" s="142"/>
      <c r="H1329" s="142"/>
      <c r="I1329" s="142"/>
      <c r="J1329" s="142"/>
      <c r="K1329" s="142"/>
      <c r="L1329" s="142"/>
      <c r="M1329" s="142"/>
      <c r="N1329" s="142"/>
      <c r="O1329" s="142"/>
      <c r="P1329" s="142"/>
      <c r="Q1329" s="142"/>
      <c r="R1329" s="142"/>
      <c r="S1329" s="142"/>
      <c r="T1329" s="142"/>
      <c r="U1329" s="142"/>
      <c r="V1329" s="142"/>
      <c r="W1329" s="142"/>
      <c r="X1329" s="142"/>
      <c r="Y1329" s="142"/>
      <c r="Z1329" s="142"/>
      <c r="AA1329" s="142"/>
      <c r="AB1329" s="142"/>
      <c r="AC1329" s="142"/>
      <c r="AD1329" s="142"/>
      <c r="AE1329" s="142"/>
    </row>
    <row r="1330" spans="1:31" ht="15" hidden="1" customHeight="1">
      <c r="A1330" s="384"/>
      <c r="B1330" s="142"/>
      <c r="C1330" s="142"/>
      <c r="D1330" s="142"/>
      <c r="E1330" s="142"/>
      <c r="F1330" s="142"/>
      <c r="G1330" s="142"/>
      <c r="H1330" s="142"/>
      <c r="I1330" s="142"/>
      <c r="J1330" s="142"/>
      <c r="K1330" s="142"/>
      <c r="L1330" s="142"/>
      <c r="M1330" s="142"/>
      <c r="N1330" s="142"/>
      <c r="O1330" s="142"/>
      <c r="P1330" s="142"/>
      <c r="Q1330" s="142"/>
      <c r="R1330" s="142"/>
      <c r="S1330" s="142"/>
      <c r="T1330" s="142"/>
      <c r="U1330" s="142"/>
      <c r="V1330" s="142"/>
      <c r="W1330" s="142"/>
      <c r="X1330" s="142"/>
      <c r="Y1330" s="142"/>
      <c r="Z1330" s="142"/>
      <c r="AA1330" s="142"/>
      <c r="AB1330" s="142"/>
      <c r="AC1330" s="142"/>
      <c r="AD1330" s="142"/>
      <c r="AE1330" s="142"/>
    </row>
    <row r="1331" spans="1:31" ht="15" hidden="1" customHeight="1">
      <c r="A1331" s="384"/>
      <c r="B1331" s="142"/>
      <c r="C1331" s="142"/>
      <c r="D1331" s="142"/>
      <c r="E1331" s="142"/>
      <c r="F1331" s="142"/>
      <c r="G1331" s="142"/>
      <c r="H1331" s="142"/>
      <c r="I1331" s="142"/>
      <c r="J1331" s="142"/>
      <c r="K1331" s="142"/>
      <c r="L1331" s="142"/>
      <c r="M1331" s="142"/>
      <c r="N1331" s="142"/>
      <c r="O1331" s="142"/>
      <c r="P1331" s="142"/>
      <c r="Q1331" s="142"/>
      <c r="R1331" s="142"/>
      <c r="S1331" s="142"/>
      <c r="T1331" s="142"/>
      <c r="U1331" s="142"/>
      <c r="V1331" s="142"/>
      <c r="W1331" s="142"/>
      <c r="X1331" s="142"/>
      <c r="Y1331" s="142"/>
      <c r="Z1331" s="142"/>
      <c r="AA1331" s="142"/>
      <c r="AB1331" s="142"/>
      <c r="AC1331" s="142"/>
      <c r="AD1331" s="142"/>
      <c r="AE1331" s="142"/>
    </row>
    <row r="1332" spans="1:31" ht="15" hidden="1" customHeight="1">
      <c r="A1332" s="384"/>
      <c r="B1332" s="142"/>
      <c r="C1332" s="142"/>
      <c r="D1332" s="142"/>
      <c r="E1332" s="142"/>
      <c r="F1332" s="142"/>
      <c r="G1332" s="142"/>
      <c r="H1332" s="142"/>
      <c r="I1332" s="142"/>
      <c r="J1332" s="142"/>
      <c r="K1332" s="142"/>
      <c r="L1332" s="142"/>
      <c r="M1332" s="142"/>
      <c r="N1332" s="142"/>
      <c r="O1332" s="142"/>
      <c r="P1332" s="142"/>
      <c r="Q1332" s="142"/>
      <c r="R1332" s="142"/>
      <c r="S1332" s="142"/>
      <c r="T1332" s="142"/>
      <c r="U1332" s="142"/>
      <c r="V1332" s="142"/>
      <c r="W1332" s="142"/>
      <c r="X1332" s="142"/>
      <c r="Y1332" s="142"/>
      <c r="Z1332" s="142"/>
      <c r="AA1332" s="142"/>
      <c r="AB1332" s="142"/>
      <c r="AC1332" s="142"/>
      <c r="AD1332" s="142"/>
      <c r="AE1332" s="142"/>
    </row>
    <row r="1333" spans="1:31" ht="15" hidden="1" customHeight="1">
      <c r="A1333" s="384"/>
      <c r="B1333" s="142"/>
      <c r="C1333" s="142"/>
      <c r="D1333" s="142"/>
      <c r="E1333" s="142"/>
      <c r="F1333" s="142"/>
      <c r="G1333" s="142"/>
      <c r="H1333" s="142"/>
      <c r="I1333" s="142"/>
      <c r="J1333" s="142"/>
      <c r="K1333" s="142"/>
      <c r="L1333" s="142"/>
      <c r="M1333" s="142"/>
      <c r="N1333" s="142"/>
      <c r="O1333" s="142"/>
      <c r="P1333" s="142"/>
      <c r="Q1333" s="142"/>
      <c r="R1333" s="142"/>
      <c r="S1333" s="142"/>
      <c r="T1333" s="142"/>
      <c r="U1333" s="142"/>
      <c r="V1333" s="142"/>
      <c r="W1333" s="142"/>
      <c r="X1333" s="142"/>
      <c r="Y1333" s="142"/>
      <c r="Z1333" s="142"/>
      <c r="AA1333" s="142"/>
      <c r="AB1333" s="142"/>
      <c r="AC1333" s="142"/>
      <c r="AD1333" s="142"/>
      <c r="AE1333" s="142"/>
    </row>
    <row r="1334" spans="1:31" ht="15" hidden="1" customHeight="1">
      <c r="A1334" s="384"/>
      <c r="B1334" s="142"/>
      <c r="C1334" s="142"/>
      <c r="D1334" s="142"/>
      <c r="E1334" s="142"/>
      <c r="F1334" s="142"/>
      <c r="G1334" s="142"/>
      <c r="H1334" s="142"/>
      <c r="I1334" s="142"/>
      <c r="J1334" s="142"/>
      <c r="K1334" s="142"/>
      <c r="L1334" s="142"/>
      <c r="M1334" s="142"/>
      <c r="N1334" s="142"/>
      <c r="O1334" s="142"/>
      <c r="P1334" s="142"/>
      <c r="Q1334" s="142"/>
      <c r="R1334" s="142"/>
      <c r="S1334" s="142"/>
      <c r="T1334" s="142"/>
      <c r="U1334" s="142"/>
      <c r="V1334" s="142"/>
      <c r="W1334" s="142"/>
      <c r="X1334" s="142"/>
      <c r="Y1334" s="142"/>
      <c r="Z1334" s="142"/>
      <c r="AA1334" s="142"/>
      <c r="AB1334" s="142"/>
      <c r="AC1334" s="142"/>
      <c r="AD1334" s="142"/>
      <c r="AE1334" s="142"/>
    </row>
    <row r="1335" spans="1:31" ht="15" hidden="1" customHeight="1">
      <c r="A1335" s="384"/>
      <c r="B1335" s="142"/>
      <c r="C1335" s="142"/>
      <c r="D1335" s="142"/>
      <c r="E1335" s="142"/>
      <c r="F1335" s="142"/>
      <c r="G1335" s="142"/>
      <c r="H1335" s="142"/>
      <c r="I1335" s="142"/>
      <c r="J1335" s="142"/>
      <c r="K1335" s="142"/>
      <c r="L1335" s="142"/>
      <c r="M1335" s="142"/>
      <c r="N1335" s="142"/>
      <c r="O1335" s="142"/>
      <c r="P1335" s="142"/>
      <c r="Q1335" s="142"/>
      <c r="R1335" s="142"/>
      <c r="S1335" s="142"/>
      <c r="T1335" s="142"/>
      <c r="U1335" s="142"/>
      <c r="V1335" s="142"/>
      <c r="W1335" s="142"/>
      <c r="X1335" s="142"/>
      <c r="Y1335" s="142"/>
      <c r="Z1335" s="142"/>
      <c r="AA1335" s="142"/>
      <c r="AB1335" s="142"/>
      <c r="AC1335" s="142"/>
      <c r="AD1335" s="142"/>
      <c r="AE1335" s="142"/>
    </row>
    <row r="1336" spans="1:31" ht="15" hidden="1" customHeight="1">
      <c r="A1336" s="384"/>
      <c r="B1336" s="142"/>
      <c r="C1336" s="142"/>
      <c r="D1336" s="142"/>
      <c r="E1336" s="142"/>
      <c r="F1336" s="142"/>
      <c r="G1336" s="142"/>
      <c r="H1336" s="142"/>
      <c r="I1336" s="142"/>
      <c r="J1336" s="142"/>
      <c r="K1336" s="142"/>
      <c r="L1336" s="142"/>
      <c r="M1336" s="142"/>
      <c r="N1336" s="142"/>
      <c r="O1336" s="142"/>
      <c r="P1336" s="142"/>
      <c r="Q1336" s="142"/>
      <c r="R1336" s="142"/>
      <c r="S1336" s="142"/>
      <c r="T1336" s="142"/>
      <c r="U1336" s="142"/>
      <c r="V1336" s="142"/>
      <c r="W1336" s="142"/>
      <c r="X1336" s="142"/>
      <c r="Y1336" s="142"/>
      <c r="Z1336" s="142"/>
      <c r="AA1336" s="142"/>
      <c r="AB1336" s="142"/>
      <c r="AC1336" s="142"/>
      <c r="AD1336" s="142"/>
      <c r="AE1336" s="142"/>
    </row>
    <row r="1337" spans="1:31" ht="15" hidden="1" customHeight="1">
      <c r="A1337" s="384"/>
      <c r="B1337" s="142"/>
      <c r="C1337" s="142"/>
      <c r="D1337" s="142"/>
      <c r="E1337" s="142"/>
      <c r="F1337" s="142"/>
      <c r="G1337" s="142"/>
      <c r="H1337" s="142"/>
      <c r="I1337" s="142"/>
      <c r="J1337" s="142"/>
      <c r="K1337" s="142"/>
      <c r="L1337" s="142"/>
      <c r="M1337" s="142"/>
      <c r="N1337" s="142"/>
      <c r="O1337" s="142"/>
      <c r="P1337" s="142"/>
      <c r="Q1337" s="142"/>
      <c r="R1337" s="142"/>
      <c r="S1337" s="142"/>
      <c r="T1337" s="142"/>
      <c r="U1337" s="142"/>
      <c r="V1337" s="142"/>
      <c r="W1337" s="142"/>
      <c r="X1337" s="142"/>
      <c r="Y1337" s="142"/>
      <c r="Z1337" s="142"/>
      <c r="AA1337" s="142"/>
      <c r="AB1337" s="142"/>
      <c r="AC1337" s="142"/>
      <c r="AD1337" s="142"/>
      <c r="AE1337" s="142"/>
    </row>
    <row r="1338" spans="1:31" ht="15" hidden="1" customHeight="1">
      <c r="A1338" s="384"/>
      <c r="B1338" s="142"/>
      <c r="C1338" s="142"/>
      <c r="D1338" s="142"/>
      <c r="E1338" s="142"/>
      <c r="F1338" s="142"/>
      <c r="G1338" s="142"/>
      <c r="H1338" s="142"/>
      <c r="I1338" s="142"/>
      <c r="J1338" s="142"/>
      <c r="K1338" s="142"/>
      <c r="L1338" s="142"/>
      <c r="M1338" s="142"/>
      <c r="N1338" s="142"/>
      <c r="O1338" s="142"/>
      <c r="P1338" s="142"/>
      <c r="Q1338" s="142"/>
      <c r="R1338" s="142"/>
      <c r="S1338" s="142"/>
      <c r="T1338" s="142"/>
      <c r="U1338" s="142"/>
      <c r="V1338" s="142"/>
      <c r="W1338" s="142"/>
      <c r="X1338" s="142"/>
      <c r="Y1338" s="142"/>
      <c r="Z1338" s="142"/>
      <c r="AA1338" s="142"/>
      <c r="AB1338" s="142"/>
      <c r="AC1338" s="142"/>
      <c r="AD1338" s="142"/>
      <c r="AE1338" s="142"/>
    </row>
    <row r="1339" spans="1:31" ht="15" hidden="1" customHeight="1">
      <c r="A1339" s="384"/>
      <c r="B1339" s="142"/>
      <c r="C1339" s="142"/>
      <c r="D1339" s="142"/>
      <c r="E1339" s="142"/>
      <c r="F1339" s="142"/>
      <c r="G1339" s="142"/>
      <c r="H1339" s="142"/>
      <c r="I1339" s="142"/>
      <c r="J1339" s="142"/>
      <c r="K1339" s="142"/>
      <c r="L1339" s="142"/>
      <c r="M1339" s="142"/>
      <c r="N1339" s="142"/>
      <c r="O1339" s="142"/>
      <c r="P1339" s="142"/>
      <c r="Q1339" s="142"/>
      <c r="R1339" s="142"/>
      <c r="S1339" s="142"/>
      <c r="T1339" s="142"/>
      <c r="U1339" s="142"/>
      <c r="V1339" s="142"/>
      <c r="W1339" s="142"/>
      <c r="X1339" s="142"/>
      <c r="Y1339" s="142"/>
      <c r="Z1339" s="142"/>
      <c r="AA1339" s="142"/>
      <c r="AB1339" s="142"/>
      <c r="AC1339" s="142"/>
      <c r="AD1339" s="142"/>
      <c r="AE1339" s="142"/>
    </row>
    <row r="1340" spans="1:31" ht="15" hidden="1" customHeight="1">
      <c r="A1340" s="384"/>
      <c r="B1340" s="142"/>
      <c r="C1340" s="142"/>
      <c r="D1340" s="142"/>
      <c r="E1340" s="142"/>
      <c r="F1340" s="142"/>
      <c r="G1340" s="142"/>
      <c r="H1340" s="142"/>
      <c r="I1340" s="142"/>
      <c r="J1340" s="142"/>
      <c r="K1340" s="142"/>
      <c r="L1340" s="142"/>
      <c r="M1340" s="142"/>
      <c r="N1340" s="142"/>
      <c r="O1340" s="142"/>
      <c r="P1340" s="142"/>
      <c r="Q1340" s="142"/>
      <c r="R1340" s="142"/>
      <c r="S1340" s="142"/>
      <c r="T1340" s="142"/>
      <c r="U1340" s="142"/>
      <c r="V1340" s="142"/>
      <c r="W1340" s="142"/>
      <c r="X1340" s="142"/>
      <c r="Y1340" s="142"/>
      <c r="Z1340" s="142"/>
      <c r="AA1340" s="142"/>
      <c r="AB1340" s="142"/>
      <c r="AC1340" s="142"/>
      <c r="AD1340" s="142"/>
      <c r="AE1340" s="142"/>
    </row>
    <row r="1341" spans="1:31" ht="15" hidden="1" customHeight="1">
      <c r="A1341" s="384"/>
      <c r="B1341" s="142"/>
      <c r="C1341" s="142"/>
      <c r="D1341" s="142"/>
      <c r="E1341" s="142"/>
      <c r="F1341" s="142"/>
      <c r="G1341" s="142"/>
      <c r="H1341" s="142"/>
      <c r="I1341" s="142"/>
      <c r="J1341" s="142"/>
      <c r="K1341" s="142"/>
      <c r="L1341" s="142"/>
      <c r="M1341" s="142"/>
      <c r="N1341" s="142"/>
      <c r="O1341" s="142"/>
      <c r="P1341" s="142"/>
      <c r="Q1341" s="142"/>
      <c r="R1341" s="142"/>
      <c r="S1341" s="142"/>
      <c r="T1341" s="142"/>
      <c r="U1341" s="142"/>
      <c r="V1341" s="142"/>
      <c r="W1341" s="142"/>
      <c r="X1341" s="142"/>
      <c r="Y1341" s="142"/>
      <c r="Z1341" s="142"/>
      <c r="AA1341" s="142"/>
      <c r="AB1341" s="142"/>
      <c r="AC1341" s="142"/>
      <c r="AD1341" s="142"/>
      <c r="AE1341" s="142"/>
    </row>
    <row r="1342" spans="1:31" ht="15" hidden="1" customHeight="1">
      <c r="A1342" s="384"/>
      <c r="B1342" s="142"/>
      <c r="C1342" s="142"/>
      <c r="D1342" s="142"/>
      <c r="E1342" s="142"/>
      <c r="F1342" s="142"/>
      <c r="G1342" s="142"/>
      <c r="H1342" s="142"/>
      <c r="I1342" s="142"/>
      <c r="J1342" s="142"/>
      <c r="K1342" s="142"/>
      <c r="L1342" s="142"/>
      <c r="M1342" s="142"/>
      <c r="N1342" s="142"/>
      <c r="O1342" s="142"/>
      <c r="P1342" s="142"/>
      <c r="Q1342" s="142"/>
      <c r="R1342" s="142"/>
      <c r="S1342" s="142"/>
      <c r="T1342" s="142"/>
      <c r="U1342" s="142"/>
      <c r="V1342" s="142"/>
      <c r="W1342" s="142"/>
      <c r="X1342" s="142"/>
      <c r="Y1342" s="142"/>
      <c r="Z1342" s="142"/>
      <c r="AA1342" s="142"/>
      <c r="AB1342" s="142"/>
      <c r="AC1342" s="142"/>
      <c r="AD1342" s="142"/>
      <c r="AE1342" s="142"/>
    </row>
    <row r="1343" spans="1:31" ht="15" hidden="1" customHeight="1">
      <c r="A1343" s="384"/>
      <c r="B1343" s="142"/>
      <c r="C1343" s="142"/>
      <c r="D1343" s="142"/>
      <c r="E1343" s="142"/>
      <c r="F1343" s="142"/>
      <c r="G1343" s="142"/>
      <c r="H1343" s="142"/>
      <c r="I1343" s="142"/>
      <c r="J1343" s="142"/>
      <c r="K1343" s="142"/>
      <c r="L1343" s="142"/>
      <c r="M1343" s="142"/>
      <c r="N1343" s="142"/>
      <c r="O1343" s="142"/>
      <c r="P1343" s="142"/>
      <c r="Q1343" s="142"/>
      <c r="R1343" s="142"/>
      <c r="S1343" s="142"/>
      <c r="T1343" s="142"/>
      <c r="U1343" s="142"/>
      <c r="V1343" s="142"/>
      <c r="W1343" s="142"/>
      <c r="X1343" s="142"/>
      <c r="Y1343" s="142"/>
      <c r="Z1343" s="142"/>
      <c r="AA1343" s="142"/>
      <c r="AB1343" s="142"/>
      <c r="AC1343" s="142"/>
      <c r="AD1343" s="142"/>
      <c r="AE1343" s="142"/>
    </row>
    <row r="1344" spans="1:31" ht="15" hidden="1" customHeight="1">
      <c r="A1344" s="384"/>
      <c r="B1344" s="142"/>
      <c r="C1344" s="142"/>
      <c r="D1344" s="142"/>
      <c r="E1344" s="142"/>
      <c r="F1344" s="142"/>
      <c r="G1344" s="142"/>
      <c r="H1344" s="142"/>
      <c r="I1344" s="142"/>
      <c r="J1344" s="142"/>
      <c r="K1344" s="142"/>
      <c r="L1344" s="142"/>
      <c r="M1344" s="142"/>
      <c r="N1344" s="142"/>
      <c r="O1344" s="142"/>
      <c r="P1344" s="142"/>
      <c r="Q1344" s="142"/>
      <c r="R1344" s="142"/>
      <c r="S1344" s="142"/>
      <c r="T1344" s="142"/>
      <c r="U1344" s="142"/>
      <c r="V1344" s="142"/>
      <c r="W1344" s="142"/>
      <c r="X1344" s="142"/>
      <c r="Y1344" s="142"/>
      <c r="Z1344" s="142"/>
      <c r="AA1344" s="142"/>
      <c r="AB1344" s="142"/>
      <c r="AC1344" s="142"/>
      <c r="AD1344" s="142"/>
      <c r="AE1344" s="142"/>
    </row>
    <row r="1345" spans="1:31" ht="15" hidden="1" customHeight="1">
      <c r="A1345" s="384"/>
      <c r="B1345" s="142"/>
      <c r="C1345" s="142"/>
      <c r="D1345" s="142"/>
      <c r="E1345" s="142"/>
      <c r="F1345" s="142"/>
      <c r="G1345" s="142"/>
      <c r="H1345" s="142"/>
      <c r="I1345" s="142"/>
      <c r="J1345" s="142"/>
      <c r="K1345" s="142"/>
      <c r="L1345" s="142"/>
      <c r="M1345" s="142"/>
      <c r="N1345" s="142"/>
      <c r="O1345" s="142"/>
      <c r="P1345" s="142"/>
      <c r="Q1345" s="142"/>
      <c r="R1345" s="142"/>
      <c r="S1345" s="142"/>
      <c r="T1345" s="142"/>
      <c r="U1345" s="142"/>
      <c r="V1345" s="142"/>
      <c r="W1345" s="142"/>
      <c r="X1345" s="142"/>
      <c r="Y1345" s="142"/>
      <c r="Z1345" s="142"/>
      <c r="AA1345" s="142"/>
      <c r="AB1345" s="142"/>
      <c r="AC1345" s="142"/>
      <c r="AD1345" s="142"/>
      <c r="AE1345" s="142"/>
    </row>
    <row r="1346" spans="1:31" ht="15" hidden="1" customHeight="1">
      <c r="A1346" s="384"/>
      <c r="B1346" s="142"/>
      <c r="C1346" s="142"/>
      <c r="D1346" s="142"/>
      <c r="E1346" s="142"/>
      <c r="F1346" s="142"/>
      <c r="G1346" s="142"/>
      <c r="H1346" s="142"/>
      <c r="I1346" s="142"/>
      <c r="J1346" s="142"/>
      <c r="K1346" s="142"/>
      <c r="L1346" s="142"/>
      <c r="M1346" s="142"/>
      <c r="N1346" s="142"/>
      <c r="O1346" s="142"/>
      <c r="P1346" s="142"/>
      <c r="Q1346" s="142"/>
      <c r="R1346" s="142"/>
      <c r="S1346" s="142"/>
      <c r="T1346" s="142"/>
      <c r="U1346" s="142"/>
      <c r="V1346" s="142"/>
      <c r="W1346" s="142"/>
      <c r="X1346" s="142"/>
      <c r="Y1346" s="142"/>
      <c r="Z1346" s="142"/>
      <c r="AA1346" s="142"/>
      <c r="AB1346" s="142"/>
      <c r="AC1346" s="142"/>
      <c r="AD1346" s="142"/>
      <c r="AE1346" s="142"/>
    </row>
    <row r="1347" spans="1:31" ht="15" hidden="1" customHeight="1">
      <c r="A1347" s="384"/>
      <c r="B1347" s="142"/>
      <c r="C1347" s="142"/>
      <c r="D1347" s="142"/>
      <c r="E1347" s="142"/>
      <c r="F1347" s="142"/>
      <c r="G1347" s="142"/>
      <c r="H1347" s="142"/>
      <c r="I1347" s="142"/>
      <c r="J1347" s="142"/>
      <c r="K1347" s="142"/>
      <c r="L1347" s="142"/>
      <c r="M1347" s="142"/>
      <c r="N1347" s="142"/>
      <c r="O1347" s="142"/>
      <c r="P1347" s="142"/>
      <c r="Q1347" s="142"/>
      <c r="R1347" s="142"/>
      <c r="S1347" s="142"/>
      <c r="T1347" s="142"/>
      <c r="U1347" s="142"/>
      <c r="V1347" s="142"/>
      <c r="W1347" s="142"/>
      <c r="X1347" s="142"/>
      <c r="Y1347" s="142"/>
      <c r="Z1347" s="142"/>
      <c r="AA1347" s="142"/>
      <c r="AB1347" s="142"/>
      <c r="AC1347" s="142"/>
      <c r="AD1347" s="142"/>
      <c r="AE1347" s="142"/>
    </row>
    <row r="1348" spans="1:31" ht="15" hidden="1" customHeight="1">
      <c r="A1348" s="384"/>
      <c r="B1348" s="142"/>
      <c r="C1348" s="142"/>
      <c r="D1348" s="142"/>
      <c r="E1348" s="142"/>
      <c r="F1348" s="142"/>
      <c r="G1348" s="142"/>
      <c r="H1348" s="142"/>
      <c r="I1348" s="142"/>
      <c r="J1348" s="142"/>
      <c r="K1348" s="142"/>
      <c r="L1348" s="142"/>
      <c r="M1348" s="142"/>
      <c r="N1348" s="142"/>
      <c r="O1348" s="142"/>
      <c r="P1348" s="142"/>
      <c r="Q1348" s="142"/>
      <c r="R1348" s="142"/>
      <c r="S1348" s="142"/>
      <c r="T1348" s="142"/>
      <c r="U1348" s="142"/>
      <c r="V1348" s="142"/>
      <c r="W1348" s="142"/>
      <c r="X1348" s="142"/>
      <c r="Y1348" s="142"/>
      <c r="Z1348" s="142"/>
      <c r="AA1348" s="142"/>
      <c r="AB1348" s="142"/>
      <c r="AC1348" s="142"/>
      <c r="AD1348" s="142"/>
      <c r="AE1348" s="142"/>
    </row>
    <row r="1349" spans="1:31" ht="15" hidden="1" customHeight="1">
      <c r="A1349" s="384"/>
      <c r="B1349" s="142"/>
      <c r="C1349" s="142"/>
      <c r="D1349" s="142"/>
      <c r="E1349" s="142"/>
      <c r="F1349" s="142"/>
      <c r="G1349" s="142"/>
      <c r="H1349" s="142"/>
      <c r="I1349" s="142"/>
      <c r="J1349" s="142"/>
      <c r="K1349" s="142"/>
      <c r="L1349" s="142"/>
      <c r="M1349" s="142"/>
      <c r="N1349" s="142"/>
      <c r="O1349" s="142"/>
      <c r="P1349" s="142"/>
      <c r="Q1349" s="142"/>
      <c r="R1349" s="142"/>
      <c r="S1349" s="142"/>
      <c r="T1349" s="142"/>
      <c r="U1349" s="142"/>
      <c r="V1349" s="142"/>
      <c r="W1349" s="142"/>
      <c r="X1349" s="142"/>
      <c r="Y1349" s="142"/>
      <c r="Z1349" s="142"/>
      <c r="AA1349" s="142"/>
      <c r="AB1349" s="142"/>
      <c r="AC1349" s="142"/>
      <c r="AD1349" s="142"/>
      <c r="AE1349" s="142"/>
    </row>
    <row r="1350" spans="1:31" ht="15" hidden="1" customHeight="1">
      <c r="A1350" s="384"/>
      <c r="B1350" s="142"/>
      <c r="C1350" s="142"/>
      <c r="D1350" s="142"/>
      <c r="E1350" s="142"/>
      <c r="F1350" s="142"/>
      <c r="G1350" s="142"/>
      <c r="H1350" s="142"/>
      <c r="I1350" s="142"/>
      <c r="J1350" s="142"/>
      <c r="K1350" s="142"/>
      <c r="L1350" s="142"/>
      <c r="M1350" s="142"/>
      <c r="N1350" s="142"/>
      <c r="O1350" s="142"/>
      <c r="P1350" s="142"/>
      <c r="Q1350" s="142"/>
      <c r="R1350" s="142"/>
      <c r="S1350" s="142"/>
      <c r="T1350" s="142"/>
      <c r="U1350" s="142"/>
      <c r="V1350" s="142"/>
      <c r="W1350" s="142"/>
      <c r="X1350" s="142"/>
      <c r="Y1350" s="142"/>
      <c r="Z1350" s="142"/>
      <c r="AA1350" s="142"/>
      <c r="AB1350" s="142"/>
      <c r="AC1350" s="142"/>
      <c r="AD1350" s="142"/>
      <c r="AE1350" s="142"/>
    </row>
    <row r="1351" spans="1:31" ht="15" hidden="1" customHeight="1">
      <c r="A1351" s="384"/>
      <c r="B1351" s="142"/>
      <c r="C1351" s="142"/>
      <c r="D1351" s="142"/>
      <c r="E1351" s="142"/>
      <c r="F1351" s="142"/>
      <c r="G1351" s="142"/>
      <c r="H1351" s="142"/>
      <c r="I1351" s="142"/>
      <c r="J1351" s="142"/>
      <c r="K1351" s="142"/>
      <c r="L1351" s="142"/>
      <c r="M1351" s="142"/>
      <c r="N1351" s="142"/>
      <c r="O1351" s="142"/>
      <c r="P1351" s="142"/>
      <c r="Q1351" s="142"/>
      <c r="R1351" s="142"/>
      <c r="S1351" s="142"/>
      <c r="T1351" s="142"/>
      <c r="U1351" s="142"/>
      <c r="V1351" s="142"/>
      <c r="W1351" s="142"/>
      <c r="X1351" s="142"/>
      <c r="Y1351" s="142"/>
      <c r="Z1351" s="142"/>
      <c r="AA1351" s="142"/>
      <c r="AB1351" s="142"/>
      <c r="AC1351" s="142"/>
      <c r="AD1351" s="142"/>
      <c r="AE1351" s="142"/>
    </row>
    <row r="1352" spans="1:31" ht="15" hidden="1" customHeight="1">
      <c r="A1352" s="384"/>
      <c r="B1352" s="142"/>
      <c r="C1352" s="142"/>
      <c r="D1352" s="142"/>
      <c r="E1352" s="142"/>
      <c r="F1352" s="142"/>
      <c r="G1352" s="142"/>
      <c r="H1352" s="142"/>
      <c r="I1352" s="142"/>
      <c r="J1352" s="142"/>
      <c r="K1352" s="142"/>
      <c r="L1352" s="142"/>
      <c r="M1352" s="142"/>
      <c r="N1352" s="142"/>
      <c r="O1352" s="142"/>
      <c r="P1352" s="142"/>
      <c r="Q1352" s="142"/>
      <c r="R1352" s="142"/>
      <c r="S1352" s="142"/>
      <c r="T1352" s="142"/>
      <c r="U1352" s="142"/>
      <c r="V1352" s="142"/>
      <c r="W1352" s="142"/>
      <c r="X1352" s="142"/>
      <c r="Y1352" s="142"/>
      <c r="Z1352" s="142"/>
      <c r="AA1352" s="142"/>
      <c r="AB1352" s="142"/>
      <c r="AC1352" s="142"/>
      <c r="AD1352" s="142"/>
      <c r="AE1352" s="142"/>
    </row>
    <row r="1353" spans="1:31" ht="15" hidden="1" customHeight="1">
      <c r="A1353" s="384"/>
      <c r="B1353" s="142"/>
      <c r="C1353" s="142"/>
      <c r="D1353" s="142"/>
      <c r="E1353" s="142"/>
      <c r="F1353" s="142"/>
      <c r="G1353" s="142"/>
      <c r="H1353" s="142"/>
      <c r="I1353" s="142"/>
      <c r="J1353" s="142"/>
      <c r="K1353" s="142"/>
      <c r="L1353" s="142"/>
      <c r="M1353" s="142"/>
      <c r="N1353" s="142"/>
      <c r="O1353" s="142"/>
      <c r="P1353" s="142"/>
      <c r="Q1353" s="142"/>
      <c r="R1353" s="142"/>
      <c r="S1353" s="142"/>
      <c r="T1353" s="142"/>
      <c r="U1353" s="142"/>
      <c r="V1353" s="142"/>
      <c r="W1353" s="142"/>
      <c r="X1353" s="142"/>
      <c r="Y1353" s="142"/>
      <c r="Z1353" s="142"/>
      <c r="AA1353" s="142"/>
      <c r="AB1353" s="142"/>
      <c r="AC1353" s="142"/>
      <c r="AD1353" s="142"/>
      <c r="AE1353" s="142"/>
    </row>
    <row r="1354" spans="1:31" ht="15" hidden="1" customHeight="1">
      <c r="A1354" s="384"/>
      <c r="B1354" s="142"/>
      <c r="C1354" s="142"/>
      <c r="D1354" s="142"/>
      <c r="E1354" s="142"/>
      <c r="F1354" s="142"/>
      <c r="G1354" s="142"/>
      <c r="H1354" s="142"/>
      <c r="I1354" s="142"/>
      <c r="J1354" s="142"/>
      <c r="K1354" s="142"/>
      <c r="L1354" s="142"/>
      <c r="M1354" s="142"/>
      <c r="N1354" s="142"/>
      <c r="O1354" s="142"/>
      <c r="P1354" s="142"/>
      <c r="Q1354" s="142"/>
      <c r="R1354" s="142"/>
      <c r="S1354" s="142"/>
      <c r="T1354" s="142"/>
      <c r="U1354" s="142"/>
      <c r="V1354" s="142"/>
      <c r="W1354" s="142"/>
      <c r="X1354" s="142"/>
      <c r="Y1354" s="142"/>
      <c r="Z1354" s="142"/>
      <c r="AA1354" s="142"/>
      <c r="AB1354" s="142"/>
      <c r="AC1354" s="142"/>
      <c r="AD1354" s="142"/>
      <c r="AE1354" s="142"/>
    </row>
    <row r="1355" spans="1:31" ht="15" hidden="1" customHeight="1">
      <c r="A1355" s="384"/>
      <c r="B1355" s="142"/>
      <c r="C1355" s="142"/>
      <c r="D1355" s="142"/>
      <c r="E1355" s="142"/>
      <c r="F1355" s="142"/>
      <c r="G1355" s="142"/>
      <c r="H1355" s="142"/>
      <c r="I1355" s="142"/>
      <c r="J1355" s="142"/>
      <c r="K1355" s="142"/>
      <c r="L1355" s="142"/>
      <c r="M1355" s="142"/>
      <c r="N1355" s="142"/>
      <c r="O1355" s="142"/>
      <c r="P1355" s="142"/>
      <c r="Q1355" s="142"/>
      <c r="R1355" s="142"/>
      <c r="S1355" s="142"/>
      <c r="T1355" s="142"/>
      <c r="U1355" s="142"/>
      <c r="V1355" s="142"/>
      <c r="W1355" s="142"/>
      <c r="X1355" s="142"/>
      <c r="Y1355" s="142"/>
      <c r="Z1355" s="142"/>
      <c r="AA1355" s="142"/>
      <c r="AB1355" s="142"/>
      <c r="AC1355" s="142"/>
      <c r="AD1355" s="142"/>
      <c r="AE1355" s="142"/>
    </row>
    <row r="1356" spans="1:31" ht="15" hidden="1" customHeight="1">
      <c r="A1356" s="384"/>
      <c r="B1356" s="142"/>
      <c r="C1356" s="142"/>
      <c r="D1356" s="142"/>
      <c r="E1356" s="142"/>
      <c r="F1356" s="142"/>
      <c r="G1356" s="142"/>
      <c r="H1356" s="142"/>
      <c r="I1356" s="142"/>
      <c r="J1356" s="142"/>
      <c r="K1356" s="142"/>
      <c r="L1356" s="142"/>
      <c r="M1356" s="142"/>
      <c r="N1356" s="142"/>
      <c r="O1356" s="142"/>
      <c r="P1356" s="142"/>
      <c r="Q1356" s="142"/>
      <c r="R1356" s="142"/>
      <c r="S1356" s="142"/>
      <c r="T1356" s="142"/>
      <c r="U1356" s="142"/>
      <c r="V1356" s="142"/>
      <c r="W1356" s="142"/>
      <c r="X1356" s="142"/>
      <c r="Y1356" s="142"/>
      <c r="Z1356" s="142"/>
      <c r="AA1356" s="142"/>
      <c r="AB1356" s="142"/>
      <c r="AC1356" s="142"/>
      <c r="AD1356" s="142"/>
      <c r="AE1356" s="142"/>
    </row>
    <row r="1357" spans="1:31" ht="15" hidden="1" customHeight="1">
      <c r="A1357" s="384"/>
      <c r="B1357" s="142"/>
      <c r="C1357" s="142"/>
      <c r="D1357" s="142"/>
      <c r="E1357" s="142"/>
      <c r="F1357" s="142"/>
      <c r="G1357" s="142"/>
      <c r="H1357" s="142"/>
      <c r="I1357" s="142"/>
      <c r="J1357" s="142"/>
      <c r="K1357" s="142"/>
      <c r="L1357" s="142"/>
      <c r="M1357" s="142"/>
      <c r="N1357" s="142"/>
      <c r="O1357" s="142"/>
      <c r="P1357" s="142"/>
      <c r="Q1357" s="142"/>
      <c r="R1357" s="142"/>
      <c r="S1357" s="142"/>
      <c r="T1357" s="142"/>
      <c r="U1357" s="142"/>
      <c r="V1357" s="142"/>
      <c r="W1357" s="142"/>
      <c r="X1357" s="142"/>
      <c r="Y1357" s="142"/>
      <c r="Z1357" s="142"/>
      <c r="AA1357" s="142"/>
      <c r="AB1357" s="142"/>
      <c r="AC1357" s="142"/>
      <c r="AD1357" s="142"/>
      <c r="AE1357" s="142"/>
    </row>
    <row r="1358" spans="1:31" ht="15" hidden="1" customHeight="1">
      <c r="A1358" s="384"/>
      <c r="B1358" s="142"/>
      <c r="C1358" s="142"/>
      <c r="D1358" s="142"/>
      <c r="E1358" s="142"/>
      <c r="F1358" s="142"/>
      <c r="G1358" s="142"/>
      <c r="H1358" s="142"/>
      <c r="I1358" s="142"/>
      <c r="J1358" s="142"/>
      <c r="K1358" s="142"/>
      <c r="L1358" s="142"/>
      <c r="M1358" s="142"/>
      <c r="N1358" s="142"/>
      <c r="O1358" s="142"/>
      <c r="P1358" s="142"/>
      <c r="Q1358" s="142"/>
      <c r="R1358" s="142"/>
      <c r="S1358" s="142"/>
      <c r="T1358" s="142"/>
      <c r="U1358" s="142"/>
      <c r="V1358" s="142"/>
      <c r="W1358" s="142"/>
      <c r="X1358" s="142"/>
      <c r="Y1358" s="142"/>
      <c r="Z1358" s="142"/>
      <c r="AA1358" s="142"/>
      <c r="AB1358" s="142"/>
      <c r="AC1358" s="142"/>
      <c r="AD1358" s="142"/>
      <c r="AE1358" s="142"/>
    </row>
    <row r="1359" spans="1:31" ht="15" hidden="1" customHeight="1">
      <c r="A1359" s="384"/>
      <c r="B1359" s="142"/>
      <c r="C1359" s="142"/>
      <c r="D1359" s="142"/>
      <c r="E1359" s="142"/>
      <c r="F1359" s="142"/>
      <c r="G1359" s="142"/>
      <c r="H1359" s="142"/>
      <c r="I1359" s="142"/>
      <c r="J1359" s="142"/>
      <c r="K1359" s="142"/>
      <c r="L1359" s="142"/>
      <c r="M1359" s="142"/>
      <c r="N1359" s="142"/>
      <c r="O1359" s="142"/>
      <c r="P1359" s="142"/>
      <c r="Q1359" s="142"/>
      <c r="R1359" s="142"/>
      <c r="S1359" s="142"/>
      <c r="T1359" s="142"/>
      <c r="U1359" s="142"/>
      <c r="V1359" s="142"/>
      <c r="W1359" s="142"/>
      <c r="X1359" s="142"/>
      <c r="Y1359" s="142"/>
      <c r="Z1359" s="142"/>
      <c r="AA1359" s="142"/>
      <c r="AB1359" s="142"/>
      <c r="AC1359" s="142"/>
      <c r="AD1359" s="142"/>
      <c r="AE1359" s="142"/>
    </row>
    <row r="1360" spans="1:31" ht="15" hidden="1" customHeight="1">
      <c r="A1360" s="384"/>
      <c r="B1360" s="142"/>
      <c r="C1360" s="142"/>
      <c r="D1360" s="142"/>
      <c r="E1360" s="142"/>
      <c r="F1360" s="142"/>
      <c r="G1360" s="142"/>
      <c r="H1360" s="142"/>
      <c r="I1360" s="142"/>
      <c r="J1360" s="142"/>
      <c r="K1360" s="142"/>
      <c r="L1360" s="142"/>
      <c r="M1360" s="142"/>
      <c r="N1360" s="142"/>
      <c r="O1360" s="142"/>
      <c r="P1360" s="142"/>
      <c r="Q1360" s="142"/>
      <c r="R1360" s="142"/>
      <c r="S1360" s="142"/>
      <c r="T1360" s="142"/>
      <c r="U1360" s="142"/>
      <c r="V1360" s="142"/>
      <c r="W1360" s="142"/>
      <c r="X1360" s="142"/>
      <c r="Y1360" s="142"/>
      <c r="Z1360" s="142"/>
      <c r="AA1360" s="142"/>
      <c r="AB1360" s="142"/>
      <c r="AC1360" s="142"/>
      <c r="AD1360" s="142"/>
      <c r="AE1360" s="142"/>
    </row>
    <row r="1361" spans="1:31" ht="15" hidden="1" customHeight="1">
      <c r="A1361" s="384"/>
      <c r="B1361" s="142"/>
      <c r="C1361" s="142"/>
      <c r="D1361" s="142"/>
      <c r="E1361" s="142"/>
      <c r="F1361" s="142"/>
      <c r="G1361" s="142"/>
      <c r="H1361" s="142"/>
      <c r="I1361" s="142"/>
      <c r="J1361" s="142"/>
      <c r="K1361" s="142"/>
      <c r="L1361" s="142"/>
      <c r="M1361" s="142"/>
      <c r="N1361" s="142"/>
      <c r="O1361" s="142"/>
      <c r="P1361" s="142"/>
      <c r="Q1361" s="142"/>
      <c r="R1361" s="142"/>
      <c r="S1361" s="142"/>
      <c r="T1361" s="142"/>
      <c r="U1361" s="142"/>
      <c r="V1361" s="142"/>
      <c r="W1361" s="142"/>
      <c r="X1361" s="142"/>
      <c r="Y1361" s="142"/>
      <c r="Z1361" s="142"/>
      <c r="AA1361" s="142"/>
      <c r="AB1361" s="142"/>
      <c r="AC1361" s="142"/>
      <c r="AD1361" s="142"/>
      <c r="AE1361" s="142"/>
    </row>
    <row r="1362" spans="1:31" ht="15" hidden="1" customHeight="1">
      <c r="A1362" s="384"/>
      <c r="B1362" s="142"/>
      <c r="C1362" s="142"/>
      <c r="D1362" s="142"/>
      <c r="E1362" s="142"/>
      <c r="F1362" s="142"/>
      <c r="G1362" s="142"/>
      <c r="H1362" s="142"/>
      <c r="I1362" s="142"/>
      <c r="J1362" s="142"/>
      <c r="K1362" s="142"/>
      <c r="L1362" s="142"/>
      <c r="M1362" s="142"/>
      <c r="N1362" s="142"/>
      <c r="O1362" s="142"/>
      <c r="P1362" s="142"/>
      <c r="Q1362" s="142"/>
      <c r="R1362" s="142"/>
      <c r="S1362" s="142"/>
      <c r="T1362" s="142"/>
      <c r="U1362" s="142"/>
      <c r="V1362" s="142"/>
      <c r="W1362" s="142"/>
      <c r="X1362" s="142"/>
      <c r="Y1362" s="142"/>
      <c r="Z1362" s="142"/>
      <c r="AA1362" s="142"/>
      <c r="AB1362" s="142"/>
      <c r="AC1362" s="142"/>
      <c r="AD1362" s="142"/>
      <c r="AE1362" s="142"/>
    </row>
    <row r="1363" spans="1:31" ht="15" hidden="1" customHeight="1">
      <c r="A1363" s="384"/>
      <c r="B1363" s="142"/>
      <c r="C1363" s="142"/>
      <c r="D1363" s="142"/>
      <c r="E1363" s="142"/>
      <c r="F1363" s="142"/>
      <c r="G1363" s="142"/>
      <c r="H1363" s="142"/>
      <c r="I1363" s="142"/>
      <c r="J1363" s="142"/>
      <c r="K1363" s="142"/>
      <c r="L1363" s="142"/>
      <c r="M1363" s="142"/>
      <c r="N1363" s="142"/>
      <c r="O1363" s="142"/>
      <c r="P1363" s="142"/>
      <c r="Q1363" s="142"/>
      <c r="R1363" s="142"/>
      <c r="S1363" s="142"/>
      <c r="T1363" s="142"/>
      <c r="U1363" s="142"/>
      <c r="V1363" s="142"/>
      <c r="W1363" s="142"/>
      <c r="X1363" s="142"/>
      <c r="Y1363" s="142"/>
      <c r="Z1363" s="142"/>
      <c r="AA1363" s="142"/>
      <c r="AB1363" s="142"/>
      <c r="AC1363" s="142"/>
      <c r="AD1363" s="142"/>
      <c r="AE1363" s="142"/>
    </row>
    <row r="1364" spans="1:31" ht="15" hidden="1" customHeight="1">
      <c r="A1364" s="384"/>
      <c r="B1364" s="142"/>
      <c r="C1364" s="142"/>
      <c r="D1364" s="142"/>
      <c r="E1364" s="142"/>
      <c r="F1364" s="142"/>
      <c r="G1364" s="142"/>
      <c r="H1364" s="142"/>
      <c r="I1364" s="142"/>
      <c r="J1364" s="142"/>
      <c r="K1364" s="142"/>
      <c r="L1364" s="142"/>
      <c r="M1364" s="142"/>
      <c r="N1364" s="142"/>
      <c r="O1364" s="142"/>
      <c r="P1364" s="142"/>
      <c r="Q1364" s="142"/>
      <c r="R1364" s="142"/>
      <c r="S1364" s="142"/>
      <c r="T1364" s="142"/>
      <c r="U1364" s="142"/>
      <c r="V1364" s="142"/>
      <c r="W1364" s="142"/>
      <c r="X1364" s="142"/>
      <c r="Y1364" s="142"/>
      <c r="Z1364" s="142"/>
      <c r="AA1364" s="142"/>
      <c r="AB1364" s="142"/>
      <c r="AC1364" s="142"/>
      <c r="AD1364" s="142"/>
      <c r="AE1364" s="142"/>
    </row>
    <row r="1365" spans="1:31" ht="15" hidden="1" customHeight="1">
      <c r="A1365" s="384"/>
      <c r="B1365" s="142"/>
      <c r="C1365" s="142"/>
      <c r="D1365" s="142"/>
      <c r="E1365" s="142"/>
      <c r="F1365" s="142"/>
      <c r="G1365" s="142"/>
      <c r="H1365" s="142"/>
      <c r="I1365" s="142"/>
      <c r="J1365" s="142"/>
      <c r="K1365" s="142"/>
      <c r="L1365" s="142"/>
      <c r="M1365" s="142"/>
      <c r="N1365" s="142"/>
      <c r="O1365" s="142"/>
      <c r="P1365" s="142"/>
      <c r="Q1365" s="142"/>
      <c r="R1365" s="142"/>
      <c r="S1365" s="142"/>
      <c r="T1365" s="142"/>
      <c r="U1365" s="142"/>
      <c r="V1365" s="142"/>
      <c r="W1365" s="142"/>
      <c r="X1365" s="142"/>
      <c r="Y1365" s="142"/>
      <c r="Z1365" s="142"/>
      <c r="AA1365" s="142"/>
      <c r="AB1365" s="142"/>
      <c r="AC1365" s="142"/>
      <c r="AD1365" s="142"/>
      <c r="AE1365" s="142"/>
    </row>
    <row r="1366" spans="1:31" ht="15" hidden="1" customHeight="1">
      <c r="A1366" s="384"/>
      <c r="B1366" s="142"/>
      <c r="C1366" s="142"/>
      <c r="D1366" s="142"/>
      <c r="E1366" s="142"/>
      <c r="F1366" s="142"/>
      <c r="G1366" s="142"/>
      <c r="H1366" s="142"/>
      <c r="I1366" s="142"/>
      <c r="J1366" s="142"/>
      <c r="K1366" s="142"/>
      <c r="L1366" s="142"/>
      <c r="M1366" s="142"/>
      <c r="N1366" s="142"/>
      <c r="O1366" s="142"/>
      <c r="P1366" s="142"/>
      <c r="Q1366" s="142"/>
      <c r="R1366" s="142"/>
      <c r="S1366" s="142"/>
      <c r="T1366" s="142"/>
      <c r="U1366" s="142"/>
      <c r="V1366" s="142"/>
      <c r="W1366" s="142"/>
      <c r="X1366" s="142"/>
      <c r="Y1366" s="142"/>
      <c r="Z1366" s="142"/>
      <c r="AA1366" s="142"/>
      <c r="AB1366" s="142"/>
      <c r="AC1366" s="142"/>
      <c r="AD1366" s="142"/>
      <c r="AE1366" s="142"/>
    </row>
    <row r="1367" spans="1:31" ht="15" hidden="1" customHeight="1">
      <c r="A1367" s="384"/>
      <c r="B1367" s="142"/>
      <c r="C1367" s="142"/>
      <c r="D1367" s="142"/>
      <c r="E1367" s="142"/>
      <c r="F1367" s="142"/>
      <c r="G1367" s="142"/>
      <c r="H1367" s="142"/>
      <c r="I1367" s="142"/>
      <c r="J1367" s="142"/>
      <c r="K1367" s="142"/>
      <c r="L1367" s="142"/>
      <c r="M1367" s="142"/>
      <c r="N1367" s="142"/>
      <c r="O1367" s="142"/>
      <c r="P1367" s="142"/>
      <c r="Q1367" s="142"/>
      <c r="R1367" s="142"/>
      <c r="S1367" s="142"/>
      <c r="T1367" s="142"/>
      <c r="U1367" s="142"/>
      <c r="V1367" s="142"/>
      <c r="W1367" s="142"/>
      <c r="X1367" s="142"/>
      <c r="Y1367" s="142"/>
      <c r="Z1367" s="142"/>
      <c r="AA1367" s="142"/>
      <c r="AB1367" s="142"/>
      <c r="AC1367" s="142"/>
      <c r="AD1367" s="142"/>
      <c r="AE1367" s="142"/>
    </row>
    <row r="1368" spans="1:31" ht="15" hidden="1" customHeight="1">
      <c r="A1368" s="384"/>
      <c r="B1368" s="142"/>
      <c r="C1368" s="142"/>
      <c r="D1368" s="142"/>
      <c r="E1368" s="142"/>
      <c r="F1368" s="142"/>
      <c r="G1368" s="142"/>
      <c r="H1368" s="142"/>
      <c r="I1368" s="142"/>
      <c r="J1368" s="142"/>
      <c r="K1368" s="142"/>
      <c r="L1368" s="142"/>
      <c r="M1368" s="142"/>
      <c r="N1368" s="142"/>
      <c r="O1368" s="142"/>
      <c r="P1368" s="142"/>
      <c r="Q1368" s="142"/>
      <c r="R1368" s="142"/>
      <c r="S1368" s="142"/>
      <c r="T1368" s="142"/>
      <c r="U1368" s="142"/>
      <c r="V1368" s="142"/>
      <c r="W1368" s="142"/>
      <c r="X1368" s="142"/>
      <c r="Y1368" s="142"/>
      <c r="Z1368" s="142"/>
      <c r="AA1368" s="142"/>
      <c r="AB1368" s="142"/>
      <c r="AC1368" s="142"/>
      <c r="AD1368" s="142"/>
      <c r="AE1368" s="142"/>
    </row>
    <row r="1369" spans="1:31" ht="15" hidden="1" customHeight="1">
      <c r="A1369" s="384"/>
      <c r="B1369" s="142"/>
      <c r="C1369" s="142"/>
      <c r="D1369" s="142"/>
      <c r="E1369" s="142"/>
      <c r="F1369" s="142"/>
      <c r="G1369" s="142"/>
      <c r="H1369" s="142"/>
      <c r="I1369" s="142"/>
      <c r="J1369" s="142"/>
      <c r="K1369" s="142"/>
      <c r="L1369" s="142"/>
      <c r="M1369" s="142"/>
      <c r="N1369" s="142"/>
      <c r="O1369" s="142"/>
      <c r="P1369" s="142"/>
      <c r="Q1369" s="142"/>
      <c r="R1369" s="142"/>
      <c r="S1369" s="142"/>
      <c r="T1369" s="142"/>
      <c r="U1369" s="142"/>
      <c r="V1369" s="142"/>
      <c r="W1369" s="142"/>
      <c r="X1369" s="142"/>
      <c r="Y1369" s="142"/>
      <c r="Z1369" s="142"/>
      <c r="AA1369" s="142"/>
      <c r="AB1369" s="142"/>
      <c r="AC1369" s="142"/>
      <c r="AD1369" s="142"/>
      <c r="AE1369" s="142"/>
    </row>
    <row r="1370" spans="1:31" ht="15" hidden="1" customHeight="1">
      <c r="A1370" s="384"/>
      <c r="B1370" s="142"/>
      <c r="C1370" s="142"/>
      <c r="D1370" s="142"/>
      <c r="E1370" s="142"/>
      <c r="F1370" s="142"/>
      <c r="G1370" s="142"/>
      <c r="H1370" s="142"/>
      <c r="I1370" s="142"/>
      <c r="J1370" s="142"/>
      <c r="K1370" s="142"/>
      <c r="L1370" s="142"/>
      <c r="M1370" s="142"/>
      <c r="N1370" s="142"/>
      <c r="O1370" s="142"/>
      <c r="P1370" s="142"/>
      <c r="Q1370" s="142"/>
      <c r="R1370" s="142"/>
      <c r="S1370" s="142"/>
      <c r="T1370" s="142"/>
      <c r="U1370" s="142"/>
      <c r="V1370" s="142"/>
      <c r="W1370" s="142"/>
      <c r="X1370" s="142"/>
      <c r="Y1370" s="142"/>
      <c r="Z1370" s="142"/>
      <c r="AA1370" s="142"/>
      <c r="AB1370" s="142"/>
      <c r="AC1370" s="142"/>
      <c r="AD1370" s="142"/>
      <c r="AE1370" s="142"/>
    </row>
    <row r="1371" spans="1:31" ht="15" hidden="1" customHeight="1">
      <c r="A1371" s="384"/>
      <c r="B1371" s="142"/>
      <c r="C1371" s="142"/>
      <c r="D1371" s="142"/>
      <c r="E1371" s="142"/>
      <c r="F1371" s="142"/>
      <c r="G1371" s="142"/>
      <c r="H1371" s="142"/>
      <c r="I1371" s="142"/>
      <c r="J1371" s="142"/>
      <c r="K1371" s="142"/>
      <c r="L1371" s="142"/>
      <c r="M1371" s="142"/>
      <c r="N1371" s="142"/>
      <c r="O1371" s="142"/>
      <c r="P1371" s="142"/>
      <c r="Q1371" s="142"/>
      <c r="R1371" s="142"/>
      <c r="S1371" s="142"/>
      <c r="T1371" s="142"/>
      <c r="U1371" s="142"/>
      <c r="V1371" s="142"/>
      <c r="W1371" s="142"/>
      <c r="X1371" s="142"/>
      <c r="Y1371" s="142"/>
      <c r="Z1371" s="142"/>
      <c r="AA1371" s="142"/>
      <c r="AB1371" s="142"/>
      <c r="AC1371" s="142"/>
      <c r="AD1371" s="142"/>
      <c r="AE1371" s="142"/>
    </row>
    <row r="1372" spans="1:31" ht="15" hidden="1" customHeight="1">
      <c r="A1372" s="384"/>
      <c r="B1372" s="142"/>
      <c r="C1372" s="142"/>
      <c r="D1372" s="142"/>
      <c r="E1372" s="142"/>
      <c r="F1372" s="142"/>
      <c r="G1372" s="142"/>
      <c r="H1372" s="142"/>
      <c r="I1372" s="142"/>
      <c r="J1372" s="142"/>
      <c r="K1372" s="142"/>
      <c r="L1372" s="142"/>
      <c r="M1372" s="142"/>
      <c r="N1372" s="142"/>
      <c r="O1372" s="142"/>
      <c r="P1372" s="142"/>
      <c r="Q1372" s="142"/>
      <c r="R1372" s="142"/>
      <c r="S1372" s="142"/>
      <c r="T1372" s="142"/>
      <c r="U1372" s="142"/>
      <c r="V1372" s="142"/>
      <c r="W1372" s="142"/>
      <c r="X1372" s="142"/>
      <c r="Y1372" s="142"/>
      <c r="Z1372" s="142"/>
      <c r="AA1372" s="142"/>
      <c r="AB1372" s="142"/>
      <c r="AC1372" s="142"/>
      <c r="AD1372" s="142"/>
      <c r="AE1372" s="142"/>
    </row>
    <row r="1373" spans="1:31" ht="15" hidden="1" customHeight="1">
      <c r="A1373" s="384"/>
      <c r="B1373" s="142"/>
      <c r="C1373" s="142"/>
      <c r="D1373" s="142"/>
      <c r="E1373" s="142"/>
      <c r="F1373" s="142"/>
      <c r="G1373" s="142"/>
      <c r="H1373" s="142"/>
      <c r="I1373" s="142"/>
      <c r="J1373" s="142"/>
      <c r="K1373" s="142"/>
      <c r="L1373" s="142"/>
      <c r="M1373" s="142"/>
      <c r="N1373" s="142"/>
      <c r="O1373" s="142"/>
      <c r="P1373" s="142"/>
      <c r="Q1373" s="142"/>
      <c r="R1373" s="142"/>
      <c r="S1373" s="142"/>
      <c r="T1373" s="142"/>
      <c r="U1373" s="142"/>
      <c r="V1373" s="142"/>
      <c r="W1373" s="142"/>
      <c r="X1373" s="142"/>
      <c r="Y1373" s="142"/>
      <c r="Z1373" s="142"/>
      <c r="AA1373" s="142"/>
      <c r="AB1373" s="142"/>
      <c r="AC1373" s="142"/>
      <c r="AD1373" s="142"/>
      <c r="AE1373" s="142"/>
    </row>
    <row r="1374" spans="1:31" ht="15" hidden="1" customHeight="1">
      <c r="A1374" s="384"/>
      <c r="B1374" s="142"/>
      <c r="C1374" s="142"/>
      <c r="D1374" s="142"/>
      <c r="E1374" s="142"/>
      <c r="F1374" s="142"/>
      <c r="G1374" s="142"/>
      <c r="H1374" s="142"/>
      <c r="I1374" s="142"/>
      <c r="J1374" s="142"/>
      <c r="K1374" s="142"/>
      <c r="L1374" s="142"/>
      <c r="M1374" s="142"/>
      <c r="N1374" s="142"/>
      <c r="O1374" s="142"/>
      <c r="P1374" s="142"/>
      <c r="Q1374" s="142"/>
      <c r="R1374" s="142"/>
      <c r="S1374" s="142"/>
      <c r="T1374" s="142"/>
      <c r="U1374" s="142"/>
      <c r="V1374" s="142"/>
      <c r="W1374" s="142"/>
      <c r="X1374" s="142"/>
      <c r="Y1374" s="142"/>
      <c r="Z1374" s="142"/>
      <c r="AA1374" s="142"/>
      <c r="AB1374" s="142"/>
      <c r="AC1374" s="142"/>
      <c r="AD1374" s="142"/>
      <c r="AE1374" s="142"/>
    </row>
    <row r="1375" spans="1:31" ht="15" hidden="1" customHeight="1">
      <c r="A1375" s="384"/>
      <c r="B1375" s="142"/>
      <c r="C1375" s="142"/>
      <c r="D1375" s="142"/>
      <c r="E1375" s="142"/>
      <c r="F1375" s="142"/>
      <c r="G1375" s="142"/>
      <c r="H1375" s="142"/>
      <c r="I1375" s="142"/>
      <c r="J1375" s="142"/>
      <c r="K1375" s="142"/>
      <c r="L1375" s="142"/>
      <c r="M1375" s="142"/>
      <c r="N1375" s="142"/>
      <c r="O1375" s="142"/>
      <c r="P1375" s="142"/>
      <c r="Q1375" s="142"/>
      <c r="R1375" s="142"/>
      <c r="S1375" s="142"/>
      <c r="T1375" s="142"/>
      <c r="U1375" s="142"/>
      <c r="V1375" s="142"/>
      <c r="W1375" s="142"/>
      <c r="X1375" s="142"/>
      <c r="Y1375" s="142"/>
      <c r="Z1375" s="142"/>
      <c r="AA1375" s="142"/>
      <c r="AB1375" s="142"/>
      <c r="AC1375" s="142"/>
      <c r="AD1375" s="142"/>
      <c r="AE1375" s="142"/>
    </row>
    <row r="1376" spans="1:31" ht="15" hidden="1" customHeight="1">
      <c r="A1376" s="384"/>
      <c r="B1376" s="142"/>
      <c r="C1376" s="142"/>
      <c r="D1376" s="142"/>
      <c r="E1376" s="142"/>
      <c r="F1376" s="142"/>
      <c r="G1376" s="142"/>
      <c r="H1376" s="142"/>
      <c r="I1376" s="142"/>
      <c r="J1376" s="142"/>
      <c r="K1376" s="142"/>
      <c r="L1376" s="142"/>
      <c r="M1376" s="142"/>
      <c r="N1376" s="142"/>
      <c r="O1376" s="142"/>
      <c r="P1376" s="142"/>
      <c r="Q1376" s="142"/>
      <c r="R1376" s="142"/>
      <c r="S1376" s="142"/>
      <c r="T1376" s="142"/>
      <c r="U1376" s="142"/>
      <c r="V1376" s="142"/>
      <c r="W1376" s="142"/>
      <c r="X1376" s="142"/>
      <c r="Y1376" s="142"/>
      <c r="Z1376" s="142"/>
      <c r="AA1376" s="142"/>
      <c r="AB1376" s="142"/>
      <c r="AC1376" s="142"/>
      <c r="AD1376" s="142"/>
      <c r="AE1376" s="142"/>
    </row>
    <row r="1377" spans="1:31" ht="15" hidden="1" customHeight="1">
      <c r="A1377" s="384"/>
      <c r="B1377" s="142"/>
      <c r="C1377" s="142"/>
      <c r="D1377" s="142"/>
      <c r="E1377" s="142"/>
      <c r="F1377" s="142"/>
      <c r="G1377" s="142"/>
      <c r="H1377" s="142"/>
      <c r="I1377" s="142"/>
      <c r="J1377" s="142"/>
      <c r="K1377" s="142"/>
      <c r="L1377" s="142"/>
      <c r="M1377" s="142"/>
      <c r="N1377" s="142"/>
      <c r="O1377" s="142"/>
      <c r="P1377" s="142"/>
      <c r="Q1377" s="142"/>
      <c r="R1377" s="142"/>
      <c r="S1377" s="142"/>
      <c r="T1377" s="142"/>
      <c r="U1377" s="142"/>
      <c r="V1377" s="142"/>
      <c r="W1377" s="142"/>
      <c r="X1377" s="142"/>
      <c r="Y1377" s="142"/>
      <c r="Z1377" s="142"/>
      <c r="AA1377" s="142"/>
      <c r="AB1377" s="142"/>
      <c r="AC1377" s="142"/>
      <c r="AD1377" s="142"/>
      <c r="AE1377" s="142"/>
    </row>
    <row r="1378" spans="1:31" ht="15" hidden="1" customHeight="1">
      <c r="A1378" s="384"/>
      <c r="B1378" s="142"/>
      <c r="C1378" s="142"/>
      <c r="D1378" s="142"/>
      <c r="E1378" s="142"/>
      <c r="F1378" s="142"/>
      <c r="G1378" s="142"/>
      <c r="H1378" s="142"/>
      <c r="I1378" s="142"/>
      <c r="J1378" s="142"/>
      <c r="K1378" s="142"/>
      <c r="L1378" s="142"/>
      <c r="M1378" s="142"/>
      <c r="N1378" s="142"/>
      <c r="O1378" s="142"/>
      <c r="P1378" s="142"/>
      <c r="Q1378" s="142"/>
      <c r="R1378" s="142"/>
      <c r="S1378" s="142"/>
      <c r="T1378" s="142"/>
      <c r="U1378" s="142"/>
      <c r="V1378" s="142"/>
      <c r="W1378" s="142"/>
      <c r="X1378" s="142"/>
      <c r="Y1378" s="142"/>
      <c r="Z1378" s="142"/>
      <c r="AA1378" s="142"/>
      <c r="AB1378" s="142"/>
      <c r="AC1378" s="142"/>
      <c r="AD1378" s="142"/>
      <c r="AE1378" s="142"/>
    </row>
    <row r="1379" spans="1:31" ht="15" hidden="1" customHeight="1">
      <c r="A1379" s="384"/>
      <c r="B1379" s="142"/>
      <c r="C1379" s="142"/>
      <c r="D1379" s="142"/>
      <c r="E1379" s="142"/>
      <c r="F1379" s="142"/>
      <c r="G1379" s="142"/>
      <c r="H1379" s="142"/>
      <c r="I1379" s="142"/>
      <c r="J1379" s="142"/>
      <c r="K1379" s="142"/>
      <c r="L1379" s="142"/>
      <c r="M1379" s="142"/>
      <c r="N1379" s="142"/>
      <c r="O1379" s="142"/>
      <c r="P1379" s="142"/>
      <c r="Q1379" s="142"/>
      <c r="R1379" s="142"/>
      <c r="S1379" s="142"/>
      <c r="T1379" s="142"/>
      <c r="U1379" s="142"/>
      <c r="V1379" s="142"/>
      <c r="W1379" s="142"/>
      <c r="X1379" s="142"/>
      <c r="Y1379" s="142"/>
      <c r="Z1379" s="142"/>
      <c r="AA1379" s="142"/>
      <c r="AB1379" s="142"/>
      <c r="AC1379" s="142"/>
      <c r="AD1379" s="142"/>
      <c r="AE1379" s="142"/>
    </row>
    <row r="1380" spans="1:31" ht="15" hidden="1" customHeight="1">
      <c r="A1380" s="384"/>
      <c r="B1380" s="142"/>
      <c r="C1380" s="142"/>
      <c r="D1380" s="142"/>
      <c r="E1380" s="142"/>
      <c r="F1380" s="142"/>
      <c r="G1380" s="142"/>
      <c r="H1380" s="142"/>
      <c r="I1380" s="142"/>
      <c r="J1380" s="142"/>
      <c r="K1380" s="142"/>
      <c r="L1380" s="142"/>
      <c r="M1380" s="142"/>
      <c r="N1380" s="142"/>
      <c r="O1380" s="142"/>
      <c r="P1380" s="142"/>
      <c r="Q1380" s="142"/>
      <c r="R1380" s="142"/>
      <c r="S1380" s="142"/>
      <c r="T1380" s="142"/>
      <c r="U1380" s="142"/>
      <c r="V1380" s="142"/>
      <c r="W1380" s="142"/>
      <c r="X1380" s="142"/>
      <c r="Y1380" s="142"/>
      <c r="Z1380" s="142"/>
      <c r="AA1380" s="142"/>
      <c r="AB1380" s="142"/>
      <c r="AC1380" s="142"/>
      <c r="AD1380" s="142"/>
      <c r="AE1380" s="142"/>
    </row>
    <row r="1381" spans="1:31" ht="15" hidden="1" customHeight="1">
      <c r="A1381" s="384"/>
      <c r="B1381" s="142"/>
      <c r="C1381" s="142"/>
      <c r="D1381" s="142"/>
      <c r="E1381" s="142"/>
      <c r="F1381" s="142"/>
      <c r="G1381" s="142"/>
      <c r="H1381" s="142"/>
      <c r="I1381" s="142"/>
      <c r="J1381" s="142"/>
      <c r="K1381" s="142"/>
      <c r="L1381" s="142"/>
      <c r="M1381" s="142"/>
      <c r="N1381" s="142"/>
      <c r="O1381" s="142"/>
      <c r="P1381" s="142"/>
      <c r="Q1381" s="142"/>
      <c r="R1381" s="142"/>
      <c r="S1381" s="142"/>
      <c r="T1381" s="142"/>
      <c r="U1381" s="142"/>
      <c r="V1381" s="142"/>
      <c r="W1381" s="142"/>
      <c r="X1381" s="142"/>
      <c r="Y1381" s="142"/>
      <c r="Z1381" s="142"/>
      <c r="AA1381" s="142"/>
      <c r="AB1381" s="142"/>
      <c r="AC1381" s="142"/>
      <c r="AD1381" s="142"/>
      <c r="AE1381" s="142"/>
    </row>
    <row r="1382" spans="1:31" ht="15" hidden="1" customHeight="1">
      <c r="A1382" s="384"/>
      <c r="B1382" s="142"/>
      <c r="C1382" s="142"/>
      <c r="D1382" s="142"/>
      <c r="E1382" s="142"/>
      <c r="F1382" s="142"/>
      <c r="G1382" s="142"/>
      <c r="H1382" s="142"/>
      <c r="I1382" s="142"/>
      <c r="J1382" s="142"/>
      <c r="K1382" s="142"/>
      <c r="L1382" s="142"/>
      <c r="M1382" s="142"/>
      <c r="N1382" s="142"/>
      <c r="O1382" s="142"/>
      <c r="P1382" s="142"/>
      <c r="Q1382" s="142"/>
      <c r="R1382" s="142"/>
      <c r="S1382" s="142"/>
      <c r="T1382" s="142"/>
      <c r="U1382" s="142"/>
      <c r="V1382" s="142"/>
      <c r="W1382" s="142"/>
      <c r="X1382" s="142"/>
      <c r="Y1382" s="142"/>
      <c r="Z1382" s="142"/>
      <c r="AA1382" s="142"/>
      <c r="AB1382" s="142"/>
      <c r="AC1382" s="142"/>
      <c r="AD1382" s="142"/>
      <c r="AE1382" s="142"/>
    </row>
    <row r="1383" spans="1:31" ht="15" hidden="1" customHeight="1">
      <c r="A1383" s="384"/>
      <c r="B1383" s="142"/>
      <c r="C1383" s="142"/>
      <c r="D1383" s="142"/>
      <c r="E1383" s="142"/>
      <c r="F1383" s="142"/>
      <c r="G1383" s="142"/>
      <c r="H1383" s="142"/>
      <c r="I1383" s="142"/>
      <c r="J1383" s="142"/>
      <c r="K1383" s="142"/>
      <c r="L1383" s="142"/>
      <c r="M1383" s="142"/>
      <c r="N1383" s="142"/>
      <c r="O1383" s="142"/>
      <c r="P1383" s="142"/>
      <c r="Q1383" s="142"/>
      <c r="R1383" s="142"/>
      <c r="S1383" s="142"/>
      <c r="T1383" s="142"/>
      <c r="U1383" s="142"/>
      <c r="V1383" s="142"/>
      <c r="W1383" s="142"/>
      <c r="X1383" s="142"/>
      <c r="Y1383" s="142"/>
      <c r="Z1383" s="142"/>
      <c r="AA1383" s="142"/>
      <c r="AB1383" s="142"/>
      <c r="AC1383" s="142"/>
      <c r="AD1383" s="142"/>
      <c r="AE1383" s="142"/>
    </row>
    <row r="1384" spans="1:31" ht="15" hidden="1" customHeight="1">
      <c r="A1384" s="384"/>
      <c r="B1384" s="142"/>
      <c r="C1384" s="142"/>
      <c r="D1384" s="142"/>
      <c r="E1384" s="142"/>
      <c r="F1384" s="142"/>
      <c r="G1384" s="142"/>
      <c r="H1384" s="142"/>
      <c r="I1384" s="142"/>
      <c r="J1384" s="142"/>
      <c r="K1384" s="142"/>
      <c r="L1384" s="142"/>
      <c r="M1384" s="142"/>
      <c r="N1384" s="142"/>
      <c r="O1384" s="142"/>
      <c r="P1384" s="142"/>
      <c r="Q1384" s="142"/>
      <c r="R1384" s="142"/>
      <c r="S1384" s="142"/>
      <c r="T1384" s="142"/>
      <c r="U1384" s="142"/>
      <c r="V1384" s="142"/>
      <c r="W1384" s="142"/>
      <c r="X1384" s="142"/>
      <c r="Y1384" s="142"/>
      <c r="Z1384" s="142"/>
      <c r="AA1384" s="142"/>
      <c r="AB1384" s="142"/>
      <c r="AC1384" s="142"/>
      <c r="AD1384" s="142"/>
      <c r="AE1384" s="142"/>
    </row>
    <row r="1385" spans="1:31" ht="15" hidden="1" customHeight="1">
      <c r="A1385" s="384"/>
      <c r="B1385" s="142"/>
      <c r="C1385" s="142"/>
      <c r="D1385" s="142"/>
      <c r="E1385" s="142"/>
      <c r="F1385" s="142"/>
      <c r="G1385" s="142"/>
      <c r="H1385" s="142"/>
      <c r="I1385" s="142"/>
      <c r="J1385" s="142"/>
      <c r="K1385" s="142"/>
      <c r="L1385" s="142"/>
      <c r="M1385" s="142"/>
      <c r="N1385" s="142"/>
      <c r="O1385" s="142"/>
      <c r="P1385" s="142"/>
      <c r="Q1385" s="142"/>
      <c r="R1385" s="142"/>
      <c r="S1385" s="142"/>
      <c r="T1385" s="142"/>
      <c r="U1385" s="142"/>
      <c r="V1385" s="142"/>
      <c r="W1385" s="142"/>
      <c r="X1385" s="142"/>
      <c r="Y1385" s="142"/>
      <c r="Z1385" s="142"/>
      <c r="AA1385" s="142"/>
      <c r="AB1385" s="142"/>
      <c r="AC1385" s="142"/>
      <c r="AD1385" s="142"/>
      <c r="AE1385" s="142"/>
    </row>
    <row r="1386" spans="1:31" ht="15" hidden="1" customHeight="1">
      <c r="A1386" s="384"/>
      <c r="B1386" s="142"/>
      <c r="C1386" s="142"/>
      <c r="D1386" s="142"/>
      <c r="E1386" s="142"/>
      <c r="F1386" s="142"/>
      <c r="G1386" s="142"/>
      <c r="H1386" s="142"/>
      <c r="I1386" s="142"/>
      <c r="J1386" s="142"/>
      <c r="K1386" s="142"/>
      <c r="L1386" s="142"/>
      <c r="M1386" s="142"/>
      <c r="N1386" s="142"/>
      <c r="O1386" s="142"/>
      <c r="P1386" s="142"/>
      <c r="Q1386" s="142"/>
      <c r="R1386" s="142"/>
      <c r="S1386" s="142"/>
      <c r="T1386" s="142"/>
      <c r="U1386" s="142"/>
      <c r="V1386" s="142"/>
      <c r="W1386" s="142"/>
      <c r="X1386" s="142"/>
      <c r="Y1386" s="142"/>
      <c r="Z1386" s="142"/>
      <c r="AA1386" s="142"/>
      <c r="AB1386" s="142"/>
      <c r="AC1386" s="142"/>
      <c r="AD1386" s="142"/>
      <c r="AE1386" s="142"/>
    </row>
    <row r="1387" spans="1:31" ht="15" hidden="1" customHeight="1">
      <c r="A1387" s="384"/>
      <c r="B1387" s="142"/>
      <c r="C1387" s="142"/>
      <c r="D1387" s="142"/>
      <c r="E1387" s="142"/>
      <c r="F1387" s="142"/>
      <c r="G1387" s="142"/>
      <c r="H1387" s="142"/>
      <c r="I1387" s="142"/>
      <c r="J1387" s="142"/>
      <c r="K1387" s="142"/>
      <c r="L1387" s="142"/>
      <c r="M1387" s="142"/>
      <c r="N1387" s="142"/>
      <c r="O1387" s="142"/>
      <c r="P1387" s="142"/>
      <c r="Q1387" s="142"/>
      <c r="R1387" s="142"/>
      <c r="S1387" s="142"/>
      <c r="T1387" s="142"/>
      <c r="U1387" s="142"/>
      <c r="V1387" s="142"/>
      <c r="W1387" s="142"/>
      <c r="X1387" s="142"/>
      <c r="Y1387" s="142"/>
      <c r="Z1387" s="142"/>
      <c r="AA1387" s="142"/>
      <c r="AB1387" s="142"/>
      <c r="AC1387" s="142"/>
      <c r="AD1387" s="142"/>
      <c r="AE1387" s="142"/>
    </row>
    <row r="1388" spans="1:31" ht="15" hidden="1" customHeight="1">
      <c r="A1388" s="384"/>
      <c r="B1388" s="142"/>
      <c r="C1388" s="142"/>
      <c r="D1388" s="142"/>
      <c r="E1388" s="142"/>
      <c r="F1388" s="142"/>
      <c r="G1388" s="142"/>
      <c r="H1388" s="142"/>
      <c r="I1388" s="142"/>
      <c r="J1388" s="142"/>
      <c r="K1388" s="142"/>
      <c r="L1388" s="142"/>
      <c r="M1388" s="142"/>
      <c r="N1388" s="142"/>
      <c r="O1388" s="142"/>
      <c r="P1388" s="142"/>
      <c r="Q1388" s="142"/>
      <c r="R1388" s="142"/>
      <c r="S1388" s="142"/>
      <c r="T1388" s="142"/>
      <c r="U1388" s="142"/>
      <c r="V1388" s="142"/>
      <c r="W1388" s="142"/>
      <c r="X1388" s="142"/>
      <c r="Y1388" s="142"/>
      <c r="Z1388" s="142"/>
      <c r="AA1388" s="142"/>
      <c r="AB1388" s="142"/>
      <c r="AC1388" s="142"/>
      <c r="AD1388" s="142"/>
      <c r="AE1388" s="142"/>
    </row>
    <row r="1389" spans="1:31" ht="15" hidden="1" customHeight="1">
      <c r="A1389" s="384"/>
      <c r="B1389" s="142"/>
      <c r="C1389" s="142"/>
      <c r="D1389" s="142"/>
      <c r="E1389" s="142"/>
      <c r="F1389" s="142"/>
      <c r="G1389" s="142"/>
      <c r="H1389" s="142"/>
      <c r="I1389" s="142"/>
      <c r="J1389" s="142"/>
      <c r="K1389" s="142"/>
      <c r="L1389" s="142"/>
      <c r="M1389" s="142"/>
      <c r="N1389" s="142"/>
      <c r="O1389" s="142"/>
      <c r="P1389" s="142"/>
      <c r="Q1389" s="142"/>
      <c r="R1389" s="142"/>
      <c r="S1389" s="142"/>
      <c r="T1389" s="142"/>
      <c r="U1389" s="142"/>
      <c r="V1389" s="142"/>
      <c r="W1389" s="142"/>
      <c r="X1389" s="142"/>
      <c r="Y1389" s="142"/>
      <c r="Z1389" s="142"/>
      <c r="AA1389" s="142"/>
      <c r="AB1389" s="142"/>
      <c r="AC1389" s="142"/>
      <c r="AD1389" s="142"/>
      <c r="AE1389" s="142"/>
    </row>
    <row r="1390" spans="1:31" ht="15" hidden="1" customHeight="1">
      <c r="A1390" s="384"/>
      <c r="B1390" s="142"/>
      <c r="C1390" s="142"/>
      <c r="D1390" s="142"/>
      <c r="E1390" s="142"/>
      <c r="F1390" s="142"/>
      <c r="G1390" s="142"/>
      <c r="H1390" s="142"/>
      <c r="I1390" s="142"/>
      <c r="J1390" s="142"/>
      <c r="K1390" s="142"/>
      <c r="L1390" s="142"/>
      <c r="M1390" s="142"/>
      <c r="N1390" s="142"/>
      <c r="O1390" s="142"/>
      <c r="P1390" s="142"/>
      <c r="Q1390" s="142"/>
      <c r="R1390" s="142"/>
      <c r="S1390" s="142"/>
      <c r="T1390" s="142"/>
      <c r="U1390" s="142"/>
      <c r="V1390" s="142"/>
      <c r="W1390" s="142"/>
      <c r="X1390" s="142"/>
      <c r="Y1390" s="142"/>
      <c r="Z1390" s="142"/>
      <c r="AA1390" s="142"/>
      <c r="AB1390" s="142"/>
      <c r="AC1390" s="142"/>
      <c r="AD1390" s="142"/>
      <c r="AE1390" s="142"/>
    </row>
    <row r="1391" spans="1:31" ht="15" hidden="1" customHeight="1">
      <c r="A1391" s="384"/>
      <c r="B1391" s="142"/>
      <c r="C1391" s="142"/>
      <c r="D1391" s="142"/>
      <c r="E1391" s="142"/>
      <c r="F1391" s="142"/>
      <c r="G1391" s="142"/>
      <c r="H1391" s="142"/>
      <c r="I1391" s="142"/>
      <c r="J1391" s="142"/>
      <c r="K1391" s="142"/>
      <c r="L1391" s="142"/>
      <c r="M1391" s="142"/>
      <c r="N1391" s="142"/>
      <c r="O1391" s="142"/>
      <c r="P1391" s="142"/>
      <c r="Q1391" s="142"/>
      <c r="R1391" s="142"/>
      <c r="S1391" s="142"/>
      <c r="T1391" s="142"/>
      <c r="U1391" s="142"/>
      <c r="V1391" s="142"/>
      <c r="W1391" s="142"/>
      <c r="X1391" s="142"/>
      <c r="Y1391" s="142"/>
      <c r="Z1391" s="142"/>
      <c r="AA1391" s="142"/>
      <c r="AB1391" s="142"/>
      <c r="AC1391" s="142"/>
      <c r="AD1391" s="142"/>
      <c r="AE1391" s="142"/>
    </row>
    <row r="1392" spans="1:31" ht="15" hidden="1" customHeight="1">
      <c r="A1392" s="384"/>
      <c r="B1392" s="142"/>
      <c r="C1392" s="142"/>
      <c r="D1392" s="142"/>
      <c r="E1392" s="142"/>
      <c r="F1392" s="142"/>
      <c r="G1392" s="142"/>
      <c r="H1392" s="142"/>
      <c r="I1392" s="142"/>
      <c r="J1392" s="142"/>
      <c r="K1392" s="142"/>
      <c r="L1392" s="142"/>
      <c r="M1392" s="142"/>
      <c r="N1392" s="142"/>
      <c r="O1392" s="142"/>
      <c r="P1392" s="142"/>
      <c r="Q1392" s="142"/>
      <c r="R1392" s="142"/>
      <c r="S1392" s="142"/>
      <c r="T1392" s="142"/>
      <c r="U1392" s="142"/>
      <c r="V1392" s="142"/>
      <c r="W1392" s="142"/>
      <c r="X1392" s="142"/>
      <c r="Y1392" s="142"/>
      <c r="Z1392" s="142"/>
      <c r="AA1392" s="142"/>
      <c r="AB1392" s="142"/>
      <c r="AC1392" s="142"/>
      <c r="AD1392" s="142"/>
      <c r="AE1392" s="142"/>
    </row>
    <row r="1393" spans="1:31" ht="15" hidden="1" customHeight="1">
      <c r="A1393" s="384"/>
      <c r="B1393" s="142"/>
      <c r="C1393" s="142"/>
      <c r="D1393" s="142"/>
      <c r="E1393" s="142"/>
      <c r="F1393" s="142"/>
      <c r="G1393" s="142"/>
      <c r="H1393" s="142"/>
      <c r="I1393" s="142"/>
      <c r="J1393" s="142"/>
      <c r="K1393" s="142"/>
      <c r="L1393" s="142"/>
      <c r="M1393" s="142"/>
      <c r="N1393" s="142"/>
      <c r="O1393" s="142"/>
      <c r="P1393" s="142"/>
      <c r="Q1393" s="142"/>
      <c r="R1393" s="142"/>
      <c r="S1393" s="142"/>
      <c r="T1393" s="142"/>
      <c r="U1393" s="142"/>
      <c r="V1393" s="142"/>
      <c r="W1393" s="142"/>
      <c r="X1393" s="142"/>
      <c r="Y1393" s="142"/>
      <c r="Z1393" s="142"/>
      <c r="AA1393" s="142"/>
      <c r="AB1393" s="142"/>
      <c r="AC1393" s="142"/>
      <c r="AD1393" s="142"/>
      <c r="AE1393" s="142"/>
    </row>
    <row r="1394" spans="1:31" ht="15" hidden="1" customHeight="1">
      <c r="A1394" s="384"/>
      <c r="B1394" s="142"/>
      <c r="C1394" s="142"/>
      <c r="D1394" s="142"/>
      <c r="E1394" s="142"/>
      <c r="F1394" s="142"/>
      <c r="G1394" s="142"/>
      <c r="H1394" s="142"/>
      <c r="I1394" s="142"/>
      <c r="J1394" s="142"/>
      <c r="K1394" s="142"/>
      <c r="L1394" s="142"/>
      <c r="M1394" s="142"/>
      <c r="N1394" s="142"/>
      <c r="O1394" s="142"/>
      <c r="P1394" s="142"/>
      <c r="Q1394" s="142"/>
      <c r="R1394" s="142"/>
      <c r="S1394" s="142"/>
      <c r="T1394" s="142"/>
      <c r="U1394" s="142"/>
      <c r="V1394" s="142"/>
      <c r="W1394" s="142"/>
      <c r="X1394" s="142"/>
      <c r="Y1394" s="142"/>
      <c r="Z1394" s="142"/>
      <c r="AA1394" s="142"/>
      <c r="AB1394" s="142"/>
      <c r="AC1394" s="142"/>
      <c r="AD1394" s="142"/>
      <c r="AE1394" s="142"/>
    </row>
    <row r="1395" spans="1:31" ht="15" hidden="1" customHeight="1">
      <c r="A1395" s="384"/>
      <c r="B1395" s="142"/>
      <c r="C1395" s="142"/>
      <c r="D1395" s="142"/>
      <c r="E1395" s="142"/>
      <c r="F1395" s="142"/>
      <c r="G1395" s="142"/>
      <c r="H1395" s="142"/>
      <c r="I1395" s="142"/>
      <c r="J1395" s="142"/>
      <c r="K1395" s="142"/>
      <c r="L1395" s="142"/>
      <c r="M1395" s="142"/>
      <c r="N1395" s="142"/>
      <c r="O1395" s="142"/>
      <c r="P1395" s="142"/>
      <c r="Q1395" s="142"/>
      <c r="R1395" s="142"/>
      <c r="S1395" s="142"/>
      <c r="T1395" s="142"/>
      <c r="U1395" s="142"/>
      <c r="V1395" s="142"/>
      <c r="W1395" s="142"/>
      <c r="X1395" s="142"/>
      <c r="Y1395" s="142"/>
      <c r="Z1395" s="142"/>
      <c r="AA1395" s="142"/>
      <c r="AB1395" s="142"/>
      <c r="AC1395" s="142"/>
      <c r="AD1395" s="142"/>
      <c r="AE1395" s="142"/>
    </row>
    <row r="1396" spans="1:31" ht="15" hidden="1" customHeight="1">
      <c r="A1396" s="384"/>
      <c r="B1396" s="142"/>
      <c r="C1396" s="142"/>
      <c r="D1396" s="142"/>
      <c r="E1396" s="142"/>
      <c r="F1396" s="142"/>
      <c r="G1396" s="142"/>
      <c r="H1396" s="142"/>
      <c r="I1396" s="142"/>
      <c r="J1396" s="142"/>
      <c r="K1396" s="142"/>
      <c r="L1396" s="142"/>
      <c r="M1396" s="142"/>
      <c r="N1396" s="142"/>
      <c r="O1396" s="142"/>
      <c r="P1396" s="142"/>
      <c r="Q1396" s="142"/>
      <c r="R1396" s="142"/>
      <c r="S1396" s="142"/>
      <c r="T1396" s="142"/>
      <c r="U1396" s="142"/>
      <c r="V1396" s="142"/>
      <c r="W1396" s="142"/>
      <c r="X1396" s="142"/>
      <c r="Y1396" s="142"/>
      <c r="Z1396" s="142"/>
      <c r="AA1396" s="142"/>
      <c r="AB1396" s="142"/>
      <c r="AC1396" s="142"/>
      <c r="AD1396" s="142"/>
      <c r="AE1396" s="142"/>
    </row>
    <row r="1397" spans="1:31" ht="15" hidden="1" customHeight="1">
      <c r="A1397" s="384"/>
      <c r="B1397" s="142"/>
      <c r="C1397" s="142"/>
      <c r="D1397" s="142"/>
      <c r="E1397" s="142"/>
      <c r="F1397" s="142"/>
      <c r="G1397" s="142"/>
      <c r="H1397" s="142"/>
      <c r="I1397" s="142"/>
      <c r="J1397" s="142"/>
      <c r="K1397" s="142"/>
      <c r="L1397" s="142"/>
      <c r="M1397" s="142"/>
      <c r="N1397" s="142"/>
      <c r="O1397" s="142"/>
      <c r="P1397" s="142"/>
      <c r="Q1397" s="142"/>
      <c r="R1397" s="142"/>
      <c r="S1397" s="142"/>
      <c r="T1397" s="142"/>
      <c r="U1397" s="142"/>
      <c r="V1397" s="142"/>
      <c r="W1397" s="142"/>
      <c r="X1397" s="142"/>
      <c r="Y1397" s="142"/>
      <c r="Z1397" s="142"/>
      <c r="AA1397" s="142"/>
      <c r="AB1397" s="142"/>
      <c r="AC1397" s="142"/>
      <c r="AD1397" s="142"/>
      <c r="AE1397" s="142"/>
    </row>
    <row r="1398" spans="1:31" ht="15" hidden="1" customHeight="1">
      <c r="A1398" s="384"/>
      <c r="B1398" s="142"/>
      <c r="C1398" s="142"/>
      <c r="D1398" s="142"/>
      <c r="E1398" s="142"/>
      <c r="F1398" s="142"/>
      <c r="G1398" s="142"/>
      <c r="H1398" s="142"/>
      <c r="I1398" s="142"/>
      <c r="J1398" s="142"/>
      <c r="K1398" s="142"/>
      <c r="L1398" s="142"/>
      <c r="M1398" s="142"/>
      <c r="N1398" s="142"/>
      <c r="O1398" s="142"/>
      <c r="P1398" s="142"/>
      <c r="Q1398" s="142"/>
      <c r="R1398" s="142"/>
      <c r="S1398" s="142"/>
      <c r="T1398" s="142"/>
      <c r="U1398" s="142"/>
      <c r="V1398" s="142"/>
      <c r="W1398" s="142"/>
      <c r="X1398" s="142"/>
      <c r="Y1398" s="142"/>
      <c r="Z1398" s="142"/>
      <c r="AA1398" s="142"/>
      <c r="AB1398" s="142"/>
      <c r="AC1398" s="142"/>
      <c r="AD1398" s="142"/>
      <c r="AE1398" s="142"/>
    </row>
    <row r="1399" spans="1:31" ht="15" hidden="1" customHeight="1">
      <c r="A1399" s="384"/>
      <c r="B1399" s="142"/>
      <c r="C1399" s="142"/>
      <c r="D1399" s="142"/>
      <c r="E1399" s="142"/>
      <c r="F1399" s="142"/>
      <c r="G1399" s="142"/>
      <c r="H1399" s="142"/>
      <c r="I1399" s="142"/>
      <c r="J1399" s="142"/>
      <c r="K1399" s="142"/>
      <c r="L1399" s="142"/>
      <c r="M1399" s="142"/>
      <c r="N1399" s="142"/>
      <c r="O1399" s="142"/>
      <c r="P1399" s="142"/>
      <c r="Q1399" s="142"/>
      <c r="R1399" s="142"/>
      <c r="S1399" s="142"/>
      <c r="T1399" s="142"/>
      <c r="U1399" s="142"/>
      <c r="V1399" s="142"/>
      <c r="W1399" s="142"/>
      <c r="X1399" s="142"/>
      <c r="Y1399" s="142"/>
      <c r="Z1399" s="142"/>
      <c r="AA1399" s="142"/>
      <c r="AB1399" s="142"/>
      <c r="AC1399" s="142"/>
      <c r="AD1399" s="142"/>
      <c r="AE1399" s="142"/>
    </row>
    <row r="1400" spans="1:31" ht="15" hidden="1" customHeight="1">
      <c r="A1400" s="384"/>
      <c r="B1400" s="142"/>
      <c r="C1400" s="142"/>
      <c r="D1400" s="142"/>
      <c r="E1400" s="142"/>
      <c r="F1400" s="142"/>
      <c r="G1400" s="142"/>
      <c r="H1400" s="142"/>
      <c r="I1400" s="142"/>
      <c r="J1400" s="142"/>
      <c r="K1400" s="142"/>
      <c r="L1400" s="142"/>
      <c r="M1400" s="142"/>
      <c r="N1400" s="142"/>
      <c r="O1400" s="142"/>
      <c r="P1400" s="142"/>
      <c r="Q1400" s="142"/>
      <c r="R1400" s="142"/>
      <c r="S1400" s="142"/>
      <c r="T1400" s="142"/>
      <c r="U1400" s="142"/>
      <c r="V1400" s="142"/>
      <c r="W1400" s="142"/>
      <c r="X1400" s="142"/>
      <c r="Y1400" s="142"/>
      <c r="Z1400" s="142"/>
      <c r="AA1400" s="142"/>
      <c r="AB1400" s="142"/>
      <c r="AC1400" s="142"/>
      <c r="AD1400" s="142"/>
      <c r="AE1400" s="142"/>
    </row>
    <row r="1401" spans="1:31" ht="15" hidden="1" customHeight="1">
      <c r="A1401" s="384"/>
      <c r="B1401" s="142"/>
      <c r="C1401" s="142"/>
      <c r="D1401" s="142"/>
      <c r="E1401" s="142"/>
      <c r="F1401" s="142"/>
      <c r="G1401" s="142"/>
      <c r="H1401" s="142"/>
      <c r="I1401" s="142"/>
      <c r="J1401" s="142"/>
      <c r="K1401" s="142"/>
      <c r="L1401" s="142"/>
      <c r="M1401" s="142"/>
      <c r="N1401" s="142"/>
      <c r="O1401" s="142"/>
      <c r="P1401" s="142"/>
      <c r="Q1401" s="142"/>
      <c r="R1401" s="142"/>
      <c r="S1401" s="142"/>
      <c r="T1401" s="142"/>
      <c r="U1401" s="142"/>
      <c r="V1401" s="142"/>
      <c r="W1401" s="142"/>
      <c r="X1401" s="142"/>
      <c r="Y1401" s="142"/>
      <c r="Z1401" s="142"/>
      <c r="AA1401" s="142"/>
      <c r="AB1401" s="142"/>
      <c r="AC1401" s="142"/>
      <c r="AD1401" s="142"/>
      <c r="AE1401" s="142"/>
    </row>
    <row r="1402" spans="1:31" ht="15" hidden="1" customHeight="1">
      <c r="A1402" s="384"/>
      <c r="B1402" s="142"/>
      <c r="C1402" s="142"/>
      <c r="D1402" s="142"/>
      <c r="E1402" s="142"/>
      <c r="F1402" s="142"/>
      <c r="G1402" s="142"/>
      <c r="H1402" s="142"/>
      <c r="I1402" s="142"/>
      <c r="J1402" s="142"/>
      <c r="K1402" s="142"/>
      <c r="L1402" s="142"/>
      <c r="M1402" s="142"/>
      <c r="N1402" s="142"/>
      <c r="O1402" s="142"/>
      <c r="P1402" s="142"/>
      <c r="Q1402" s="142"/>
      <c r="R1402" s="142"/>
      <c r="S1402" s="142"/>
      <c r="T1402" s="142"/>
      <c r="U1402" s="142"/>
      <c r="V1402" s="142"/>
      <c r="W1402" s="142"/>
      <c r="X1402" s="142"/>
      <c r="Y1402" s="142"/>
      <c r="Z1402" s="142"/>
      <c r="AA1402" s="142"/>
      <c r="AB1402" s="142"/>
      <c r="AC1402" s="142"/>
      <c r="AD1402" s="142"/>
      <c r="AE1402" s="142"/>
    </row>
    <row r="1403" spans="1:31" ht="15" hidden="1" customHeight="1">
      <c r="A1403" s="384"/>
      <c r="B1403" s="142"/>
      <c r="C1403" s="142"/>
      <c r="D1403" s="142"/>
      <c r="E1403" s="142"/>
      <c r="F1403" s="142"/>
      <c r="G1403" s="142"/>
      <c r="H1403" s="142"/>
      <c r="I1403" s="142"/>
      <c r="J1403" s="142"/>
      <c r="K1403" s="142"/>
      <c r="L1403" s="142"/>
      <c r="M1403" s="142"/>
      <c r="N1403" s="142"/>
      <c r="O1403" s="142"/>
      <c r="P1403" s="142"/>
      <c r="Q1403" s="142"/>
      <c r="R1403" s="142"/>
      <c r="S1403" s="142"/>
      <c r="T1403" s="142"/>
      <c r="U1403" s="142"/>
      <c r="V1403" s="142"/>
      <c r="W1403" s="142"/>
      <c r="X1403" s="142"/>
      <c r="Y1403" s="142"/>
      <c r="Z1403" s="142"/>
      <c r="AA1403" s="142"/>
      <c r="AB1403" s="142"/>
      <c r="AC1403" s="142"/>
      <c r="AD1403" s="142"/>
      <c r="AE1403" s="142"/>
    </row>
    <row r="1404" spans="1:31" ht="15" hidden="1" customHeight="1">
      <c r="A1404" s="384"/>
      <c r="B1404" s="142"/>
      <c r="C1404" s="142"/>
      <c r="D1404" s="142"/>
      <c r="E1404" s="142"/>
      <c r="F1404" s="142"/>
      <c r="G1404" s="142"/>
      <c r="H1404" s="142"/>
      <c r="I1404" s="142"/>
      <c r="J1404" s="142"/>
      <c r="K1404" s="142"/>
      <c r="L1404" s="142"/>
      <c r="M1404" s="142"/>
      <c r="N1404" s="142"/>
      <c r="O1404" s="142"/>
      <c r="P1404" s="142"/>
      <c r="Q1404" s="142"/>
      <c r="R1404" s="142"/>
      <c r="S1404" s="142"/>
      <c r="T1404" s="142"/>
      <c r="U1404" s="142"/>
      <c r="V1404" s="142"/>
      <c r="W1404" s="142"/>
      <c r="X1404" s="142"/>
      <c r="Y1404" s="142"/>
      <c r="Z1404" s="142"/>
      <c r="AA1404" s="142"/>
      <c r="AB1404" s="142"/>
      <c r="AC1404" s="142"/>
      <c r="AD1404" s="142"/>
      <c r="AE1404" s="142"/>
    </row>
    <row r="1405" spans="1:31" ht="15" hidden="1" customHeight="1">
      <c r="A1405" s="384"/>
      <c r="B1405" s="142"/>
      <c r="C1405" s="142"/>
      <c r="D1405" s="142"/>
      <c r="E1405" s="142"/>
      <c r="F1405" s="142"/>
      <c r="G1405" s="142"/>
      <c r="H1405" s="142"/>
      <c r="I1405" s="142"/>
      <c r="J1405" s="142"/>
      <c r="K1405" s="142"/>
      <c r="L1405" s="142"/>
      <c r="M1405" s="142"/>
      <c r="N1405" s="142"/>
      <c r="O1405" s="142"/>
      <c r="P1405" s="142"/>
      <c r="Q1405" s="142"/>
      <c r="R1405" s="142"/>
      <c r="S1405" s="142"/>
      <c r="T1405" s="142"/>
      <c r="U1405" s="142"/>
      <c r="V1405" s="142"/>
      <c r="W1405" s="142"/>
      <c r="X1405" s="142"/>
      <c r="Y1405" s="142"/>
      <c r="Z1405" s="142"/>
      <c r="AA1405" s="142"/>
      <c r="AB1405" s="142"/>
      <c r="AC1405" s="142"/>
      <c r="AD1405" s="142"/>
      <c r="AE1405" s="142"/>
    </row>
    <row r="1406" spans="1:31" ht="15" hidden="1" customHeight="1">
      <c r="A1406" s="384"/>
      <c r="B1406" s="142"/>
      <c r="C1406" s="142"/>
      <c r="D1406" s="142"/>
      <c r="E1406" s="142"/>
      <c r="F1406" s="142"/>
      <c r="G1406" s="142"/>
      <c r="H1406" s="142"/>
      <c r="I1406" s="142"/>
      <c r="J1406" s="142"/>
      <c r="K1406" s="142"/>
      <c r="L1406" s="142"/>
      <c r="M1406" s="142"/>
      <c r="N1406" s="142"/>
      <c r="O1406" s="142"/>
      <c r="P1406" s="142"/>
      <c r="Q1406" s="142"/>
      <c r="R1406" s="142"/>
      <c r="S1406" s="142"/>
      <c r="T1406" s="142"/>
      <c r="U1406" s="142"/>
      <c r="V1406" s="142"/>
      <c r="W1406" s="142"/>
      <c r="X1406" s="142"/>
      <c r="Y1406" s="142"/>
      <c r="Z1406" s="142"/>
      <c r="AA1406" s="142"/>
      <c r="AB1406" s="142"/>
      <c r="AC1406" s="142"/>
      <c r="AD1406" s="142"/>
      <c r="AE1406" s="142"/>
    </row>
    <row r="1407" spans="1:31" ht="15" hidden="1" customHeight="1">
      <c r="A1407" s="384"/>
      <c r="B1407" s="142"/>
      <c r="C1407" s="142"/>
      <c r="D1407" s="142"/>
      <c r="E1407" s="142"/>
      <c r="F1407" s="142"/>
      <c r="G1407" s="142"/>
      <c r="H1407" s="142"/>
      <c r="I1407" s="142"/>
      <c r="J1407" s="142"/>
      <c r="K1407" s="142"/>
      <c r="L1407" s="142"/>
      <c r="M1407" s="142"/>
      <c r="N1407" s="142"/>
      <c r="O1407" s="142"/>
      <c r="P1407" s="142"/>
      <c r="Q1407" s="142"/>
      <c r="R1407" s="142"/>
      <c r="S1407" s="142"/>
      <c r="T1407" s="142"/>
      <c r="U1407" s="142"/>
      <c r="V1407" s="142"/>
      <c r="W1407" s="142"/>
      <c r="X1407" s="142"/>
      <c r="Y1407" s="142"/>
      <c r="Z1407" s="142"/>
      <c r="AA1407" s="142"/>
      <c r="AB1407" s="142"/>
      <c r="AC1407" s="142"/>
      <c r="AD1407" s="142"/>
      <c r="AE1407" s="142"/>
    </row>
    <row r="1408" spans="1:31" ht="15" hidden="1" customHeight="1">
      <c r="A1408" s="384"/>
      <c r="B1408" s="142"/>
      <c r="C1408" s="142"/>
      <c r="D1408" s="142"/>
      <c r="E1408" s="142"/>
      <c r="F1408" s="142"/>
      <c r="G1408" s="142"/>
      <c r="H1408" s="142"/>
      <c r="I1408" s="142"/>
      <c r="J1408" s="142"/>
      <c r="K1408" s="142"/>
      <c r="L1408" s="142"/>
      <c r="M1408" s="142"/>
      <c r="N1408" s="142"/>
      <c r="O1408" s="142"/>
      <c r="P1408" s="142"/>
      <c r="Q1408" s="142"/>
      <c r="R1408" s="142"/>
      <c r="S1408" s="142"/>
      <c r="T1408" s="142"/>
      <c r="U1408" s="142"/>
      <c r="V1408" s="142"/>
      <c r="W1408" s="142"/>
      <c r="X1408" s="142"/>
      <c r="Y1408" s="142"/>
      <c r="Z1408" s="142"/>
      <c r="AA1408" s="142"/>
      <c r="AB1408" s="142"/>
      <c r="AC1408" s="142"/>
      <c r="AD1408" s="142"/>
      <c r="AE1408" s="142"/>
    </row>
    <row r="1409" spans="1:31" ht="15" hidden="1" customHeight="1">
      <c r="A1409" s="384"/>
      <c r="B1409" s="142"/>
      <c r="C1409" s="142"/>
      <c r="D1409" s="142"/>
      <c r="E1409" s="142"/>
      <c r="F1409" s="142"/>
      <c r="G1409" s="142"/>
      <c r="H1409" s="142"/>
      <c r="I1409" s="142"/>
      <c r="J1409" s="142"/>
      <c r="K1409" s="142"/>
      <c r="L1409" s="142"/>
      <c r="M1409" s="142"/>
      <c r="N1409" s="142"/>
      <c r="O1409" s="142"/>
      <c r="P1409" s="142"/>
      <c r="Q1409" s="142"/>
      <c r="R1409" s="142"/>
      <c r="S1409" s="142"/>
      <c r="T1409" s="142"/>
      <c r="U1409" s="142"/>
      <c r="V1409" s="142"/>
      <c r="W1409" s="142"/>
      <c r="X1409" s="142"/>
      <c r="Y1409" s="142"/>
      <c r="Z1409" s="142"/>
      <c r="AA1409" s="142"/>
      <c r="AB1409" s="142"/>
      <c r="AC1409" s="142"/>
      <c r="AD1409" s="142"/>
      <c r="AE1409" s="142"/>
    </row>
    <row r="1410" spans="1:31" ht="15" hidden="1" customHeight="1">
      <c r="A1410" s="384"/>
      <c r="B1410" s="142"/>
      <c r="C1410" s="142"/>
      <c r="D1410" s="142"/>
      <c r="E1410" s="142"/>
      <c r="F1410" s="142"/>
      <c r="G1410" s="142"/>
      <c r="H1410" s="142"/>
      <c r="I1410" s="142"/>
      <c r="J1410" s="142"/>
      <c r="K1410" s="142"/>
      <c r="L1410" s="142"/>
      <c r="M1410" s="142"/>
      <c r="N1410" s="142"/>
      <c r="O1410" s="142"/>
      <c r="P1410" s="142"/>
      <c r="Q1410" s="142"/>
      <c r="R1410" s="142"/>
      <c r="S1410" s="142"/>
      <c r="T1410" s="142"/>
      <c r="U1410" s="142"/>
      <c r="V1410" s="142"/>
      <c r="W1410" s="142"/>
      <c r="X1410" s="142"/>
      <c r="Y1410" s="142"/>
      <c r="Z1410" s="142"/>
      <c r="AA1410" s="142"/>
      <c r="AB1410" s="142"/>
      <c r="AC1410" s="142"/>
      <c r="AD1410" s="142"/>
      <c r="AE1410" s="142"/>
    </row>
    <row r="1411" spans="1:31" ht="15" hidden="1" customHeight="1">
      <c r="A1411" s="384"/>
      <c r="B1411" s="142"/>
      <c r="C1411" s="142"/>
      <c r="D1411" s="142"/>
      <c r="E1411" s="142"/>
      <c r="F1411" s="142"/>
      <c r="G1411" s="142"/>
      <c r="H1411" s="142"/>
      <c r="I1411" s="142"/>
      <c r="J1411" s="142"/>
      <c r="K1411" s="142"/>
      <c r="L1411" s="142"/>
      <c r="M1411" s="142"/>
      <c r="N1411" s="142"/>
      <c r="O1411" s="142"/>
      <c r="P1411" s="142"/>
      <c r="Q1411" s="142"/>
      <c r="R1411" s="142"/>
      <c r="S1411" s="142"/>
      <c r="T1411" s="142"/>
      <c r="U1411" s="142"/>
      <c r="V1411" s="142"/>
      <c r="W1411" s="142"/>
      <c r="X1411" s="142"/>
      <c r="Y1411" s="142"/>
      <c r="Z1411" s="142"/>
      <c r="AA1411" s="142"/>
      <c r="AB1411" s="142"/>
      <c r="AC1411" s="142"/>
      <c r="AD1411" s="142"/>
      <c r="AE1411" s="142"/>
    </row>
    <row r="1412" spans="1:31" ht="15" hidden="1" customHeight="1">
      <c r="A1412" s="384"/>
      <c r="B1412" s="142"/>
      <c r="C1412" s="142"/>
      <c r="D1412" s="142"/>
      <c r="E1412" s="142"/>
      <c r="F1412" s="142"/>
      <c r="G1412" s="142"/>
      <c r="H1412" s="142"/>
      <c r="I1412" s="142"/>
      <c r="J1412" s="142"/>
      <c r="K1412" s="142"/>
      <c r="L1412" s="142"/>
      <c r="M1412" s="142"/>
      <c r="N1412" s="142"/>
      <c r="O1412" s="142"/>
      <c r="P1412" s="142"/>
      <c r="Q1412" s="142"/>
      <c r="R1412" s="142"/>
      <c r="S1412" s="142"/>
      <c r="T1412" s="142"/>
      <c r="U1412" s="142"/>
      <c r="V1412" s="142"/>
      <c r="W1412" s="142"/>
      <c r="X1412" s="142"/>
      <c r="Y1412" s="142"/>
      <c r="Z1412" s="142"/>
      <c r="AA1412" s="142"/>
      <c r="AB1412" s="142"/>
      <c r="AC1412" s="142"/>
      <c r="AD1412" s="142"/>
      <c r="AE1412" s="142"/>
    </row>
    <row r="1413" spans="1:31" ht="15" hidden="1" customHeight="1">
      <c r="A1413" s="384"/>
      <c r="B1413" s="142"/>
      <c r="C1413" s="142"/>
      <c r="D1413" s="142"/>
      <c r="E1413" s="142"/>
      <c r="F1413" s="142"/>
      <c r="G1413" s="142"/>
      <c r="H1413" s="142"/>
      <c r="I1413" s="142"/>
      <c r="J1413" s="142"/>
      <c r="K1413" s="142"/>
      <c r="L1413" s="142"/>
      <c r="M1413" s="142"/>
      <c r="N1413" s="142"/>
      <c r="O1413" s="142"/>
      <c r="P1413" s="142"/>
      <c r="Q1413" s="142"/>
      <c r="R1413" s="142"/>
      <c r="S1413" s="142"/>
      <c r="T1413" s="142"/>
      <c r="U1413" s="142"/>
      <c r="V1413" s="142"/>
      <c r="W1413" s="142"/>
      <c r="X1413" s="142"/>
      <c r="Y1413" s="142"/>
      <c r="Z1413" s="142"/>
      <c r="AA1413" s="142"/>
      <c r="AB1413" s="142"/>
      <c r="AC1413" s="142"/>
      <c r="AD1413" s="142"/>
      <c r="AE1413" s="142"/>
    </row>
    <row r="1414" spans="1:31" ht="15" hidden="1" customHeight="1">
      <c r="A1414" s="384"/>
      <c r="B1414" s="142"/>
      <c r="C1414" s="142"/>
      <c r="D1414" s="142"/>
      <c r="E1414" s="142"/>
      <c r="F1414" s="142"/>
      <c r="G1414" s="142"/>
      <c r="H1414" s="142"/>
      <c r="I1414" s="142"/>
      <c r="J1414" s="142"/>
      <c r="K1414" s="142"/>
      <c r="L1414" s="142"/>
      <c r="M1414" s="142"/>
      <c r="N1414" s="142"/>
      <c r="O1414" s="142"/>
      <c r="P1414" s="142"/>
      <c r="Q1414" s="142"/>
      <c r="R1414" s="142"/>
      <c r="S1414" s="142"/>
      <c r="T1414" s="142"/>
      <c r="U1414" s="142"/>
      <c r="V1414" s="142"/>
      <c r="W1414" s="142"/>
      <c r="X1414" s="142"/>
      <c r="Y1414" s="142"/>
      <c r="Z1414" s="142"/>
      <c r="AA1414" s="142"/>
      <c r="AB1414" s="142"/>
      <c r="AC1414" s="142"/>
      <c r="AD1414" s="142"/>
      <c r="AE1414" s="142"/>
    </row>
    <row r="1415" spans="1:31" ht="15" hidden="1" customHeight="1">
      <c r="A1415" s="384"/>
      <c r="B1415" s="142"/>
      <c r="C1415" s="142"/>
      <c r="D1415" s="142"/>
      <c r="E1415" s="142"/>
      <c r="F1415" s="142"/>
      <c r="G1415" s="142"/>
      <c r="H1415" s="142"/>
      <c r="I1415" s="142"/>
      <c r="J1415" s="142"/>
      <c r="K1415" s="142"/>
      <c r="L1415" s="142"/>
      <c r="M1415" s="142"/>
      <c r="N1415" s="142"/>
      <c r="O1415" s="142"/>
      <c r="P1415" s="142"/>
      <c r="Q1415" s="142"/>
      <c r="R1415" s="142"/>
      <c r="S1415" s="142"/>
      <c r="T1415" s="142"/>
      <c r="U1415" s="142"/>
      <c r="V1415" s="142"/>
      <c r="W1415" s="142"/>
      <c r="X1415" s="142"/>
      <c r="Y1415" s="142"/>
      <c r="Z1415" s="142"/>
      <c r="AA1415" s="142"/>
      <c r="AB1415" s="142"/>
      <c r="AC1415" s="142"/>
      <c r="AD1415" s="142"/>
      <c r="AE1415" s="142"/>
    </row>
    <row r="1416" spans="1:31" ht="15" hidden="1" customHeight="1">
      <c r="A1416" s="384"/>
      <c r="B1416" s="142"/>
      <c r="C1416" s="142"/>
      <c r="D1416" s="142"/>
      <c r="E1416" s="142"/>
      <c r="F1416" s="142"/>
      <c r="G1416" s="142"/>
      <c r="H1416" s="142"/>
      <c r="I1416" s="142"/>
      <c r="J1416" s="142"/>
      <c r="K1416" s="142"/>
      <c r="L1416" s="142"/>
      <c r="M1416" s="142"/>
      <c r="N1416" s="142"/>
      <c r="O1416" s="142"/>
      <c r="P1416" s="142"/>
      <c r="Q1416" s="142"/>
      <c r="R1416" s="142"/>
      <c r="S1416" s="142"/>
      <c r="T1416" s="142"/>
      <c r="U1416" s="142"/>
      <c r="V1416" s="142"/>
      <c r="W1416" s="142"/>
      <c r="X1416" s="142"/>
      <c r="Y1416" s="142"/>
      <c r="Z1416" s="142"/>
      <c r="AA1416" s="142"/>
      <c r="AB1416" s="142"/>
      <c r="AC1416" s="142"/>
      <c r="AD1416" s="142"/>
      <c r="AE1416" s="142"/>
    </row>
    <row r="1417" spans="1:31" ht="15" hidden="1" customHeight="1">
      <c r="A1417" s="384"/>
      <c r="B1417" s="142"/>
      <c r="C1417" s="142"/>
      <c r="D1417" s="142"/>
      <c r="E1417" s="142"/>
      <c r="F1417" s="142"/>
      <c r="G1417" s="142"/>
      <c r="H1417" s="142"/>
      <c r="I1417" s="142"/>
      <c r="J1417" s="142"/>
      <c r="K1417" s="142"/>
      <c r="L1417" s="142"/>
      <c r="M1417" s="142"/>
      <c r="N1417" s="142"/>
      <c r="O1417" s="142"/>
      <c r="P1417" s="142"/>
      <c r="Q1417" s="142"/>
      <c r="R1417" s="142"/>
      <c r="S1417" s="142"/>
      <c r="T1417" s="142"/>
      <c r="U1417" s="142"/>
      <c r="V1417" s="142"/>
      <c r="W1417" s="142"/>
      <c r="X1417" s="142"/>
      <c r="Y1417" s="142"/>
      <c r="Z1417" s="142"/>
      <c r="AA1417" s="142"/>
      <c r="AB1417" s="142"/>
      <c r="AC1417" s="142"/>
      <c r="AD1417" s="142"/>
      <c r="AE1417" s="142"/>
    </row>
    <row r="1418" spans="1:31" ht="15" hidden="1" customHeight="1">
      <c r="A1418" s="384"/>
      <c r="B1418" s="142"/>
      <c r="C1418" s="142"/>
      <c r="D1418" s="142"/>
      <c r="E1418" s="142"/>
      <c r="F1418" s="142"/>
      <c r="G1418" s="142"/>
      <c r="H1418" s="142"/>
      <c r="I1418" s="142"/>
      <c r="J1418" s="142"/>
      <c r="K1418" s="142"/>
      <c r="L1418" s="142"/>
      <c r="M1418" s="142"/>
      <c r="N1418" s="142"/>
      <c r="O1418" s="142"/>
      <c r="P1418" s="142"/>
      <c r="Q1418" s="142"/>
      <c r="R1418" s="142"/>
      <c r="S1418" s="142"/>
      <c r="T1418" s="142"/>
      <c r="U1418" s="142"/>
      <c r="V1418" s="142"/>
      <c r="W1418" s="142"/>
      <c r="X1418" s="142"/>
      <c r="Y1418" s="142"/>
      <c r="Z1418" s="142"/>
      <c r="AA1418" s="142"/>
      <c r="AB1418" s="142"/>
      <c r="AC1418" s="142"/>
      <c r="AD1418" s="142"/>
      <c r="AE1418" s="142"/>
    </row>
    <row r="1419" spans="1:31" ht="15" hidden="1" customHeight="1">
      <c r="A1419" s="384"/>
      <c r="B1419" s="142"/>
      <c r="C1419" s="142"/>
      <c r="D1419" s="142"/>
      <c r="E1419" s="142"/>
      <c r="F1419" s="142"/>
      <c r="G1419" s="142"/>
      <c r="H1419" s="142"/>
      <c r="I1419" s="142"/>
      <c r="J1419" s="142"/>
      <c r="K1419" s="142"/>
      <c r="L1419" s="142"/>
      <c r="M1419" s="142"/>
      <c r="N1419" s="142"/>
      <c r="O1419" s="142"/>
      <c r="P1419" s="142"/>
      <c r="Q1419" s="142"/>
      <c r="R1419" s="142"/>
      <c r="S1419" s="142"/>
      <c r="T1419" s="142"/>
      <c r="U1419" s="142"/>
      <c r="V1419" s="142"/>
      <c r="W1419" s="142"/>
      <c r="X1419" s="142"/>
      <c r="Y1419" s="142"/>
      <c r="Z1419" s="142"/>
      <c r="AA1419" s="142"/>
      <c r="AB1419" s="142"/>
      <c r="AC1419" s="142"/>
      <c r="AD1419" s="142"/>
      <c r="AE1419" s="142"/>
    </row>
    <row r="1420" spans="1:31" ht="15" hidden="1" customHeight="1">
      <c r="A1420" s="384"/>
      <c r="B1420" s="142"/>
      <c r="C1420" s="142"/>
      <c r="D1420" s="142"/>
      <c r="E1420" s="142"/>
      <c r="F1420" s="142"/>
      <c r="G1420" s="142"/>
      <c r="H1420" s="142"/>
      <c r="I1420" s="142"/>
      <c r="J1420" s="142"/>
      <c r="K1420" s="142"/>
      <c r="L1420" s="142"/>
      <c r="M1420" s="142"/>
      <c r="N1420" s="142"/>
      <c r="O1420" s="142"/>
      <c r="P1420" s="142"/>
      <c r="Q1420" s="142"/>
      <c r="R1420" s="142"/>
      <c r="S1420" s="142"/>
      <c r="T1420" s="142"/>
      <c r="U1420" s="142"/>
      <c r="V1420" s="142"/>
      <c r="W1420" s="142"/>
      <c r="X1420" s="142"/>
      <c r="Y1420" s="142"/>
      <c r="Z1420" s="142"/>
      <c r="AA1420" s="142"/>
      <c r="AB1420" s="142"/>
      <c r="AC1420" s="142"/>
      <c r="AD1420" s="142"/>
      <c r="AE1420" s="142"/>
    </row>
    <row r="1421" spans="1:31" ht="15" hidden="1" customHeight="1">
      <c r="A1421" s="384"/>
      <c r="B1421" s="142"/>
      <c r="C1421" s="142"/>
      <c r="D1421" s="142"/>
      <c r="E1421" s="142"/>
      <c r="F1421" s="142"/>
      <c r="G1421" s="142"/>
      <c r="H1421" s="142"/>
      <c r="I1421" s="142"/>
      <c r="J1421" s="142"/>
      <c r="K1421" s="142"/>
      <c r="L1421" s="142"/>
      <c r="M1421" s="142"/>
      <c r="N1421" s="142"/>
      <c r="O1421" s="142"/>
      <c r="P1421" s="142"/>
      <c r="Q1421" s="142"/>
      <c r="R1421" s="142"/>
      <c r="S1421" s="142"/>
      <c r="T1421" s="142"/>
      <c r="U1421" s="142"/>
      <c r="V1421" s="142"/>
      <c r="W1421" s="142"/>
      <c r="X1421" s="142"/>
      <c r="Y1421" s="142"/>
      <c r="Z1421" s="142"/>
      <c r="AA1421" s="142"/>
      <c r="AB1421" s="142"/>
      <c r="AC1421" s="142"/>
      <c r="AD1421" s="142"/>
      <c r="AE1421" s="142"/>
    </row>
    <row r="1422" spans="1:31" ht="15" hidden="1" customHeight="1">
      <c r="A1422" s="384"/>
      <c r="B1422" s="142"/>
      <c r="C1422" s="142"/>
      <c r="D1422" s="142"/>
      <c r="E1422" s="142"/>
      <c r="F1422" s="142"/>
      <c r="G1422" s="142"/>
      <c r="H1422" s="142"/>
      <c r="I1422" s="142"/>
      <c r="J1422" s="142"/>
      <c r="K1422" s="142"/>
      <c r="L1422" s="142"/>
      <c r="M1422" s="142"/>
      <c r="N1422" s="142"/>
      <c r="O1422" s="142"/>
      <c r="P1422" s="142"/>
      <c r="Q1422" s="142"/>
      <c r="R1422" s="142"/>
      <c r="S1422" s="142"/>
      <c r="T1422" s="142"/>
      <c r="U1422" s="142"/>
      <c r="V1422" s="142"/>
      <c r="W1422" s="142"/>
      <c r="X1422" s="142"/>
      <c r="Y1422" s="142"/>
      <c r="Z1422" s="142"/>
      <c r="AA1422" s="142"/>
      <c r="AB1422" s="142"/>
      <c r="AC1422" s="142"/>
      <c r="AD1422" s="142"/>
      <c r="AE1422" s="142"/>
    </row>
    <row r="1423" spans="1:31" ht="15" hidden="1" customHeight="1">
      <c r="A1423" s="384"/>
      <c r="B1423" s="142"/>
      <c r="C1423" s="142"/>
      <c r="D1423" s="142"/>
      <c r="E1423" s="142"/>
      <c r="F1423" s="142"/>
      <c r="G1423" s="142"/>
      <c r="H1423" s="142"/>
      <c r="I1423" s="142"/>
      <c r="J1423" s="142"/>
      <c r="K1423" s="142"/>
      <c r="L1423" s="142"/>
      <c r="M1423" s="142"/>
      <c r="N1423" s="142"/>
      <c r="O1423" s="142"/>
      <c r="P1423" s="142"/>
      <c r="Q1423" s="142"/>
      <c r="R1423" s="142"/>
      <c r="S1423" s="142"/>
      <c r="T1423" s="142"/>
      <c r="U1423" s="142"/>
      <c r="V1423" s="142"/>
      <c r="W1423" s="142"/>
      <c r="X1423" s="142"/>
      <c r="Y1423" s="142"/>
      <c r="Z1423" s="142"/>
      <c r="AA1423" s="142"/>
      <c r="AB1423" s="142"/>
      <c r="AC1423" s="142"/>
      <c r="AD1423" s="142"/>
      <c r="AE1423" s="142"/>
    </row>
    <row r="1424" spans="1:31" ht="15" hidden="1" customHeight="1">
      <c r="A1424" s="384"/>
      <c r="B1424" s="142"/>
      <c r="C1424" s="142"/>
      <c r="D1424" s="142"/>
      <c r="E1424" s="142"/>
      <c r="F1424" s="142"/>
      <c r="G1424" s="142"/>
      <c r="H1424" s="142"/>
      <c r="I1424" s="142"/>
      <c r="J1424" s="142"/>
      <c r="K1424" s="142"/>
      <c r="L1424" s="142"/>
      <c r="M1424" s="142"/>
      <c r="N1424" s="142"/>
      <c r="O1424" s="142"/>
      <c r="P1424" s="142"/>
      <c r="Q1424" s="142"/>
      <c r="R1424" s="142"/>
      <c r="S1424" s="142"/>
      <c r="T1424" s="142"/>
      <c r="U1424" s="142"/>
      <c r="V1424" s="142"/>
      <c r="W1424" s="142"/>
      <c r="X1424" s="142"/>
      <c r="Y1424" s="142"/>
      <c r="Z1424" s="142"/>
      <c r="AA1424" s="142"/>
      <c r="AB1424" s="142"/>
      <c r="AC1424" s="142"/>
      <c r="AD1424" s="142"/>
      <c r="AE1424" s="142"/>
    </row>
    <row r="1425" spans="1:31" ht="15" hidden="1" customHeight="1">
      <c r="A1425" s="384"/>
      <c r="B1425" s="142"/>
      <c r="C1425" s="142"/>
      <c r="D1425" s="142"/>
      <c r="E1425" s="142"/>
      <c r="F1425" s="142"/>
      <c r="G1425" s="142"/>
      <c r="H1425" s="142"/>
      <c r="I1425" s="142"/>
      <c r="J1425" s="142"/>
      <c r="K1425" s="142"/>
      <c r="L1425" s="142"/>
      <c r="M1425" s="142"/>
      <c r="N1425" s="142"/>
      <c r="O1425" s="142"/>
      <c r="P1425" s="142"/>
      <c r="Q1425" s="142"/>
      <c r="R1425" s="142"/>
      <c r="S1425" s="142"/>
      <c r="T1425" s="142"/>
      <c r="U1425" s="142"/>
      <c r="V1425" s="142"/>
      <c r="W1425" s="142"/>
      <c r="X1425" s="142"/>
      <c r="Y1425" s="142"/>
      <c r="Z1425" s="142"/>
      <c r="AA1425" s="142"/>
      <c r="AB1425" s="142"/>
      <c r="AC1425" s="142"/>
      <c r="AD1425" s="142"/>
      <c r="AE1425" s="142"/>
    </row>
    <row r="1426" spans="1:31" ht="15" hidden="1" customHeight="1">
      <c r="A1426" s="384"/>
      <c r="B1426" s="142"/>
      <c r="C1426" s="142"/>
      <c r="D1426" s="142"/>
      <c r="E1426" s="142"/>
      <c r="F1426" s="142"/>
      <c r="G1426" s="142"/>
      <c r="H1426" s="142"/>
      <c r="I1426" s="142"/>
      <c r="J1426" s="142"/>
      <c r="K1426" s="142"/>
      <c r="L1426" s="142"/>
      <c r="M1426" s="142"/>
      <c r="N1426" s="142"/>
      <c r="O1426" s="142"/>
      <c r="P1426" s="142"/>
      <c r="Q1426" s="142"/>
      <c r="R1426" s="142"/>
      <c r="S1426" s="142"/>
      <c r="T1426" s="142"/>
      <c r="U1426" s="142"/>
      <c r="V1426" s="142"/>
      <c r="W1426" s="142"/>
      <c r="X1426" s="142"/>
      <c r="Y1426" s="142"/>
      <c r="Z1426" s="142"/>
      <c r="AA1426" s="142"/>
      <c r="AB1426" s="142"/>
      <c r="AC1426" s="142"/>
      <c r="AD1426" s="142"/>
      <c r="AE1426" s="142"/>
    </row>
    <row r="1427" spans="1:31" ht="15" hidden="1" customHeight="1">
      <c r="A1427" s="384"/>
      <c r="B1427" s="142"/>
      <c r="C1427" s="142"/>
      <c r="D1427" s="142"/>
      <c r="E1427" s="142"/>
      <c r="F1427" s="142"/>
      <c r="G1427" s="142"/>
      <c r="H1427" s="142"/>
      <c r="I1427" s="142"/>
      <c r="J1427" s="142"/>
      <c r="K1427" s="142"/>
      <c r="L1427" s="142"/>
      <c r="M1427" s="142"/>
      <c r="N1427" s="142"/>
      <c r="O1427" s="142"/>
      <c r="P1427" s="142"/>
      <c r="Q1427" s="142"/>
      <c r="R1427" s="142"/>
      <c r="S1427" s="142"/>
      <c r="T1427" s="142"/>
      <c r="U1427" s="142"/>
      <c r="V1427" s="142"/>
      <c r="W1427" s="142"/>
      <c r="X1427" s="142"/>
      <c r="Y1427" s="142"/>
      <c r="Z1427" s="142"/>
      <c r="AA1427" s="142"/>
      <c r="AB1427" s="142"/>
      <c r="AC1427" s="142"/>
      <c r="AD1427" s="142"/>
      <c r="AE1427" s="142"/>
    </row>
    <row r="1428" spans="1:31" ht="15" hidden="1" customHeight="1">
      <c r="A1428" s="384"/>
      <c r="B1428" s="142"/>
      <c r="C1428" s="142"/>
      <c r="D1428" s="142"/>
      <c r="E1428" s="142"/>
      <c r="F1428" s="142"/>
      <c r="G1428" s="142"/>
      <c r="H1428" s="142"/>
      <c r="I1428" s="142"/>
      <c r="J1428" s="142"/>
      <c r="K1428" s="142"/>
      <c r="L1428" s="142"/>
      <c r="M1428" s="142"/>
      <c r="N1428" s="142"/>
      <c r="O1428" s="142"/>
      <c r="P1428" s="142"/>
      <c r="Q1428" s="142"/>
      <c r="R1428" s="142"/>
      <c r="S1428" s="142"/>
      <c r="T1428" s="142"/>
      <c r="U1428" s="142"/>
      <c r="V1428" s="142"/>
      <c r="W1428" s="142"/>
      <c r="X1428" s="142"/>
      <c r="Y1428" s="142"/>
      <c r="Z1428" s="142"/>
      <c r="AA1428" s="142"/>
      <c r="AB1428" s="142"/>
      <c r="AC1428" s="142"/>
      <c r="AD1428" s="142"/>
      <c r="AE1428" s="142"/>
    </row>
    <row r="1429" spans="1:31" ht="15" hidden="1" customHeight="1">
      <c r="A1429" s="384"/>
      <c r="B1429" s="142"/>
      <c r="C1429" s="142"/>
      <c r="D1429" s="142"/>
      <c r="E1429" s="142"/>
      <c r="F1429" s="142"/>
      <c r="G1429" s="142"/>
      <c r="H1429" s="142"/>
      <c r="I1429" s="142"/>
      <c r="J1429" s="142"/>
      <c r="K1429" s="142"/>
      <c r="L1429" s="142"/>
      <c r="M1429" s="142"/>
      <c r="N1429" s="142"/>
      <c r="O1429" s="142"/>
      <c r="P1429" s="142"/>
      <c r="Q1429" s="142"/>
      <c r="R1429" s="142"/>
      <c r="S1429" s="142"/>
      <c r="T1429" s="142"/>
      <c r="U1429" s="142"/>
      <c r="V1429" s="142"/>
      <c r="W1429" s="142"/>
      <c r="X1429" s="142"/>
      <c r="Y1429" s="142"/>
      <c r="Z1429" s="142"/>
      <c r="AA1429" s="142"/>
      <c r="AB1429" s="142"/>
      <c r="AC1429" s="142"/>
      <c r="AD1429" s="142"/>
      <c r="AE1429" s="142"/>
    </row>
    <row r="1430" spans="1:31" ht="15" hidden="1" customHeight="1">
      <c r="A1430" s="384"/>
      <c r="B1430" s="142"/>
      <c r="C1430" s="142"/>
      <c r="D1430" s="142"/>
      <c r="E1430" s="142"/>
      <c r="F1430" s="142"/>
      <c r="G1430" s="142"/>
      <c r="H1430" s="142"/>
      <c r="I1430" s="142"/>
      <c r="J1430" s="142"/>
      <c r="K1430" s="142"/>
      <c r="L1430" s="142"/>
      <c r="M1430" s="142"/>
      <c r="N1430" s="142"/>
      <c r="O1430" s="142"/>
      <c r="P1430" s="142"/>
      <c r="Q1430" s="142"/>
      <c r="R1430" s="142"/>
      <c r="S1430" s="142"/>
      <c r="T1430" s="142"/>
      <c r="U1430" s="142"/>
      <c r="V1430" s="142"/>
      <c r="W1430" s="142"/>
      <c r="X1430" s="142"/>
      <c r="Y1430" s="142"/>
      <c r="Z1430" s="142"/>
      <c r="AA1430" s="142"/>
      <c r="AB1430" s="142"/>
      <c r="AC1430" s="142"/>
      <c r="AD1430" s="142"/>
      <c r="AE1430" s="142"/>
    </row>
    <row r="1431" spans="1:31" ht="15" hidden="1" customHeight="1">
      <c r="A1431" s="384"/>
      <c r="B1431" s="142"/>
      <c r="C1431" s="142"/>
      <c r="D1431" s="142"/>
      <c r="E1431" s="142"/>
      <c r="F1431" s="142"/>
      <c r="G1431" s="142"/>
      <c r="H1431" s="142"/>
      <c r="I1431" s="142"/>
      <c r="J1431" s="142"/>
      <c r="K1431" s="142"/>
      <c r="L1431" s="142"/>
      <c r="M1431" s="142"/>
      <c r="N1431" s="142"/>
      <c r="O1431" s="142"/>
      <c r="P1431" s="142"/>
      <c r="Q1431" s="142"/>
      <c r="R1431" s="142"/>
      <c r="S1431" s="142"/>
      <c r="T1431" s="142"/>
      <c r="U1431" s="142"/>
      <c r="V1431" s="142"/>
      <c r="W1431" s="142"/>
      <c r="X1431" s="142"/>
      <c r="Y1431" s="142"/>
      <c r="Z1431" s="142"/>
      <c r="AA1431" s="142"/>
      <c r="AB1431" s="142"/>
      <c r="AC1431" s="142"/>
      <c r="AD1431" s="142"/>
      <c r="AE1431" s="142"/>
    </row>
    <row r="1432" spans="1:31" ht="15" hidden="1" customHeight="1">
      <c r="A1432" s="384"/>
      <c r="B1432" s="142"/>
      <c r="C1432" s="142"/>
      <c r="D1432" s="142"/>
      <c r="E1432" s="142"/>
      <c r="F1432" s="142"/>
      <c r="G1432" s="142"/>
      <c r="H1432" s="142"/>
      <c r="I1432" s="142"/>
      <c r="J1432" s="142"/>
      <c r="K1432" s="142"/>
      <c r="L1432" s="142"/>
      <c r="M1432" s="142"/>
      <c r="N1432" s="142"/>
      <c r="O1432" s="142"/>
      <c r="P1432" s="142"/>
      <c r="Q1432" s="142"/>
      <c r="R1432" s="142"/>
      <c r="S1432" s="142"/>
      <c r="T1432" s="142"/>
      <c r="U1432" s="142"/>
      <c r="V1432" s="142"/>
      <c r="W1432" s="142"/>
      <c r="X1432" s="142"/>
      <c r="Y1432" s="142"/>
      <c r="Z1432" s="142"/>
      <c r="AA1432" s="142"/>
      <c r="AB1432" s="142"/>
      <c r="AC1432" s="142"/>
      <c r="AD1432" s="142"/>
      <c r="AE1432" s="142"/>
    </row>
    <row r="1433" spans="1:31" ht="15" hidden="1" customHeight="1">
      <c r="A1433" s="384"/>
      <c r="B1433" s="142"/>
      <c r="C1433" s="142"/>
      <c r="D1433" s="142"/>
      <c r="E1433" s="142"/>
      <c r="F1433" s="142"/>
      <c r="G1433" s="142"/>
      <c r="H1433" s="142"/>
      <c r="I1433" s="142"/>
      <c r="J1433" s="142"/>
      <c r="K1433" s="142"/>
      <c r="L1433" s="142"/>
      <c r="M1433" s="142"/>
      <c r="N1433" s="142"/>
      <c r="O1433" s="142"/>
      <c r="P1433" s="142"/>
      <c r="Q1433" s="142"/>
      <c r="R1433" s="142"/>
      <c r="S1433" s="142"/>
      <c r="T1433" s="142"/>
      <c r="U1433" s="142"/>
      <c r="V1433" s="142"/>
      <c r="W1433" s="142"/>
      <c r="X1433" s="142"/>
      <c r="Y1433" s="142"/>
      <c r="Z1433" s="142"/>
      <c r="AA1433" s="142"/>
      <c r="AB1433" s="142"/>
      <c r="AC1433" s="142"/>
      <c r="AD1433" s="142"/>
      <c r="AE1433" s="142"/>
    </row>
    <row r="1434" spans="1:31" ht="15" hidden="1" customHeight="1">
      <c r="A1434" s="384"/>
      <c r="B1434" s="142"/>
      <c r="C1434" s="142"/>
      <c r="D1434" s="142"/>
      <c r="E1434" s="142"/>
      <c r="F1434" s="142"/>
      <c r="G1434" s="142"/>
      <c r="H1434" s="142"/>
      <c r="I1434" s="142"/>
      <c r="J1434" s="142"/>
      <c r="K1434" s="142"/>
      <c r="L1434" s="142"/>
      <c r="M1434" s="142"/>
      <c r="N1434" s="142"/>
      <c r="O1434" s="142"/>
      <c r="P1434" s="142"/>
      <c r="Q1434" s="142"/>
      <c r="R1434" s="142"/>
      <c r="S1434" s="142"/>
      <c r="T1434" s="142"/>
      <c r="U1434" s="142"/>
      <c r="V1434" s="142"/>
      <c r="W1434" s="142"/>
      <c r="X1434" s="142"/>
      <c r="Y1434" s="142"/>
      <c r="Z1434" s="142"/>
      <c r="AA1434" s="142"/>
      <c r="AB1434" s="142"/>
      <c r="AC1434" s="142"/>
      <c r="AD1434" s="142"/>
      <c r="AE1434" s="142"/>
    </row>
    <row r="1435" spans="1:31" ht="15" hidden="1" customHeight="1">
      <c r="A1435" s="384"/>
      <c r="B1435" s="142"/>
      <c r="C1435" s="142"/>
      <c r="D1435" s="142"/>
      <c r="E1435" s="142"/>
      <c r="F1435" s="142"/>
      <c r="G1435" s="142"/>
      <c r="H1435" s="142"/>
      <c r="I1435" s="142"/>
      <c r="J1435" s="142"/>
      <c r="K1435" s="142"/>
      <c r="L1435" s="142"/>
      <c r="M1435" s="142"/>
      <c r="N1435" s="142"/>
      <c r="O1435" s="142"/>
      <c r="P1435" s="142"/>
      <c r="Q1435" s="142"/>
      <c r="R1435" s="142"/>
      <c r="S1435" s="142"/>
      <c r="T1435" s="142"/>
      <c r="U1435" s="142"/>
      <c r="V1435" s="142"/>
      <c r="W1435" s="142"/>
      <c r="X1435" s="142"/>
      <c r="Y1435" s="142"/>
      <c r="Z1435" s="142"/>
      <c r="AA1435" s="142"/>
      <c r="AB1435" s="142"/>
      <c r="AC1435" s="142"/>
      <c r="AD1435" s="142"/>
      <c r="AE1435" s="142"/>
    </row>
    <row r="1436" spans="1:31" ht="15" hidden="1" customHeight="1">
      <c r="A1436" s="384"/>
      <c r="B1436" s="142"/>
      <c r="C1436" s="142"/>
      <c r="D1436" s="142"/>
      <c r="E1436" s="142"/>
      <c r="F1436" s="142"/>
      <c r="G1436" s="142"/>
      <c r="H1436" s="142"/>
      <c r="I1436" s="142"/>
      <c r="J1436" s="142"/>
      <c r="K1436" s="142"/>
      <c r="L1436" s="142"/>
      <c r="M1436" s="142"/>
      <c r="N1436" s="142"/>
      <c r="O1436" s="142"/>
      <c r="P1436" s="142"/>
      <c r="Q1436" s="142"/>
      <c r="R1436" s="142"/>
      <c r="S1436" s="142"/>
      <c r="T1436" s="142"/>
      <c r="U1436" s="142"/>
      <c r="V1436" s="142"/>
      <c r="W1436" s="142"/>
      <c r="X1436" s="142"/>
      <c r="Y1436" s="142"/>
      <c r="Z1436" s="142"/>
      <c r="AA1436" s="142"/>
      <c r="AB1436" s="142"/>
      <c r="AC1436" s="142"/>
      <c r="AD1436" s="142"/>
      <c r="AE1436" s="142"/>
    </row>
    <row r="1437" spans="1:31" ht="15" hidden="1" customHeight="1">
      <c r="A1437" s="384"/>
      <c r="B1437" s="142"/>
      <c r="C1437" s="142"/>
      <c r="D1437" s="142"/>
      <c r="E1437" s="142"/>
      <c r="F1437" s="142"/>
      <c r="G1437" s="142"/>
      <c r="H1437" s="142"/>
      <c r="I1437" s="142"/>
      <c r="J1437" s="142"/>
      <c r="K1437" s="142"/>
      <c r="L1437" s="142"/>
      <c r="M1437" s="142"/>
      <c r="N1437" s="142"/>
      <c r="O1437" s="142"/>
      <c r="P1437" s="142"/>
      <c r="Q1437" s="142"/>
      <c r="R1437" s="142"/>
      <c r="S1437" s="142"/>
      <c r="T1437" s="142"/>
      <c r="U1437" s="142"/>
      <c r="V1437" s="142"/>
      <c r="W1437" s="142"/>
      <c r="X1437" s="142"/>
      <c r="Y1437" s="142"/>
      <c r="Z1437" s="142"/>
      <c r="AA1437" s="142"/>
      <c r="AB1437" s="142"/>
      <c r="AC1437" s="142"/>
      <c r="AD1437" s="142"/>
      <c r="AE1437" s="142"/>
    </row>
    <row r="1438" spans="1:31" ht="15" hidden="1" customHeight="1">
      <c r="A1438" s="384"/>
      <c r="B1438" s="142"/>
      <c r="C1438" s="142"/>
      <c r="D1438" s="142"/>
      <c r="E1438" s="142"/>
      <c r="F1438" s="142"/>
      <c r="G1438" s="142"/>
      <c r="H1438" s="142"/>
      <c r="I1438" s="142"/>
      <c r="J1438" s="142"/>
      <c r="K1438" s="142"/>
      <c r="L1438" s="142"/>
      <c r="M1438" s="142"/>
      <c r="N1438" s="142"/>
      <c r="O1438" s="142"/>
      <c r="P1438" s="142"/>
      <c r="Q1438" s="142"/>
      <c r="R1438" s="142"/>
      <c r="S1438" s="142"/>
      <c r="T1438" s="142"/>
      <c r="U1438" s="142"/>
      <c r="V1438" s="142"/>
      <c r="W1438" s="142"/>
      <c r="X1438" s="142"/>
      <c r="Y1438" s="142"/>
      <c r="Z1438" s="142"/>
      <c r="AA1438" s="142"/>
      <c r="AB1438" s="142"/>
      <c r="AC1438" s="142"/>
      <c r="AD1438" s="142"/>
      <c r="AE1438" s="142"/>
    </row>
    <row r="1439" spans="1:31" ht="15" hidden="1" customHeight="1">
      <c r="A1439" s="384"/>
      <c r="B1439" s="142"/>
      <c r="C1439" s="142"/>
      <c r="D1439" s="142"/>
      <c r="E1439" s="142"/>
      <c r="F1439" s="142"/>
      <c r="G1439" s="142"/>
      <c r="H1439" s="142"/>
      <c r="I1439" s="142"/>
      <c r="J1439" s="142"/>
      <c r="K1439" s="142"/>
      <c r="L1439" s="142"/>
      <c r="M1439" s="142"/>
      <c r="N1439" s="142"/>
      <c r="O1439" s="142"/>
      <c r="P1439" s="142"/>
      <c r="Q1439" s="142"/>
      <c r="R1439" s="142"/>
      <c r="S1439" s="142"/>
      <c r="T1439" s="142"/>
      <c r="U1439" s="142"/>
      <c r="V1439" s="142"/>
      <c r="W1439" s="142"/>
      <c r="X1439" s="142"/>
      <c r="Y1439" s="142"/>
      <c r="Z1439" s="142"/>
      <c r="AA1439" s="142"/>
      <c r="AB1439" s="142"/>
      <c r="AC1439" s="142"/>
      <c r="AD1439" s="142"/>
      <c r="AE1439" s="142"/>
    </row>
    <row r="1440" spans="1:31" ht="15" hidden="1" customHeight="1">
      <c r="A1440" s="384"/>
      <c r="B1440" s="142"/>
      <c r="C1440" s="142"/>
      <c r="D1440" s="142"/>
      <c r="E1440" s="142"/>
      <c r="F1440" s="142"/>
      <c r="G1440" s="142"/>
      <c r="H1440" s="142"/>
      <c r="I1440" s="142"/>
      <c r="J1440" s="142"/>
      <c r="K1440" s="142"/>
      <c r="L1440" s="142"/>
      <c r="M1440" s="142"/>
      <c r="N1440" s="142"/>
      <c r="O1440" s="142"/>
      <c r="P1440" s="142"/>
      <c r="Q1440" s="142"/>
      <c r="R1440" s="142"/>
      <c r="S1440" s="142"/>
      <c r="T1440" s="142"/>
      <c r="U1440" s="142"/>
      <c r="V1440" s="142"/>
      <c r="W1440" s="142"/>
      <c r="X1440" s="142"/>
      <c r="Y1440" s="142"/>
      <c r="Z1440" s="142"/>
      <c r="AA1440" s="142"/>
      <c r="AB1440" s="142"/>
      <c r="AC1440" s="142"/>
      <c r="AD1440" s="142"/>
      <c r="AE1440" s="142"/>
    </row>
    <row r="1441" spans="1:31" ht="15" hidden="1" customHeight="1">
      <c r="A1441" s="384"/>
      <c r="B1441" s="142"/>
      <c r="C1441" s="142"/>
      <c r="D1441" s="142"/>
      <c r="E1441" s="142"/>
      <c r="F1441" s="142"/>
      <c r="G1441" s="142"/>
      <c r="H1441" s="142"/>
      <c r="I1441" s="142"/>
      <c r="J1441" s="142"/>
      <c r="K1441" s="142"/>
      <c r="L1441" s="142"/>
      <c r="M1441" s="142"/>
      <c r="N1441" s="142"/>
      <c r="O1441" s="142"/>
      <c r="P1441" s="142"/>
      <c r="Q1441" s="142"/>
      <c r="R1441" s="142"/>
      <c r="S1441" s="142"/>
      <c r="T1441" s="142"/>
      <c r="U1441" s="142"/>
      <c r="V1441" s="142"/>
      <c r="W1441" s="142"/>
      <c r="X1441" s="142"/>
      <c r="Y1441" s="142"/>
      <c r="Z1441" s="142"/>
      <c r="AA1441" s="142"/>
      <c r="AB1441" s="142"/>
      <c r="AC1441" s="142"/>
      <c r="AD1441" s="142"/>
      <c r="AE1441" s="142"/>
    </row>
    <row r="1442" spans="1:31" ht="15" hidden="1" customHeight="1">
      <c r="A1442" s="384"/>
      <c r="B1442" s="142"/>
      <c r="C1442" s="142"/>
      <c r="D1442" s="142"/>
      <c r="E1442" s="142"/>
      <c r="F1442" s="142"/>
      <c r="G1442" s="142"/>
      <c r="H1442" s="142"/>
      <c r="I1442" s="142"/>
      <c r="J1442" s="142"/>
      <c r="K1442" s="142"/>
      <c r="L1442" s="142"/>
      <c r="M1442" s="142"/>
      <c r="N1442" s="142"/>
      <c r="O1442" s="142"/>
      <c r="P1442" s="142"/>
      <c r="Q1442" s="142"/>
      <c r="R1442" s="142"/>
      <c r="S1442" s="142"/>
      <c r="T1442" s="142"/>
      <c r="U1442" s="142"/>
      <c r="V1442" s="142"/>
      <c r="W1442" s="142"/>
      <c r="X1442" s="142"/>
      <c r="Y1442" s="142"/>
      <c r="Z1442" s="142"/>
      <c r="AA1442" s="142"/>
      <c r="AB1442" s="142"/>
      <c r="AC1442" s="142"/>
      <c r="AD1442" s="142"/>
      <c r="AE1442" s="142"/>
    </row>
    <row r="1443" spans="1:31" ht="15" hidden="1" customHeight="1">
      <c r="A1443" s="384"/>
      <c r="B1443" s="142"/>
      <c r="C1443" s="142"/>
      <c r="D1443" s="142"/>
      <c r="E1443" s="142"/>
      <c r="F1443" s="142"/>
      <c r="G1443" s="142"/>
      <c r="H1443" s="142"/>
      <c r="I1443" s="142"/>
      <c r="J1443" s="142"/>
      <c r="K1443" s="142"/>
      <c r="L1443" s="142"/>
      <c r="M1443" s="142"/>
      <c r="N1443" s="142"/>
      <c r="O1443" s="142"/>
      <c r="P1443" s="142"/>
      <c r="Q1443" s="142"/>
      <c r="R1443" s="142"/>
      <c r="S1443" s="142"/>
      <c r="T1443" s="142"/>
      <c r="U1443" s="142"/>
      <c r="V1443" s="142"/>
      <c r="W1443" s="142"/>
      <c r="X1443" s="142"/>
      <c r="Y1443" s="142"/>
      <c r="Z1443" s="142"/>
      <c r="AA1443" s="142"/>
      <c r="AB1443" s="142"/>
      <c r="AC1443" s="142"/>
      <c r="AD1443" s="142"/>
      <c r="AE1443" s="142"/>
    </row>
    <row r="1444" spans="1:31" ht="15" hidden="1" customHeight="1">
      <c r="A1444" s="384"/>
      <c r="B1444" s="142"/>
      <c r="C1444" s="142"/>
      <c r="D1444" s="142"/>
      <c r="E1444" s="142"/>
      <c r="F1444" s="142"/>
      <c r="G1444" s="142"/>
      <c r="H1444" s="142"/>
      <c r="I1444" s="142"/>
      <c r="J1444" s="142"/>
      <c r="K1444" s="142"/>
      <c r="L1444" s="142"/>
      <c r="M1444" s="142"/>
      <c r="N1444" s="142"/>
      <c r="O1444" s="142"/>
      <c r="P1444" s="142"/>
      <c r="Q1444" s="142"/>
      <c r="R1444" s="142"/>
      <c r="S1444" s="142"/>
      <c r="T1444" s="142"/>
      <c r="U1444" s="142"/>
      <c r="V1444" s="142"/>
      <c r="W1444" s="142"/>
      <c r="X1444" s="142"/>
      <c r="Y1444" s="142"/>
      <c r="Z1444" s="142"/>
      <c r="AA1444" s="142"/>
      <c r="AB1444" s="142"/>
      <c r="AC1444" s="142"/>
      <c r="AD1444" s="142"/>
      <c r="AE1444" s="142"/>
    </row>
    <row r="1445" spans="1:31" ht="15" hidden="1" customHeight="1">
      <c r="A1445" s="384"/>
      <c r="B1445" s="142"/>
      <c r="C1445" s="142"/>
      <c r="D1445" s="142"/>
      <c r="E1445" s="142"/>
      <c r="F1445" s="142"/>
      <c r="G1445" s="142"/>
      <c r="H1445" s="142"/>
      <c r="I1445" s="142"/>
      <c r="J1445" s="142"/>
      <c r="K1445" s="142"/>
      <c r="L1445" s="142"/>
      <c r="M1445" s="142"/>
      <c r="N1445" s="142"/>
      <c r="O1445" s="142"/>
      <c r="P1445" s="142"/>
      <c r="Q1445" s="142"/>
      <c r="R1445" s="142"/>
      <c r="S1445" s="142"/>
      <c r="T1445" s="142"/>
      <c r="U1445" s="142"/>
      <c r="V1445" s="142"/>
      <c r="W1445" s="142"/>
      <c r="X1445" s="142"/>
      <c r="Y1445" s="142"/>
      <c r="Z1445" s="142"/>
      <c r="AA1445" s="142"/>
      <c r="AB1445" s="142"/>
      <c r="AC1445" s="142"/>
      <c r="AD1445" s="142"/>
      <c r="AE1445" s="142"/>
    </row>
    <row r="1446" spans="1:31" ht="15" hidden="1" customHeight="1">
      <c r="A1446" s="384"/>
      <c r="B1446" s="142"/>
      <c r="C1446" s="142"/>
      <c r="D1446" s="142"/>
      <c r="E1446" s="142"/>
      <c r="F1446" s="142"/>
      <c r="G1446" s="142"/>
      <c r="H1446" s="142"/>
      <c r="I1446" s="142"/>
      <c r="J1446" s="142"/>
      <c r="K1446" s="142"/>
      <c r="L1446" s="142"/>
      <c r="M1446" s="142"/>
      <c r="N1446" s="142"/>
      <c r="O1446" s="142"/>
      <c r="P1446" s="142"/>
      <c r="Q1446" s="142"/>
      <c r="R1446" s="142"/>
      <c r="S1446" s="142"/>
      <c r="T1446" s="142"/>
      <c r="U1446" s="142"/>
      <c r="V1446" s="142"/>
      <c r="W1446" s="142"/>
      <c r="X1446" s="142"/>
      <c r="Y1446" s="142"/>
      <c r="Z1446" s="142"/>
      <c r="AA1446" s="142"/>
      <c r="AB1446" s="142"/>
      <c r="AC1446" s="142"/>
      <c r="AD1446" s="142"/>
      <c r="AE1446" s="142"/>
    </row>
    <row r="1447" spans="1:31" ht="15" hidden="1" customHeight="1">
      <c r="A1447" s="384"/>
      <c r="B1447" s="142"/>
      <c r="C1447" s="142"/>
      <c r="D1447" s="142"/>
      <c r="E1447" s="142"/>
      <c r="F1447" s="142"/>
      <c r="G1447" s="142"/>
      <c r="H1447" s="142"/>
      <c r="I1447" s="142"/>
      <c r="J1447" s="142"/>
      <c r="K1447" s="142"/>
      <c r="L1447" s="142"/>
      <c r="M1447" s="142"/>
      <c r="N1447" s="142"/>
      <c r="O1447" s="142"/>
      <c r="P1447" s="142"/>
      <c r="Q1447" s="142"/>
      <c r="R1447" s="142"/>
      <c r="S1447" s="142"/>
      <c r="T1447" s="142"/>
      <c r="U1447" s="142"/>
      <c r="V1447" s="142"/>
      <c r="W1447" s="142"/>
      <c r="X1447" s="142"/>
      <c r="Y1447" s="142"/>
      <c r="Z1447" s="142"/>
      <c r="AA1447" s="142"/>
      <c r="AB1447" s="142"/>
      <c r="AC1447" s="142"/>
      <c r="AD1447" s="142"/>
      <c r="AE1447" s="142"/>
    </row>
    <row r="1448" spans="1:31" ht="15" hidden="1" customHeight="1">
      <c r="A1448" s="384"/>
      <c r="B1448" s="142"/>
      <c r="C1448" s="142"/>
      <c r="D1448" s="142"/>
      <c r="E1448" s="142"/>
      <c r="F1448" s="142"/>
      <c r="G1448" s="142"/>
      <c r="H1448" s="142"/>
      <c r="I1448" s="142"/>
      <c r="J1448" s="142"/>
      <c r="K1448" s="142"/>
      <c r="L1448" s="142"/>
      <c r="M1448" s="142"/>
      <c r="N1448" s="142"/>
      <c r="O1448" s="142"/>
      <c r="P1448" s="142"/>
      <c r="Q1448" s="142"/>
      <c r="R1448" s="142"/>
      <c r="S1448" s="142"/>
      <c r="T1448" s="142"/>
      <c r="U1448" s="142"/>
      <c r="V1448" s="142"/>
      <c r="W1448" s="142"/>
      <c r="X1448" s="142"/>
      <c r="Y1448" s="142"/>
      <c r="Z1448" s="142"/>
      <c r="AA1448" s="142"/>
      <c r="AB1448" s="142"/>
      <c r="AC1448" s="142"/>
      <c r="AD1448" s="142"/>
      <c r="AE1448" s="142"/>
    </row>
    <row r="1449" spans="1:31" ht="15" hidden="1" customHeight="1">
      <c r="A1449" s="384"/>
      <c r="B1449" s="142"/>
      <c r="C1449" s="142"/>
      <c r="D1449" s="142"/>
      <c r="E1449" s="142"/>
      <c r="F1449" s="142"/>
      <c r="G1449" s="142"/>
      <c r="H1449" s="142"/>
      <c r="I1449" s="142"/>
      <c r="J1449" s="142"/>
      <c r="K1449" s="142"/>
      <c r="L1449" s="142"/>
      <c r="M1449" s="142"/>
      <c r="N1449" s="142"/>
      <c r="O1449" s="142"/>
      <c r="P1449" s="142"/>
      <c r="Q1449" s="142"/>
      <c r="R1449" s="142"/>
      <c r="S1449" s="142"/>
      <c r="T1449" s="142"/>
      <c r="U1449" s="142"/>
      <c r="V1449" s="142"/>
      <c r="W1449" s="142"/>
      <c r="X1449" s="142"/>
      <c r="Y1449" s="142"/>
      <c r="Z1449" s="142"/>
      <c r="AA1449" s="142"/>
      <c r="AB1449" s="142"/>
      <c r="AC1449" s="142"/>
      <c r="AD1449" s="142"/>
      <c r="AE1449" s="142"/>
    </row>
    <row r="1450" spans="1:31" ht="15" hidden="1" customHeight="1">
      <c r="A1450" s="384"/>
      <c r="B1450" s="142"/>
      <c r="C1450" s="142"/>
      <c r="D1450" s="142"/>
      <c r="E1450" s="142"/>
      <c r="F1450" s="142"/>
      <c r="G1450" s="142"/>
      <c r="H1450" s="142"/>
      <c r="I1450" s="142"/>
      <c r="J1450" s="142"/>
      <c r="K1450" s="142"/>
      <c r="L1450" s="142"/>
      <c r="M1450" s="142"/>
      <c r="N1450" s="142"/>
      <c r="O1450" s="142"/>
      <c r="P1450" s="142"/>
      <c r="Q1450" s="142"/>
      <c r="R1450" s="142"/>
      <c r="S1450" s="142"/>
      <c r="T1450" s="142"/>
      <c r="U1450" s="142"/>
      <c r="V1450" s="142"/>
      <c r="W1450" s="142"/>
      <c r="X1450" s="142"/>
      <c r="Y1450" s="142"/>
      <c r="Z1450" s="142"/>
      <c r="AA1450" s="142"/>
      <c r="AB1450" s="142"/>
      <c r="AC1450" s="142"/>
      <c r="AD1450" s="142"/>
      <c r="AE1450" s="142"/>
    </row>
    <row r="1451" spans="1:31" ht="15" hidden="1" customHeight="1">
      <c r="A1451" s="384"/>
      <c r="B1451" s="142"/>
      <c r="C1451" s="142"/>
      <c r="D1451" s="142"/>
      <c r="E1451" s="142"/>
      <c r="F1451" s="142"/>
      <c r="G1451" s="142"/>
      <c r="H1451" s="142"/>
      <c r="I1451" s="142"/>
      <c r="J1451" s="142"/>
      <c r="K1451" s="142"/>
      <c r="L1451" s="142"/>
      <c r="M1451" s="142"/>
      <c r="N1451" s="142"/>
      <c r="O1451" s="142"/>
      <c r="P1451" s="142"/>
      <c r="Q1451" s="142"/>
      <c r="R1451" s="142"/>
      <c r="S1451" s="142"/>
      <c r="T1451" s="142"/>
      <c r="U1451" s="142"/>
      <c r="V1451" s="142"/>
      <c r="W1451" s="142"/>
      <c r="X1451" s="142"/>
      <c r="Y1451" s="142"/>
      <c r="Z1451" s="142"/>
      <c r="AA1451" s="142"/>
      <c r="AB1451" s="142"/>
      <c r="AC1451" s="142"/>
      <c r="AD1451" s="142"/>
      <c r="AE1451" s="142"/>
    </row>
    <row r="1452" spans="1:31" ht="15" hidden="1" customHeight="1">
      <c r="A1452" s="384"/>
      <c r="B1452" s="142"/>
      <c r="C1452" s="142"/>
      <c r="D1452" s="142"/>
      <c r="E1452" s="142"/>
      <c r="F1452" s="142"/>
      <c r="G1452" s="142"/>
      <c r="H1452" s="142"/>
      <c r="I1452" s="142"/>
      <c r="J1452" s="142"/>
      <c r="K1452" s="142"/>
      <c r="L1452" s="142"/>
      <c r="M1452" s="142"/>
      <c r="N1452" s="142"/>
      <c r="O1452" s="142"/>
      <c r="P1452" s="142"/>
      <c r="Q1452" s="142"/>
      <c r="R1452" s="142"/>
      <c r="S1452" s="142"/>
      <c r="T1452" s="142"/>
      <c r="U1452" s="142"/>
      <c r="V1452" s="142"/>
      <c r="W1452" s="142"/>
      <c r="X1452" s="142"/>
      <c r="Y1452" s="142"/>
      <c r="Z1452" s="142"/>
      <c r="AA1452" s="142"/>
      <c r="AB1452" s="142"/>
      <c r="AC1452" s="142"/>
      <c r="AD1452" s="142"/>
      <c r="AE1452" s="142"/>
    </row>
    <row r="1453" spans="1:31" ht="15" hidden="1" customHeight="1">
      <c r="A1453" s="384"/>
      <c r="B1453" s="142"/>
      <c r="C1453" s="142"/>
      <c r="D1453" s="142"/>
      <c r="E1453" s="142"/>
      <c r="F1453" s="142"/>
      <c r="G1453" s="142"/>
      <c r="H1453" s="142"/>
      <c r="I1453" s="142"/>
      <c r="J1453" s="142"/>
      <c r="K1453" s="142"/>
      <c r="L1453" s="142"/>
      <c r="M1453" s="142"/>
      <c r="N1453" s="142"/>
      <c r="O1453" s="142"/>
      <c r="P1453" s="142"/>
      <c r="Q1453" s="142"/>
      <c r="R1453" s="142"/>
      <c r="S1453" s="142"/>
      <c r="T1453" s="142"/>
      <c r="U1453" s="142"/>
      <c r="V1453" s="142"/>
      <c r="W1453" s="142"/>
      <c r="X1453" s="142"/>
      <c r="Y1453" s="142"/>
      <c r="Z1453" s="142"/>
      <c r="AA1453" s="142"/>
      <c r="AB1453" s="142"/>
      <c r="AC1453" s="142"/>
      <c r="AD1453" s="142"/>
      <c r="AE1453" s="142"/>
    </row>
    <row r="1454" spans="1:31" ht="15" hidden="1" customHeight="1">
      <c r="A1454" s="384"/>
      <c r="B1454" s="142"/>
      <c r="C1454" s="142"/>
      <c r="D1454" s="142"/>
      <c r="E1454" s="142"/>
      <c r="F1454" s="142"/>
      <c r="G1454" s="142"/>
      <c r="H1454" s="142"/>
      <c r="I1454" s="142"/>
      <c r="J1454" s="142"/>
      <c r="K1454" s="142"/>
      <c r="L1454" s="142"/>
      <c r="M1454" s="142"/>
      <c r="N1454" s="142"/>
      <c r="O1454" s="142"/>
      <c r="P1454" s="142"/>
      <c r="Q1454" s="142"/>
      <c r="R1454" s="142"/>
      <c r="S1454" s="142"/>
      <c r="T1454" s="142"/>
      <c r="U1454" s="142"/>
      <c r="V1454" s="142"/>
      <c r="W1454" s="142"/>
      <c r="X1454" s="142"/>
      <c r="Y1454" s="142"/>
      <c r="Z1454" s="142"/>
      <c r="AA1454" s="142"/>
      <c r="AB1454" s="142"/>
      <c r="AC1454" s="142"/>
      <c r="AD1454" s="142"/>
      <c r="AE1454" s="142"/>
    </row>
    <row r="1455" spans="1:31" ht="15" hidden="1" customHeight="1">
      <c r="A1455" s="384"/>
      <c r="B1455" s="142"/>
      <c r="C1455" s="142"/>
      <c r="D1455" s="142"/>
      <c r="E1455" s="142"/>
      <c r="F1455" s="142"/>
      <c r="G1455" s="142"/>
      <c r="H1455" s="142"/>
      <c r="I1455" s="142"/>
      <c r="J1455" s="142"/>
      <c r="K1455" s="142"/>
      <c r="L1455" s="142"/>
      <c r="M1455" s="142"/>
      <c r="N1455" s="142"/>
      <c r="O1455" s="142"/>
      <c r="P1455" s="142"/>
      <c r="Q1455" s="142"/>
      <c r="R1455" s="142"/>
      <c r="S1455" s="142"/>
      <c r="T1455" s="142"/>
      <c r="U1455" s="142"/>
      <c r="V1455" s="142"/>
      <c r="W1455" s="142"/>
      <c r="X1455" s="142"/>
      <c r="Y1455" s="142"/>
      <c r="Z1455" s="142"/>
      <c r="AA1455" s="142"/>
      <c r="AB1455" s="142"/>
      <c r="AC1455" s="142"/>
      <c r="AD1455" s="142"/>
      <c r="AE1455" s="142"/>
    </row>
    <row r="1456" spans="1:31" ht="15" hidden="1" customHeight="1">
      <c r="A1456" s="384"/>
      <c r="B1456" s="142"/>
      <c r="C1456" s="142"/>
      <c r="D1456" s="142"/>
      <c r="E1456" s="142"/>
      <c r="F1456" s="142"/>
      <c r="G1456" s="142"/>
      <c r="H1456" s="142"/>
      <c r="I1456" s="142"/>
      <c r="J1456" s="142"/>
      <c r="K1456" s="142"/>
      <c r="L1456" s="142"/>
      <c r="M1456" s="142"/>
      <c r="N1456" s="142"/>
      <c r="O1456" s="142"/>
      <c r="P1456" s="142"/>
      <c r="Q1456" s="142"/>
      <c r="R1456" s="142"/>
      <c r="S1456" s="142"/>
      <c r="T1456" s="142"/>
      <c r="U1456" s="142"/>
      <c r="V1456" s="142"/>
      <c r="W1456" s="142"/>
      <c r="X1456" s="142"/>
      <c r="Y1456" s="142"/>
      <c r="Z1456" s="142"/>
      <c r="AA1456" s="142"/>
      <c r="AB1456" s="142"/>
      <c r="AC1456" s="142"/>
      <c r="AD1456" s="142"/>
      <c r="AE1456" s="142"/>
    </row>
    <row r="1457" spans="1:31" ht="15" hidden="1" customHeight="1">
      <c r="A1457" s="384"/>
      <c r="B1457" s="142"/>
      <c r="C1457" s="142"/>
      <c r="D1457" s="142"/>
      <c r="E1457" s="142"/>
      <c r="F1457" s="142"/>
      <c r="G1457" s="142"/>
      <c r="H1457" s="142"/>
      <c r="I1457" s="142"/>
      <c r="J1457" s="142"/>
      <c r="K1457" s="142"/>
      <c r="L1457" s="142"/>
      <c r="M1457" s="142"/>
      <c r="N1457" s="142"/>
      <c r="O1457" s="142"/>
      <c r="P1457" s="142"/>
      <c r="Q1457" s="142"/>
      <c r="R1457" s="142"/>
      <c r="S1457" s="142"/>
      <c r="T1457" s="142"/>
      <c r="U1457" s="142"/>
      <c r="V1457" s="142"/>
      <c r="W1457" s="142"/>
      <c r="X1457" s="142"/>
      <c r="Y1457" s="142"/>
      <c r="Z1457" s="142"/>
      <c r="AA1457" s="142"/>
      <c r="AB1457" s="142"/>
      <c r="AC1457" s="142"/>
      <c r="AD1457" s="142"/>
      <c r="AE1457" s="142"/>
    </row>
    <row r="1458" spans="1:31" ht="15" hidden="1" customHeight="1">
      <c r="A1458" s="384"/>
      <c r="B1458" s="142"/>
      <c r="C1458" s="142"/>
      <c r="D1458" s="142"/>
      <c r="E1458" s="142"/>
      <c r="F1458" s="142"/>
      <c r="G1458" s="142"/>
      <c r="H1458" s="142"/>
      <c r="I1458" s="142"/>
      <c r="J1458" s="142"/>
      <c r="K1458" s="142"/>
      <c r="L1458" s="142"/>
      <c r="M1458" s="142"/>
      <c r="N1458" s="142"/>
      <c r="O1458" s="142"/>
      <c r="P1458" s="142"/>
      <c r="Q1458" s="142"/>
      <c r="R1458" s="142"/>
      <c r="S1458" s="142"/>
      <c r="T1458" s="142"/>
      <c r="U1458" s="142"/>
      <c r="V1458" s="142"/>
      <c r="W1458" s="142"/>
      <c r="X1458" s="142"/>
      <c r="Y1458" s="142"/>
      <c r="Z1458" s="142"/>
      <c r="AA1458" s="142"/>
      <c r="AB1458" s="142"/>
      <c r="AC1458" s="142"/>
      <c r="AD1458" s="142"/>
      <c r="AE1458" s="142"/>
    </row>
    <row r="1459" spans="1:31" ht="15" hidden="1" customHeight="1">
      <c r="A1459" s="384"/>
      <c r="B1459" s="142"/>
      <c r="C1459" s="142"/>
      <c r="D1459" s="142"/>
      <c r="E1459" s="142"/>
      <c r="F1459" s="142"/>
      <c r="G1459" s="142"/>
      <c r="H1459" s="142"/>
      <c r="I1459" s="142"/>
      <c r="J1459" s="142"/>
      <c r="K1459" s="142"/>
      <c r="L1459" s="142"/>
      <c r="M1459" s="142"/>
      <c r="N1459" s="142"/>
      <c r="O1459" s="142"/>
      <c r="P1459" s="142"/>
      <c r="Q1459" s="142"/>
      <c r="R1459" s="142"/>
      <c r="S1459" s="142"/>
      <c r="T1459" s="142"/>
      <c r="U1459" s="142"/>
      <c r="V1459" s="142"/>
      <c r="W1459" s="142"/>
      <c r="X1459" s="142"/>
      <c r="Y1459" s="142"/>
      <c r="Z1459" s="142"/>
      <c r="AA1459" s="142"/>
      <c r="AB1459" s="142"/>
      <c r="AC1459" s="142"/>
      <c r="AD1459" s="142"/>
      <c r="AE1459" s="142"/>
    </row>
    <row r="1460" spans="1:31" ht="15" hidden="1" customHeight="1">
      <c r="A1460" s="384"/>
      <c r="B1460" s="142"/>
      <c r="C1460" s="142"/>
      <c r="D1460" s="142"/>
      <c r="E1460" s="142"/>
      <c r="F1460" s="142"/>
      <c r="G1460" s="142"/>
      <c r="H1460" s="142"/>
      <c r="I1460" s="142"/>
      <c r="J1460" s="142"/>
      <c r="K1460" s="142"/>
      <c r="L1460" s="142"/>
      <c r="M1460" s="142"/>
      <c r="N1460" s="142"/>
      <c r="O1460" s="142"/>
      <c r="P1460" s="142"/>
      <c r="Q1460" s="142"/>
      <c r="R1460" s="142"/>
      <c r="S1460" s="142"/>
      <c r="T1460" s="142"/>
      <c r="U1460" s="142"/>
      <c r="V1460" s="142"/>
      <c r="W1460" s="142"/>
      <c r="X1460" s="142"/>
      <c r="Y1460" s="142"/>
      <c r="Z1460" s="142"/>
      <c r="AA1460" s="142"/>
      <c r="AB1460" s="142"/>
      <c r="AC1460" s="142"/>
      <c r="AD1460" s="142"/>
      <c r="AE1460" s="142"/>
    </row>
    <row r="1461" spans="1:31" ht="15" hidden="1" customHeight="1">
      <c r="A1461" s="384"/>
      <c r="B1461" s="142"/>
      <c r="C1461" s="142"/>
      <c r="D1461" s="142"/>
      <c r="E1461" s="142"/>
      <c r="F1461" s="142"/>
      <c r="G1461" s="142"/>
      <c r="H1461" s="142"/>
      <c r="I1461" s="142"/>
      <c r="J1461" s="142"/>
      <c r="K1461" s="142"/>
      <c r="L1461" s="142"/>
      <c r="M1461" s="142"/>
      <c r="N1461" s="142"/>
      <c r="O1461" s="142"/>
      <c r="P1461" s="142"/>
      <c r="Q1461" s="142"/>
      <c r="R1461" s="142"/>
      <c r="S1461" s="142"/>
      <c r="T1461" s="142"/>
      <c r="U1461" s="142"/>
      <c r="V1461" s="142"/>
      <c r="W1461" s="142"/>
      <c r="X1461" s="142"/>
      <c r="Y1461" s="142"/>
      <c r="Z1461" s="142"/>
      <c r="AA1461" s="142"/>
      <c r="AB1461" s="142"/>
      <c r="AC1461" s="142"/>
      <c r="AD1461" s="142"/>
      <c r="AE1461" s="142"/>
    </row>
    <row r="1462" spans="1:31" ht="15" hidden="1" customHeight="1">
      <c r="A1462" s="384"/>
      <c r="B1462" s="142"/>
      <c r="C1462" s="142"/>
      <c r="D1462" s="142"/>
      <c r="E1462" s="142"/>
      <c r="F1462" s="142"/>
      <c r="G1462" s="142"/>
      <c r="H1462" s="142"/>
      <c r="I1462" s="142"/>
      <c r="J1462" s="142"/>
      <c r="K1462" s="142"/>
      <c r="L1462" s="142"/>
      <c r="M1462" s="142"/>
      <c r="N1462" s="142"/>
      <c r="O1462" s="142"/>
      <c r="P1462" s="142"/>
      <c r="Q1462" s="142"/>
      <c r="R1462" s="142"/>
      <c r="S1462" s="142"/>
      <c r="T1462" s="142"/>
      <c r="U1462" s="142"/>
      <c r="V1462" s="142"/>
      <c r="W1462" s="142"/>
      <c r="X1462" s="142"/>
      <c r="Y1462" s="142"/>
      <c r="Z1462" s="142"/>
      <c r="AA1462" s="142"/>
      <c r="AB1462" s="142"/>
      <c r="AC1462" s="142"/>
      <c r="AD1462" s="142"/>
      <c r="AE1462" s="142"/>
    </row>
    <row r="1463" spans="1:31" ht="15" hidden="1" customHeight="1">
      <c r="A1463" s="384"/>
      <c r="B1463" s="142"/>
      <c r="C1463" s="142"/>
      <c r="D1463" s="142"/>
      <c r="E1463" s="142"/>
      <c r="F1463" s="142"/>
      <c r="G1463" s="142"/>
      <c r="H1463" s="142"/>
      <c r="I1463" s="142"/>
      <c r="J1463" s="142"/>
      <c r="K1463" s="142"/>
      <c r="L1463" s="142"/>
      <c r="M1463" s="142"/>
      <c r="N1463" s="142"/>
      <c r="O1463" s="142"/>
      <c r="P1463" s="142"/>
      <c r="Q1463" s="142"/>
      <c r="R1463" s="142"/>
      <c r="S1463" s="142"/>
      <c r="T1463" s="142"/>
      <c r="U1463" s="142"/>
      <c r="V1463" s="142"/>
      <c r="W1463" s="142"/>
      <c r="X1463" s="142"/>
      <c r="Y1463" s="142"/>
      <c r="Z1463" s="142"/>
      <c r="AA1463" s="142"/>
      <c r="AB1463" s="142"/>
      <c r="AC1463" s="142"/>
      <c r="AD1463" s="142"/>
      <c r="AE1463" s="142"/>
    </row>
    <row r="1464" spans="1:31" ht="15" hidden="1" customHeight="1">
      <c r="A1464" s="384"/>
      <c r="B1464" s="142"/>
      <c r="C1464" s="142"/>
      <c r="D1464" s="142"/>
      <c r="E1464" s="142"/>
      <c r="F1464" s="142"/>
      <c r="G1464" s="142"/>
      <c r="H1464" s="142"/>
      <c r="I1464" s="142"/>
      <c r="J1464" s="142"/>
      <c r="K1464" s="142"/>
      <c r="L1464" s="142"/>
      <c r="M1464" s="142"/>
      <c r="N1464" s="142"/>
      <c r="O1464" s="142"/>
      <c r="P1464" s="142"/>
      <c r="Q1464" s="142"/>
      <c r="R1464" s="142"/>
      <c r="S1464" s="142"/>
      <c r="T1464" s="142"/>
      <c r="U1464" s="142"/>
      <c r="V1464" s="142"/>
      <c r="W1464" s="142"/>
      <c r="X1464" s="142"/>
      <c r="Y1464" s="142"/>
      <c r="Z1464" s="142"/>
      <c r="AA1464" s="142"/>
      <c r="AB1464" s="142"/>
      <c r="AC1464" s="142"/>
      <c r="AD1464" s="142"/>
      <c r="AE1464" s="142"/>
    </row>
    <row r="1465" spans="1:31" ht="15" hidden="1" customHeight="1">
      <c r="A1465" s="384"/>
      <c r="B1465" s="142"/>
      <c r="C1465" s="142"/>
      <c r="D1465" s="142"/>
      <c r="E1465" s="142"/>
      <c r="F1465" s="142"/>
      <c r="G1465" s="142"/>
      <c r="H1465" s="142"/>
      <c r="I1465" s="142"/>
      <c r="J1465" s="142"/>
      <c r="K1465" s="142"/>
      <c r="L1465" s="142"/>
      <c r="M1465" s="142"/>
      <c r="N1465" s="142"/>
      <c r="O1465" s="142"/>
      <c r="P1465" s="142"/>
      <c r="Q1465" s="142"/>
      <c r="R1465" s="142"/>
      <c r="S1465" s="142"/>
      <c r="T1465" s="142"/>
      <c r="U1465" s="142"/>
      <c r="V1465" s="142"/>
      <c r="W1465" s="142"/>
      <c r="X1465" s="142"/>
      <c r="Y1465" s="142"/>
      <c r="Z1465" s="142"/>
      <c r="AA1465" s="142"/>
      <c r="AB1465" s="142"/>
      <c r="AC1465" s="142"/>
      <c r="AD1465" s="142"/>
      <c r="AE1465" s="142"/>
    </row>
    <row r="1466" spans="1:31" ht="15" hidden="1" customHeight="1">
      <c r="A1466" s="384"/>
      <c r="B1466" s="142"/>
      <c r="C1466" s="142"/>
      <c r="D1466" s="142"/>
      <c r="E1466" s="142"/>
      <c r="F1466" s="142"/>
      <c r="G1466" s="142"/>
      <c r="H1466" s="142"/>
      <c r="I1466" s="142"/>
      <c r="J1466" s="142"/>
      <c r="K1466" s="142"/>
      <c r="L1466" s="142"/>
      <c r="M1466" s="142"/>
      <c r="N1466" s="142"/>
      <c r="O1466" s="142"/>
      <c r="P1466" s="142"/>
      <c r="Q1466" s="142"/>
      <c r="R1466" s="142"/>
      <c r="S1466" s="142"/>
      <c r="T1466" s="142"/>
      <c r="U1466" s="142"/>
      <c r="V1466" s="142"/>
      <c r="W1466" s="142"/>
      <c r="X1466" s="142"/>
      <c r="Y1466" s="142"/>
      <c r="Z1466" s="142"/>
      <c r="AA1466" s="142"/>
      <c r="AB1466" s="142"/>
      <c r="AC1466" s="142"/>
      <c r="AD1466" s="142"/>
      <c r="AE1466" s="142"/>
    </row>
    <row r="1467" spans="1:31" ht="15" hidden="1" customHeight="1">
      <c r="A1467" s="384"/>
      <c r="B1467" s="142"/>
      <c r="C1467" s="142"/>
      <c r="D1467" s="142"/>
      <c r="E1467" s="142"/>
      <c r="F1467" s="142"/>
      <c r="G1467" s="142"/>
      <c r="H1467" s="142"/>
      <c r="I1467" s="142"/>
      <c r="J1467" s="142"/>
      <c r="K1467" s="142"/>
      <c r="L1467" s="142"/>
      <c r="M1467" s="142"/>
      <c r="N1467" s="142"/>
      <c r="O1467" s="142"/>
      <c r="P1467" s="142"/>
      <c r="Q1467" s="142"/>
      <c r="R1467" s="142"/>
      <c r="S1467" s="142"/>
      <c r="T1467" s="142"/>
      <c r="U1467" s="142"/>
      <c r="V1467" s="142"/>
      <c r="W1467" s="142"/>
      <c r="X1467" s="142"/>
      <c r="Y1467" s="142"/>
      <c r="Z1467" s="142"/>
      <c r="AA1467" s="142"/>
      <c r="AB1467" s="142"/>
      <c r="AC1467" s="142"/>
      <c r="AD1467" s="142"/>
      <c r="AE1467" s="142"/>
    </row>
    <row r="1468" spans="1:31" ht="15" hidden="1" customHeight="1">
      <c r="A1468" s="384"/>
      <c r="B1468" s="142"/>
      <c r="C1468" s="142"/>
      <c r="D1468" s="142"/>
      <c r="E1468" s="142"/>
      <c r="F1468" s="142"/>
      <c r="G1468" s="142"/>
      <c r="H1468" s="142"/>
      <c r="I1468" s="142"/>
      <c r="J1468" s="142"/>
      <c r="K1468" s="142"/>
      <c r="L1468" s="142"/>
      <c r="M1468" s="142"/>
      <c r="N1468" s="142"/>
      <c r="O1468" s="142"/>
      <c r="P1468" s="142"/>
      <c r="Q1468" s="142"/>
      <c r="R1468" s="142"/>
      <c r="S1468" s="142"/>
      <c r="T1468" s="142"/>
      <c r="U1468" s="142"/>
      <c r="V1468" s="142"/>
      <c r="W1468" s="142"/>
      <c r="X1468" s="142"/>
      <c r="Y1468" s="142"/>
      <c r="Z1468" s="142"/>
      <c r="AA1468" s="142"/>
      <c r="AB1468" s="142"/>
      <c r="AC1468" s="142"/>
      <c r="AD1468" s="142"/>
      <c r="AE1468" s="142"/>
    </row>
    <row r="1469" spans="1:31" ht="15" hidden="1" customHeight="1">
      <c r="A1469" s="384"/>
      <c r="B1469" s="142"/>
      <c r="C1469" s="142"/>
      <c r="D1469" s="142"/>
      <c r="E1469" s="142"/>
      <c r="F1469" s="142"/>
      <c r="G1469" s="142"/>
      <c r="H1469" s="142"/>
      <c r="I1469" s="142"/>
      <c r="J1469" s="142"/>
      <c r="K1469" s="142"/>
      <c r="L1469" s="142"/>
      <c r="M1469" s="142"/>
      <c r="N1469" s="142"/>
      <c r="O1469" s="142"/>
      <c r="P1469" s="142"/>
      <c r="Q1469" s="142"/>
      <c r="R1469" s="142"/>
      <c r="S1469" s="142"/>
      <c r="T1469" s="142"/>
      <c r="U1469" s="142"/>
      <c r="V1469" s="142"/>
      <c r="W1469" s="142"/>
      <c r="X1469" s="142"/>
      <c r="Y1469" s="142"/>
      <c r="Z1469" s="142"/>
      <c r="AA1469" s="142"/>
      <c r="AB1469" s="142"/>
      <c r="AC1469" s="142"/>
      <c r="AD1469" s="142"/>
      <c r="AE1469" s="142"/>
    </row>
    <row r="1470" spans="1:31" ht="15" hidden="1" customHeight="1">
      <c r="A1470" s="384"/>
      <c r="B1470" s="142"/>
      <c r="C1470" s="142"/>
      <c r="D1470" s="142"/>
      <c r="E1470" s="142"/>
      <c r="F1470" s="142"/>
      <c r="G1470" s="142"/>
      <c r="H1470" s="142"/>
      <c r="I1470" s="142"/>
      <c r="J1470" s="142"/>
      <c r="K1470" s="142"/>
      <c r="L1470" s="142"/>
      <c r="M1470" s="142"/>
      <c r="N1470" s="142"/>
      <c r="O1470" s="142"/>
      <c r="P1470" s="142"/>
      <c r="Q1470" s="142"/>
      <c r="R1470" s="142"/>
      <c r="S1470" s="142"/>
      <c r="T1470" s="142"/>
      <c r="U1470" s="142"/>
      <c r="V1470" s="142"/>
      <c r="W1470" s="142"/>
      <c r="X1470" s="142"/>
      <c r="Y1470" s="142"/>
      <c r="Z1470" s="142"/>
      <c r="AA1470" s="142"/>
      <c r="AB1470" s="142"/>
      <c r="AC1470" s="142"/>
      <c r="AD1470" s="142"/>
      <c r="AE1470" s="142"/>
    </row>
    <row r="1471" spans="1:31" ht="15" hidden="1" customHeight="1">
      <c r="A1471" s="384"/>
      <c r="B1471" s="142"/>
      <c r="C1471" s="142"/>
      <c r="D1471" s="142"/>
      <c r="E1471" s="142"/>
      <c r="F1471" s="142"/>
      <c r="G1471" s="142"/>
      <c r="H1471" s="142"/>
      <c r="I1471" s="142"/>
      <c r="J1471" s="142"/>
      <c r="K1471" s="142"/>
      <c r="L1471" s="142"/>
      <c r="M1471" s="142"/>
      <c r="N1471" s="142"/>
      <c r="O1471" s="142"/>
      <c r="P1471" s="142"/>
      <c r="Q1471" s="142"/>
      <c r="R1471" s="142"/>
      <c r="S1471" s="142"/>
      <c r="T1471" s="142"/>
      <c r="U1471" s="142"/>
      <c r="V1471" s="142"/>
      <c r="W1471" s="142"/>
      <c r="X1471" s="142"/>
      <c r="Y1471" s="142"/>
      <c r="Z1471" s="142"/>
      <c r="AA1471" s="142"/>
      <c r="AB1471" s="142"/>
      <c r="AC1471" s="142"/>
      <c r="AD1471" s="142"/>
      <c r="AE1471" s="142"/>
    </row>
    <row r="1472" spans="1:31" ht="15" hidden="1" customHeight="1">
      <c r="A1472" s="384"/>
      <c r="B1472" s="142"/>
      <c r="C1472" s="142"/>
      <c r="D1472" s="142"/>
      <c r="E1472" s="142"/>
      <c r="F1472" s="142"/>
      <c r="G1472" s="142"/>
      <c r="H1472" s="142"/>
      <c r="I1472" s="142"/>
      <c r="J1472" s="142"/>
      <c r="K1472" s="142"/>
      <c r="L1472" s="142"/>
      <c r="M1472" s="142"/>
      <c r="N1472" s="142"/>
      <c r="O1472" s="142"/>
      <c r="P1472" s="142"/>
      <c r="Q1472" s="142"/>
      <c r="R1472" s="142"/>
      <c r="S1472" s="142"/>
      <c r="T1472" s="142"/>
      <c r="U1472" s="142"/>
      <c r="V1472" s="142"/>
      <c r="W1472" s="142"/>
      <c r="X1472" s="142"/>
      <c r="Y1472" s="142"/>
      <c r="Z1472" s="142"/>
      <c r="AA1472" s="142"/>
      <c r="AB1472" s="142"/>
      <c r="AC1472" s="142"/>
      <c r="AD1472" s="142"/>
      <c r="AE1472" s="142"/>
    </row>
    <row r="1473" spans="1:31" ht="15" hidden="1" customHeight="1">
      <c r="A1473" s="384"/>
      <c r="B1473" s="142"/>
      <c r="C1473" s="142"/>
      <c r="D1473" s="142"/>
      <c r="E1473" s="142"/>
      <c r="F1473" s="142"/>
      <c r="G1473" s="142"/>
      <c r="H1473" s="142"/>
      <c r="I1473" s="142"/>
      <c r="J1473" s="142"/>
      <c r="K1473" s="142"/>
      <c r="L1473" s="142"/>
      <c r="M1473" s="142"/>
      <c r="N1473" s="142"/>
      <c r="O1473" s="142"/>
      <c r="P1473" s="142"/>
      <c r="Q1473" s="142"/>
      <c r="R1473" s="142"/>
      <c r="S1473" s="142"/>
      <c r="T1473" s="142"/>
      <c r="U1473" s="142"/>
      <c r="V1473" s="142"/>
      <c r="W1473" s="142"/>
      <c r="X1473" s="142"/>
      <c r="Y1473" s="142"/>
      <c r="Z1473" s="142"/>
      <c r="AA1473" s="142"/>
      <c r="AB1473" s="142"/>
      <c r="AC1473" s="142"/>
      <c r="AD1473" s="142"/>
      <c r="AE1473" s="142"/>
    </row>
    <row r="1474" spans="1:31" ht="15" hidden="1" customHeight="1">
      <c r="A1474" s="384"/>
      <c r="B1474" s="142"/>
      <c r="C1474" s="142"/>
      <c r="D1474" s="142"/>
      <c r="E1474" s="142"/>
      <c r="F1474" s="142"/>
      <c r="G1474" s="142"/>
      <c r="H1474" s="142"/>
      <c r="I1474" s="142"/>
      <c r="J1474" s="142"/>
      <c r="K1474" s="142"/>
      <c r="L1474" s="142"/>
      <c r="M1474" s="142"/>
      <c r="N1474" s="142"/>
      <c r="O1474" s="142"/>
      <c r="P1474" s="142"/>
      <c r="Q1474" s="142"/>
      <c r="R1474" s="142"/>
      <c r="S1474" s="142"/>
      <c r="T1474" s="142"/>
      <c r="U1474" s="142"/>
      <c r="V1474" s="142"/>
      <c r="W1474" s="142"/>
      <c r="X1474" s="142"/>
      <c r="Y1474" s="142"/>
      <c r="Z1474" s="142"/>
      <c r="AA1474" s="142"/>
      <c r="AB1474" s="142"/>
      <c r="AC1474" s="142"/>
      <c r="AD1474" s="142"/>
      <c r="AE1474" s="142"/>
    </row>
    <row r="1475" spans="1:31" ht="15" hidden="1" customHeight="1">
      <c r="A1475" s="384"/>
      <c r="B1475" s="142"/>
      <c r="C1475" s="142"/>
      <c r="D1475" s="142"/>
      <c r="E1475" s="142"/>
      <c r="F1475" s="142"/>
      <c r="G1475" s="142"/>
      <c r="H1475" s="142"/>
      <c r="I1475" s="142"/>
      <c r="J1475" s="142"/>
      <c r="K1475" s="142"/>
      <c r="L1475" s="142"/>
      <c r="M1475" s="142"/>
      <c r="N1475" s="142"/>
      <c r="O1475" s="142"/>
      <c r="P1475" s="142"/>
      <c r="Q1475" s="142"/>
      <c r="R1475" s="142"/>
      <c r="S1475" s="142"/>
      <c r="T1475" s="142"/>
      <c r="U1475" s="142"/>
      <c r="V1475" s="142"/>
      <c r="W1475" s="142"/>
      <c r="X1475" s="142"/>
      <c r="Y1475" s="142"/>
      <c r="Z1475" s="142"/>
      <c r="AA1475" s="142"/>
      <c r="AB1475" s="142"/>
      <c r="AC1475" s="142"/>
      <c r="AD1475" s="142"/>
      <c r="AE1475" s="142"/>
    </row>
    <row r="1476" spans="1:31" ht="15" hidden="1" customHeight="1">
      <c r="A1476" s="384"/>
      <c r="B1476" s="142"/>
      <c r="C1476" s="142"/>
      <c r="D1476" s="142"/>
      <c r="E1476" s="142"/>
      <c r="F1476" s="142"/>
      <c r="G1476" s="142"/>
      <c r="H1476" s="142"/>
      <c r="I1476" s="142"/>
      <c r="J1476" s="142"/>
      <c r="K1476" s="142"/>
      <c r="L1476" s="142"/>
      <c r="M1476" s="142"/>
      <c r="N1476" s="142"/>
      <c r="O1476" s="142"/>
      <c r="P1476" s="142"/>
      <c r="Q1476" s="142"/>
      <c r="R1476" s="142"/>
      <c r="S1476" s="142"/>
      <c r="T1476" s="142"/>
      <c r="U1476" s="142"/>
      <c r="V1476" s="142"/>
      <c r="W1476" s="142"/>
      <c r="X1476" s="142"/>
      <c r="Y1476" s="142"/>
      <c r="Z1476" s="142"/>
      <c r="AA1476" s="142"/>
      <c r="AB1476" s="142"/>
      <c r="AC1476" s="142"/>
      <c r="AD1476" s="142"/>
      <c r="AE1476" s="142"/>
    </row>
    <row r="1477" spans="1:31" ht="15" hidden="1" customHeight="1">
      <c r="A1477" s="384"/>
      <c r="B1477" s="142"/>
      <c r="C1477" s="142"/>
      <c r="D1477" s="142"/>
      <c r="E1477" s="142"/>
      <c r="F1477" s="142"/>
      <c r="G1477" s="142"/>
      <c r="H1477" s="142"/>
      <c r="I1477" s="142"/>
      <c r="J1477" s="142"/>
      <c r="K1477" s="142"/>
      <c r="L1477" s="142"/>
      <c r="M1477" s="142"/>
      <c r="N1477" s="142"/>
      <c r="O1477" s="142"/>
      <c r="P1477" s="142"/>
      <c r="Q1477" s="142"/>
      <c r="R1477" s="142"/>
      <c r="S1477" s="142"/>
      <c r="T1477" s="142"/>
      <c r="U1477" s="142"/>
      <c r="V1477" s="142"/>
      <c r="W1477" s="142"/>
      <c r="X1477" s="142"/>
      <c r="Y1477" s="142"/>
      <c r="Z1477" s="142"/>
      <c r="AA1477" s="142"/>
      <c r="AB1477" s="142"/>
      <c r="AC1477" s="142"/>
      <c r="AD1477" s="142"/>
      <c r="AE1477" s="142"/>
    </row>
    <row r="1478" spans="1:31" ht="15" hidden="1" customHeight="1">
      <c r="A1478" s="384"/>
      <c r="B1478" s="142"/>
      <c r="C1478" s="142"/>
      <c r="D1478" s="142"/>
      <c r="E1478" s="142"/>
      <c r="F1478" s="142"/>
      <c r="G1478" s="142"/>
      <c r="H1478" s="142"/>
      <c r="I1478" s="142"/>
      <c r="J1478" s="142"/>
      <c r="K1478" s="142"/>
      <c r="L1478" s="142"/>
      <c r="M1478" s="142"/>
      <c r="N1478" s="142"/>
      <c r="O1478" s="142"/>
      <c r="P1478" s="142"/>
      <c r="Q1478" s="142"/>
      <c r="R1478" s="142"/>
      <c r="S1478" s="142"/>
      <c r="T1478" s="142"/>
      <c r="U1478" s="142"/>
      <c r="V1478" s="142"/>
      <c r="W1478" s="142"/>
      <c r="X1478" s="142"/>
      <c r="Y1478" s="142"/>
      <c r="Z1478" s="142"/>
      <c r="AA1478" s="142"/>
      <c r="AB1478" s="142"/>
      <c r="AC1478" s="142"/>
      <c r="AD1478" s="142"/>
      <c r="AE1478" s="142"/>
    </row>
    <row r="1479" spans="1:31" ht="15" hidden="1" customHeight="1">
      <c r="A1479" s="384"/>
      <c r="B1479" s="142"/>
      <c r="C1479" s="142"/>
      <c r="D1479" s="142"/>
      <c r="E1479" s="142"/>
      <c r="F1479" s="142"/>
      <c r="G1479" s="142"/>
      <c r="H1479" s="142"/>
      <c r="I1479" s="142"/>
      <c r="J1479" s="142"/>
      <c r="K1479" s="142"/>
      <c r="L1479" s="142"/>
      <c r="M1479" s="142"/>
      <c r="N1479" s="142"/>
      <c r="O1479" s="142"/>
      <c r="P1479" s="142"/>
      <c r="Q1479" s="142"/>
      <c r="R1479" s="142"/>
      <c r="S1479" s="142"/>
      <c r="T1479" s="142"/>
      <c r="U1479" s="142"/>
      <c r="V1479" s="142"/>
      <c r="W1479" s="142"/>
      <c r="X1479" s="142"/>
      <c r="Y1479" s="142"/>
      <c r="Z1479" s="142"/>
      <c r="AA1479" s="142"/>
      <c r="AB1479" s="142"/>
      <c r="AC1479" s="142"/>
      <c r="AD1479" s="142"/>
      <c r="AE1479" s="142"/>
    </row>
    <row r="1480" spans="1:31" ht="15" hidden="1" customHeight="1">
      <c r="A1480" s="384"/>
      <c r="B1480" s="142"/>
      <c r="C1480" s="142"/>
      <c r="D1480" s="142"/>
      <c r="E1480" s="142"/>
      <c r="F1480" s="142"/>
      <c r="G1480" s="142"/>
      <c r="H1480" s="142"/>
      <c r="I1480" s="142"/>
      <c r="J1480" s="142"/>
      <c r="K1480" s="142"/>
      <c r="L1480" s="142"/>
      <c r="M1480" s="142"/>
      <c r="N1480" s="142"/>
      <c r="O1480" s="142"/>
      <c r="P1480" s="142"/>
      <c r="Q1480" s="142"/>
      <c r="R1480" s="142"/>
      <c r="S1480" s="142"/>
      <c r="T1480" s="142"/>
      <c r="U1480" s="142"/>
      <c r="V1480" s="142"/>
      <c r="W1480" s="142"/>
      <c r="X1480" s="142"/>
      <c r="Y1480" s="142"/>
      <c r="Z1480" s="142"/>
      <c r="AA1480" s="142"/>
      <c r="AB1480" s="142"/>
      <c r="AC1480" s="142"/>
      <c r="AD1480" s="142"/>
      <c r="AE1480" s="142"/>
    </row>
    <row r="1481" spans="1:31" ht="15" hidden="1" customHeight="1">
      <c r="A1481" s="384"/>
      <c r="B1481" s="142"/>
      <c r="C1481" s="142"/>
      <c r="D1481" s="142"/>
      <c r="E1481" s="142"/>
      <c r="F1481" s="142"/>
      <c r="G1481" s="142"/>
      <c r="H1481" s="142"/>
      <c r="I1481" s="142"/>
      <c r="J1481" s="142"/>
      <c r="K1481" s="142"/>
      <c r="L1481" s="142"/>
      <c r="M1481" s="142"/>
      <c r="N1481" s="142"/>
      <c r="O1481" s="142"/>
      <c r="P1481" s="142"/>
      <c r="Q1481" s="142"/>
      <c r="R1481" s="142"/>
      <c r="S1481" s="142"/>
      <c r="T1481" s="142"/>
      <c r="U1481" s="142"/>
      <c r="V1481" s="142"/>
      <c r="W1481" s="142"/>
      <c r="X1481" s="142"/>
      <c r="Y1481" s="142"/>
      <c r="Z1481" s="142"/>
      <c r="AA1481" s="142"/>
      <c r="AB1481" s="142"/>
      <c r="AC1481" s="142"/>
      <c r="AD1481" s="142"/>
      <c r="AE1481" s="142"/>
    </row>
    <row r="1482" spans="1:31" ht="15" hidden="1" customHeight="1">
      <c r="A1482" s="384"/>
      <c r="B1482" s="142"/>
      <c r="C1482" s="142"/>
      <c r="D1482" s="142"/>
      <c r="E1482" s="142"/>
      <c r="F1482" s="142"/>
      <c r="G1482" s="142"/>
      <c r="H1482" s="142"/>
      <c r="I1482" s="142"/>
      <c r="J1482" s="142"/>
      <c r="K1482" s="142"/>
      <c r="L1482" s="142"/>
      <c r="M1482" s="142"/>
      <c r="N1482" s="142"/>
      <c r="O1482" s="142"/>
      <c r="P1482" s="142"/>
      <c r="Q1482" s="142"/>
      <c r="R1482" s="142"/>
      <c r="S1482" s="142"/>
      <c r="T1482" s="142"/>
      <c r="U1482" s="142"/>
      <c r="V1482" s="142"/>
      <c r="W1482" s="142"/>
      <c r="X1482" s="142"/>
      <c r="Y1482" s="142"/>
      <c r="Z1482" s="142"/>
      <c r="AA1482" s="142"/>
      <c r="AB1482" s="142"/>
      <c r="AC1482" s="142"/>
      <c r="AD1482" s="142"/>
      <c r="AE1482" s="142"/>
    </row>
    <row r="1483" spans="1:31" ht="15" hidden="1" customHeight="1">
      <c r="A1483" s="384"/>
      <c r="B1483" s="142"/>
      <c r="C1483" s="142"/>
      <c r="D1483" s="142"/>
      <c r="E1483" s="142"/>
      <c r="F1483" s="142"/>
      <c r="G1483" s="142"/>
      <c r="H1483" s="142"/>
      <c r="I1483" s="142"/>
      <c r="J1483" s="142"/>
      <c r="K1483" s="142"/>
      <c r="L1483" s="142"/>
      <c r="M1483" s="142"/>
      <c r="N1483" s="142"/>
      <c r="O1483" s="142"/>
      <c r="P1483" s="142"/>
      <c r="Q1483" s="142"/>
      <c r="R1483" s="142"/>
      <c r="S1483" s="142"/>
      <c r="T1483" s="142"/>
      <c r="U1483" s="142"/>
      <c r="V1483" s="142"/>
      <c r="W1483" s="142"/>
      <c r="X1483" s="142"/>
      <c r="Y1483" s="142"/>
      <c r="Z1483" s="142"/>
      <c r="AA1483" s="142"/>
      <c r="AB1483" s="142"/>
      <c r="AC1483" s="142"/>
      <c r="AD1483" s="142"/>
      <c r="AE1483" s="142"/>
    </row>
    <row r="1484" spans="1:31" ht="15" hidden="1" customHeight="1">
      <c r="A1484" s="384"/>
      <c r="B1484" s="142"/>
      <c r="C1484" s="142"/>
      <c r="D1484" s="142"/>
      <c r="E1484" s="142"/>
      <c r="F1484" s="142"/>
      <c r="G1484" s="142"/>
      <c r="H1484" s="142"/>
      <c r="I1484" s="142"/>
      <c r="J1484" s="142"/>
      <c r="K1484" s="142"/>
      <c r="L1484" s="142"/>
      <c r="M1484" s="142"/>
      <c r="N1484" s="142"/>
      <c r="O1484" s="142"/>
      <c r="P1484" s="142"/>
      <c r="Q1484" s="142"/>
      <c r="R1484" s="142"/>
      <c r="S1484" s="142"/>
      <c r="T1484" s="142"/>
      <c r="U1484" s="142"/>
      <c r="V1484" s="142"/>
      <c r="W1484" s="142"/>
      <c r="X1484" s="142"/>
      <c r="Y1484" s="142"/>
      <c r="Z1484" s="142"/>
      <c r="AA1484" s="142"/>
      <c r="AB1484" s="142"/>
      <c r="AC1484" s="142"/>
      <c r="AD1484" s="142"/>
      <c r="AE1484" s="142"/>
    </row>
    <row r="1485" spans="1:31" ht="15" hidden="1" customHeight="1">
      <c r="A1485" s="384"/>
      <c r="B1485" s="142"/>
      <c r="C1485" s="142"/>
      <c r="D1485" s="142"/>
      <c r="E1485" s="142"/>
      <c r="F1485" s="142"/>
      <c r="G1485" s="142"/>
      <c r="H1485" s="142"/>
      <c r="I1485" s="142"/>
      <c r="J1485" s="142"/>
      <c r="K1485" s="142"/>
      <c r="L1485" s="142"/>
      <c r="M1485" s="142"/>
      <c r="N1485" s="142"/>
      <c r="O1485" s="142"/>
      <c r="P1485" s="142"/>
      <c r="Q1485" s="142"/>
      <c r="R1485" s="142"/>
      <c r="S1485" s="142"/>
      <c r="T1485" s="142"/>
      <c r="U1485" s="142"/>
      <c r="V1485" s="142"/>
      <c r="W1485" s="142"/>
      <c r="X1485" s="142"/>
      <c r="Y1485" s="142"/>
      <c r="Z1485" s="142"/>
      <c r="AA1485" s="142"/>
      <c r="AB1485" s="142"/>
      <c r="AC1485" s="142"/>
      <c r="AD1485" s="142"/>
      <c r="AE1485" s="142"/>
    </row>
    <row r="1486" spans="1:31" ht="15" hidden="1" customHeight="1">
      <c r="A1486" s="384"/>
      <c r="B1486" s="142"/>
      <c r="C1486" s="142"/>
      <c r="D1486" s="142"/>
      <c r="E1486" s="142"/>
      <c r="F1486" s="142"/>
      <c r="G1486" s="142"/>
      <c r="H1486" s="142"/>
      <c r="I1486" s="142"/>
      <c r="J1486" s="142"/>
      <c r="K1486" s="142"/>
      <c r="L1486" s="142"/>
      <c r="M1486" s="142"/>
      <c r="N1486" s="142"/>
      <c r="O1486" s="142"/>
      <c r="P1486" s="142"/>
      <c r="Q1486" s="142"/>
      <c r="R1486" s="142"/>
      <c r="S1486" s="142"/>
      <c r="T1486" s="142"/>
      <c r="U1486" s="142"/>
      <c r="V1486" s="142"/>
      <c r="W1486" s="142"/>
      <c r="X1486" s="142"/>
      <c r="Y1486" s="142"/>
      <c r="Z1486" s="142"/>
      <c r="AA1486" s="142"/>
      <c r="AB1486" s="142"/>
      <c r="AC1486" s="142"/>
      <c r="AD1486" s="142"/>
      <c r="AE1486" s="142"/>
    </row>
    <row r="1487" spans="1:31" ht="15" hidden="1" customHeight="1">
      <c r="A1487" s="384"/>
      <c r="B1487" s="142"/>
      <c r="C1487" s="142"/>
      <c r="D1487" s="142"/>
      <c r="E1487" s="142"/>
      <c r="F1487" s="142"/>
      <c r="G1487" s="142"/>
      <c r="H1487" s="142"/>
      <c r="I1487" s="142"/>
      <c r="J1487" s="142"/>
      <c r="K1487" s="142"/>
      <c r="L1487" s="142"/>
      <c r="M1487" s="142"/>
      <c r="N1487" s="142"/>
      <c r="O1487" s="142"/>
      <c r="P1487" s="142"/>
      <c r="Q1487" s="142"/>
      <c r="R1487" s="142"/>
      <c r="S1487" s="142"/>
      <c r="T1487" s="142"/>
      <c r="U1487" s="142"/>
      <c r="V1487" s="142"/>
      <c r="W1487" s="142"/>
      <c r="X1487" s="142"/>
      <c r="Y1487" s="142"/>
      <c r="Z1487" s="142"/>
      <c r="AA1487" s="142"/>
      <c r="AB1487" s="142"/>
      <c r="AC1487" s="142"/>
      <c r="AD1487" s="142"/>
      <c r="AE1487" s="142"/>
    </row>
    <row r="1488" spans="1:31" ht="15" hidden="1" customHeight="1">
      <c r="A1488" s="384"/>
      <c r="B1488" s="142"/>
      <c r="C1488" s="142"/>
      <c r="D1488" s="142"/>
      <c r="E1488" s="142"/>
      <c r="F1488" s="142"/>
      <c r="G1488" s="142"/>
      <c r="H1488" s="142"/>
      <c r="I1488" s="142"/>
      <c r="J1488" s="142"/>
      <c r="K1488" s="142"/>
      <c r="L1488" s="142"/>
      <c r="M1488" s="142"/>
      <c r="N1488" s="142"/>
      <c r="O1488" s="142"/>
      <c r="P1488" s="142"/>
      <c r="Q1488" s="142"/>
      <c r="R1488" s="142"/>
      <c r="S1488" s="142"/>
      <c r="T1488" s="142"/>
      <c r="U1488" s="142"/>
      <c r="V1488" s="142"/>
      <c r="W1488" s="142"/>
      <c r="X1488" s="142"/>
      <c r="Y1488" s="142"/>
      <c r="Z1488" s="142"/>
      <c r="AA1488" s="142"/>
      <c r="AB1488" s="142"/>
      <c r="AC1488" s="142"/>
      <c r="AD1488" s="142"/>
      <c r="AE1488" s="142"/>
    </row>
    <row r="1489" spans="1:31" ht="15" hidden="1" customHeight="1">
      <c r="A1489" s="384"/>
      <c r="B1489" s="142"/>
      <c r="C1489" s="142"/>
      <c r="D1489" s="142"/>
      <c r="E1489" s="142"/>
      <c r="F1489" s="142"/>
      <c r="G1489" s="142"/>
      <c r="H1489" s="142"/>
      <c r="I1489" s="142"/>
      <c r="J1489" s="142"/>
      <c r="K1489" s="142"/>
      <c r="L1489" s="142"/>
      <c r="M1489" s="142"/>
      <c r="N1489" s="142"/>
      <c r="O1489" s="142"/>
      <c r="P1489" s="142"/>
      <c r="Q1489" s="142"/>
      <c r="R1489" s="142"/>
      <c r="S1489" s="142"/>
      <c r="T1489" s="142"/>
      <c r="U1489" s="142"/>
      <c r="V1489" s="142"/>
      <c r="W1489" s="142"/>
      <c r="X1489" s="142"/>
      <c r="Y1489" s="142"/>
      <c r="Z1489" s="142"/>
      <c r="AA1489" s="142"/>
      <c r="AB1489" s="142"/>
      <c r="AC1489" s="142"/>
      <c r="AD1489" s="142"/>
      <c r="AE1489" s="142"/>
    </row>
    <row r="1490" spans="1:31" ht="15" hidden="1" customHeight="1">
      <c r="A1490" s="384"/>
      <c r="B1490" s="142"/>
      <c r="C1490" s="142"/>
      <c r="D1490" s="142"/>
      <c r="E1490" s="142"/>
      <c r="F1490" s="142"/>
      <c r="G1490" s="142"/>
      <c r="H1490" s="142"/>
      <c r="I1490" s="142"/>
      <c r="J1490" s="142"/>
      <c r="K1490" s="142"/>
      <c r="L1490" s="142"/>
      <c r="M1490" s="142"/>
      <c r="N1490" s="142"/>
      <c r="O1490" s="142"/>
      <c r="P1490" s="142"/>
      <c r="Q1490" s="142"/>
      <c r="R1490" s="142"/>
      <c r="S1490" s="142"/>
      <c r="T1490" s="142"/>
      <c r="U1490" s="142"/>
      <c r="V1490" s="142"/>
      <c r="W1490" s="142"/>
      <c r="X1490" s="142"/>
      <c r="Y1490" s="142"/>
      <c r="Z1490" s="142"/>
      <c r="AA1490" s="142"/>
      <c r="AB1490" s="142"/>
      <c r="AC1490" s="142"/>
      <c r="AD1490" s="142"/>
      <c r="AE1490" s="142"/>
    </row>
    <row r="1491" spans="1:31" ht="15" hidden="1" customHeight="1">
      <c r="A1491" s="384"/>
      <c r="B1491" s="142"/>
      <c r="C1491" s="142"/>
      <c r="D1491" s="142"/>
      <c r="E1491" s="142"/>
      <c r="F1491" s="142"/>
      <c r="G1491" s="142"/>
      <c r="H1491" s="142"/>
      <c r="I1491" s="142"/>
      <c r="J1491" s="142"/>
      <c r="K1491" s="142"/>
      <c r="L1491" s="142"/>
      <c r="M1491" s="142"/>
      <c r="N1491" s="142"/>
      <c r="O1491" s="142"/>
      <c r="P1491" s="142"/>
      <c r="Q1491" s="142"/>
      <c r="R1491" s="142"/>
      <c r="S1491" s="142"/>
      <c r="T1491" s="142"/>
      <c r="U1491" s="142"/>
      <c r="V1491" s="142"/>
      <c r="W1491" s="142"/>
      <c r="X1491" s="142"/>
      <c r="Y1491" s="142"/>
      <c r="Z1491" s="142"/>
      <c r="AA1491" s="142"/>
      <c r="AB1491" s="142"/>
      <c r="AC1491" s="142"/>
      <c r="AD1491" s="142"/>
      <c r="AE1491" s="142"/>
    </row>
    <row r="1492" spans="1:31" ht="15" hidden="1" customHeight="1">
      <c r="A1492" s="384"/>
      <c r="B1492" s="142"/>
      <c r="C1492" s="142"/>
      <c r="D1492" s="142"/>
      <c r="E1492" s="142"/>
      <c r="F1492" s="142"/>
      <c r="G1492" s="142"/>
      <c r="H1492" s="142"/>
      <c r="I1492" s="142"/>
      <c r="J1492" s="142"/>
      <c r="K1492" s="142"/>
      <c r="L1492" s="142"/>
      <c r="M1492" s="142"/>
      <c r="N1492" s="142"/>
      <c r="O1492" s="142"/>
      <c r="P1492" s="142"/>
      <c r="Q1492" s="142"/>
      <c r="R1492" s="142"/>
      <c r="S1492" s="142"/>
      <c r="T1492" s="142"/>
      <c r="U1492" s="142"/>
      <c r="V1492" s="142"/>
      <c r="W1492" s="142"/>
      <c r="X1492" s="142"/>
      <c r="Y1492" s="142"/>
      <c r="Z1492" s="142"/>
      <c r="AA1492" s="142"/>
      <c r="AB1492" s="142"/>
      <c r="AC1492" s="142"/>
      <c r="AD1492" s="142"/>
      <c r="AE1492" s="142"/>
    </row>
    <row r="1493" spans="1:31" ht="15" hidden="1" customHeight="1">
      <c r="A1493" s="384"/>
      <c r="B1493" s="142"/>
      <c r="C1493" s="142"/>
      <c r="D1493" s="142"/>
      <c r="E1493" s="142"/>
      <c r="F1493" s="142"/>
      <c r="G1493" s="142"/>
      <c r="H1493" s="142"/>
      <c r="I1493" s="142"/>
      <c r="J1493" s="142"/>
      <c r="K1493" s="142"/>
      <c r="L1493" s="142"/>
      <c r="M1493" s="142"/>
      <c r="N1493" s="142"/>
      <c r="O1493" s="142"/>
      <c r="P1493" s="142"/>
      <c r="Q1493" s="142"/>
      <c r="R1493" s="142"/>
      <c r="S1493" s="142"/>
      <c r="T1493" s="142"/>
      <c r="U1493" s="142"/>
      <c r="V1493" s="142"/>
      <c r="W1493" s="142"/>
      <c r="X1493" s="142"/>
      <c r="Y1493" s="142"/>
      <c r="Z1493" s="142"/>
      <c r="AA1493" s="142"/>
      <c r="AB1493" s="142"/>
      <c r="AC1493" s="142"/>
      <c r="AD1493" s="142"/>
      <c r="AE1493" s="142"/>
    </row>
    <row r="1494" spans="1:31" ht="15" hidden="1" customHeight="1">
      <c r="A1494" s="384"/>
      <c r="B1494" s="142"/>
      <c r="C1494" s="142"/>
      <c r="D1494" s="142"/>
      <c r="E1494" s="142"/>
      <c r="F1494" s="142"/>
      <c r="G1494" s="142"/>
      <c r="H1494" s="142"/>
      <c r="I1494" s="142"/>
      <c r="J1494" s="142"/>
      <c r="K1494" s="142"/>
      <c r="L1494" s="142"/>
      <c r="M1494" s="142"/>
      <c r="N1494" s="142"/>
      <c r="O1494" s="142"/>
      <c r="P1494" s="142"/>
      <c r="Q1494" s="142"/>
      <c r="R1494" s="142"/>
      <c r="S1494" s="142"/>
      <c r="T1494" s="142"/>
      <c r="U1494" s="142"/>
      <c r="V1494" s="142"/>
      <c r="W1494" s="142"/>
      <c r="X1494" s="142"/>
      <c r="Y1494" s="142"/>
      <c r="Z1494" s="142"/>
      <c r="AA1494" s="142"/>
      <c r="AB1494" s="142"/>
      <c r="AC1494" s="142"/>
      <c r="AD1494" s="142"/>
      <c r="AE1494" s="142"/>
    </row>
    <row r="1495" spans="1:31" ht="15" hidden="1" customHeight="1">
      <c r="A1495" s="384"/>
      <c r="B1495" s="142"/>
      <c r="C1495" s="142"/>
      <c r="D1495" s="142"/>
      <c r="E1495" s="142"/>
      <c r="F1495" s="142"/>
      <c r="G1495" s="142"/>
      <c r="H1495" s="142"/>
      <c r="I1495" s="142"/>
      <c r="J1495" s="142"/>
      <c r="K1495" s="142"/>
      <c r="L1495" s="142"/>
      <c r="M1495" s="142"/>
      <c r="N1495" s="142"/>
      <c r="O1495" s="142"/>
      <c r="P1495" s="142"/>
      <c r="Q1495" s="142"/>
      <c r="R1495" s="142"/>
      <c r="S1495" s="142"/>
      <c r="T1495" s="142"/>
      <c r="U1495" s="142"/>
      <c r="V1495" s="142"/>
      <c r="W1495" s="142"/>
      <c r="X1495" s="142"/>
      <c r="Y1495" s="142"/>
      <c r="Z1495" s="142"/>
      <c r="AA1495" s="142"/>
      <c r="AB1495" s="142"/>
      <c r="AC1495" s="142"/>
      <c r="AD1495" s="142"/>
      <c r="AE1495" s="142"/>
    </row>
    <row r="1496" spans="1:31" ht="15" hidden="1" customHeight="1">
      <c r="A1496" s="384"/>
      <c r="B1496" s="142"/>
      <c r="C1496" s="142"/>
      <c r="D1496" s="142"/>
      <c r="E1496" s="142"/>
      <c r="F1496" s="142"/>
      <c r="G1496" s="142"/>
      <c r="H1496" s="142"/>
      <c r="I1496" s="142"/>
      <c r="J1496" s="142"/>
      <c r="K1496" s="142"/>
      <c r="L1496" s="142"/>
      <c r="M1496" s="142"/>
      <c r="N1496" s="142"/>
      <c r="O1496" s="142"/>
      <c r="P1496" s="142"/>
      <c r="Q1496" s="142"/>
      <c r="R1496" s="142"/>
      <c r="S1496" s="142"/>
      <c r="T1496" s="142"/>
      <c r="U1496" s="142"/>
      <c r="V1496" s="142"/>
      <c r="W1496" s="142"/>
      <c r="X1496" s="142"/>
      <c r="Y1496" s="142"/>
      <c r="Z1496" s="142"/>
      <c r="AA1496" s="142"/>
      <c r="AB1496" s="142"/>
      <c r="AC1496" s="142"/>
      <c r="AD1496" s="142"/>
      <c r="AE1496" s="142"/>
    </row>
    <row r="1497" spans="1:31" ht="15" hidden="1" customHeight="1">
      <c r="A1497" s="384"/>
      <c r="B1497" s="142"/>
      <c r="C1497" s="142"/>
      <c r="D1497" s="142"/>
      <c r="E1497" s="142"/>
      <c r="F1497" s="142"/>
      <c r="G1497" s="142"/>
      <c r="H1497" s="142"/>
      <c r="I1497" s="142"/>
      <c r="J1497" s="142"/>
      <c r="K1497" s="142"/>
      <c r="L1497" s="142"/>
      <c r="M1497" s="142"/>
      <c r="N1497" s="142"/>
      <c r="O1497" s="142"/>
      <c r="P1497" s="142"/>
      <c r="Q1497" s="142"/>
      <c r="R1497" s="142"/>
      <c r="S1497" s="142"/>
      <c r="T1497" s="142"/>
      <c r="U1497" s="142"/>
      <c r="V1497" s="142"/>
      <c r="W1497" s="142"/>
      <c r="X1497" s="142"/>
      <c r="Y1497" s="142"/>
      <c r="Z1497" s="142"/>
      <c r="AA1497" s="142"/>
      <c r="AB1497" s="142"/>
      <c r="AC1497" s="142"/>
      <c r="AD1497" s="142"/>
      <c r="AE1497" s="142"/>
    </row>
    <row r="1498" spans="1:31" ht="15" hidden="1" customHeight="1">
      <c r="A1498" s="384"/>
      <c r="B1498" s="142"/>
      <c r="C1498" s="142"/>
      <c r="D1498" s="142"/>
      <c r="E1498" s="142"/>
      <c r="F1498" s="142"/>
      <c r="G1498" s="142"/>
      <c r="H1498" s="142"/>
      <c r="I1498" s="142"/>
      <c r="J1498" s="142"/>
      <c r="K1498" s="142"/>
      <c r="L1498" s="142"/>
      <c r="M1498" s="142"/>
      <c r="N1498" s="142"/>
      <c r="O1498" s="142"/>
      <c r="P1498" s="142"/>
      <c r="Q1498" s="142"/>
      <c r="R1498" s="142"/>
      <c r="S1498" s="142"/>
      <c r="T1498" s="142"/>
      <c r="U1498" s="142"/>
      <c r="V1498" s="142"/>
      <c r="W1498" s="142"/>
      <c r="X1498" s="142"/>
      <c r="Y1498" s="142"/>
      <c r="Z1498" s="142"/>
      <c r="AA1498" s="142"/>
      <c r="AB1498" s="142"/>
      <c r="AC1498" s="142"/>
      <c r="AD1498" s="142"/>
      <c r="AE1498" s="142"/>
    </row>
    <row r="1499" spans="1:31" ht="15" hidden="1" customHeight="1">
      <c r="A1499" s="384"/>
      <c r="B1499" s="142"/>
      <c r="C1499" s="142"/>
      <c r="D1499" s="142"/>
      <c r="E1499" s="142"/>
      <c r="F1499" s="142"/>
      <c r="G1499" s="142"/>
      <c r="H1499" s="142"/>
      <c r="I1499" s="142"/>
      <c r="J1499" s="142"/>
      <c r="K1499" s="142"/>
      <c r="L1499" s="142"/>
      <c r="M1499" s="142"/>
      <c r="N1499" s="142"/>
      <c r="O1499" s="142"/>
      <c r="P1499" s="142"/>
      <c r="Q1499" s="142"/>
      <c r="R1499" s="142"/>
      <c r="S1499" s="142"/>
      <c r="T1499" s="142"/>
      <c r="U1499" s="142"/>
      <c r="V1499" s="142"/>
      <c r="W1499" s="142"/>
      <c r="X1499" s="142"/>
      <c r="Y1499" s="142"/>
      <c r="Z1499" s="142"/>
      <c r="AA1499" s="142"/>
      <c r="AB1499" s="142"/>
      <c r="AC1499" s="142"/>
      <c r="AD1499" s="142"/>
      <c r="AE1499" s="142"/>
    </row>
    <row r="1500" spans="1:31" ht="15" hidden="1" customHeight="1">
      <c r="A1500" s="384"/>
      <c r="B1500" s="142"/>
      <c r="C1500" s="142"/>
      <c r="D1500" s="142"/>
      <c r="E1500" s="142"/>
      <c r="F1500" s="142"/>
      <c r="G1500" s="142"/>
      <c r="H1500" s="142"/>
      <c r="I1500" s="142"/>
      <c r="J1500" s="142"/>
      <c r="K1500" s="142"/>
      <c r="L1500" s="142"/>
      <c r="M1500" s="142"/>
      <c r="N1500" s="142"/>
      <c r="O1500" s="142"/>
      <c r="P1500" s="142"/>
      <c r="Q1500" s="142"/>
      <c r="R1500" s="142"/>
      <c r="S1500" s="142"/>
      <c r="T1500" s="142"/>
      <c r="U1500" s="142"/>
      <c r="V1500" s="142"/>
      <c r="W1500" s="142"/>
      <c r="X1500" s="142"/>
      <c r="Y1500" s="142"/>
      <c r="Z1500" s="142"/>
      <c r="AA1500" s="142"/>
      <c r="AB1500" s="142"/>
      <c r="AC1500" s="142"/>
      <c r="AD1500" s="142"/>
      <c r="AE1500" s="142"/>
    </row>
    <row r="1501" spans="1:31" ht="15" hidden="1" customHeight="1">
      <c r="A1501" s="384"/>
      <c r="B1501" s="142"/>
      <c r="C1501" s="142"/>
      <c r="D1501" s="142"/>
      <c r="E1501" s="142"/>
      <c r="F1501" s="142"/>
      <c r="G1501" s="142"/>
      <c r="H1501" s="142"/>
      <c r="I1501" s="142"/>
      <c r="J1501" s="142"/>
      <c r="K1501" s="142"/>
      <c r="L1501" s="142"/>
      <c r="M1501" s="142"/>
      <c r="N1501" s="142"/>
      <c r="O1501" s="142"/>
      <c r="P1501" s="142"/>
      <c r="Q1501" s="142"/>
      <c r="R1501" s="142"/>
      <c r="S1501" s="142"/>
      <c r="T1501" s="142"/>
      <c r="U1501" s="142"/>
      <c r="V1501" s="142"/>
      <c r="W1501" s="142"/>
      <c r="X1501" s="142"/>
      <c r="Y1501" s="142"/>
      <c r="Z1501" s="142"/>
      <c r="AA1501" s="142"/>
      <c r="AB1501" s="142"/>
      <c r="AC1501" s="142"/>
      <c r="AD1501" s="142"/>
      <c r="AE1501" s="142"/>
    </row>
    <row r="1502" spans="1:31" ht="15" hidden="1" customHeight="1">
      <c r="A1502" s="384"/>
      <c r="B1502" s="142"/>
      <c r="C1502" s="142"/>
      <c r="D1502" s="142"/>
      <c r="E1502" s="142"/>
      <c r="F1502" s="142"/>
      <c r="G1502" s="142"/>
      <c r="H1502" s="142"/>
      <c r="I1502" s="142"/>
      <c r="J1502" s="142"/>
      <c r="K1502" s="142"/>
      <c r="L1502" s="142"/>
      <c r="M1502" s="142"/>
      <c r="N1502" s="142"/>
      <c r="O1502" s="142"/>
      <c r="P1502" s="142"/>
      <c r="Q1502" s="142"/>
      <c r="R1502" s="142"/>
      <c r="S1502" s="142"/>
      <c r="T1502" s="142"/>
      <c r="U1502" s="142"/>
      <c r="V1502" s="142"/>
      <c r="W1502" s="142"/>
      <c r="X1502" s="142"/>
      <c r="Y1502" s="142"/>
      <c r="Z1502" s="142"/>
      <c r="AA1502" s="142"/>
      <c r="AB1502" s="142"/>
      <c r="AC1502" s="142"/>
      <c r="AD1502" s="142"/>
      <c r="AE1502" s="142"/>
    </row>
    <row r="1503" spans="1:31" ht="15" hidden="1" customHeight="1">
      <c r="A1503" s="384"/>
      <c r="B1503" s="142"/>
      <c r="C1503" s="142"/>
      <c r="D1503" s="142"/>
      <c r="E1503" s="142"/>
      <c r="F1503" s="142"/>
      <c r="G1503" s="142"/>
      <c r="H1503" s="142"/>
      <c r="I1503" s="142"/>
      <c r="J1503" s="142"/>
      <c r="K1503" s="142"/>
      <c r="L1503" s="142"/>
      <c r="M1503" s="142"/>
      <c r="N1503" s="142"/>
      <c r="O1503" s="142"/>
      <c r="P1503" s="142"/>
      <c r="Q1503" s="142"/>
      <c r="R1503" s="142"/>
      <c r="S1503" s="142"/>
      <c r="T1503" s="142"/>
      <c r="U1503" s="142"/>
      <c r="V1503" s="142"/>
      <c r="W1503" s="142"/>
      <c r="X1503" s="142"/>
      <c r="Y1503" s="142"/>
      <c r="Z1503" s="142"/>
      <c r="AA1503" s="142"/>
      <c r="AB1503" s="142"/>
      <c r="AC1503" s="142"/>
      <c r="AD1503" s="142"/>
      <c r="AE1503" s="142"/>
    </row>
    <row r="1504" spans="1:31" ht="15" hidden="1" customHeight="1">
      <c r="A1504" s="384"/>
      <c r="B1504" s="142"/>
      <c r="C1504" s="142"/>
      <c r="D1504" s="142"/>
      <c r="E1504" s="142"/>
      <c r="F1504" s="142"/>
      <c r="G1504" s="142"/>
      <c r="H1504" s="142"/>
      <c r="I1504" s="142"/>
      <c r="J1504" s="142"/>
      <c r="K1504" s="142"/>
      <c r="L1504" s="142"/>
      <c r="M1504" s="142"/>
      <c r="N1504" s="142"/>
      <c r="O1504" s="142"/>
      <c r="P1504" s="142"/>
      <c r="Q1504" s="142"/>
      <c r="R1504" s="142"/>
      <c r="S1504" s="142"/>
      <c r="T1504" s="142"/>
      <c r="U1504" s="142"/>
      <c r="V1504" s="142"/>
      <c r="W1504" s="142"/>
      <c r="X1504" s="142"/>
      <c r="Y1504" s="142"/>
      <c r="Z1504" s="142"/>
      <c r="AA1504" s="142"/>
      <c r="AB1504" s="142"/>
      <c r="AC1504" s="142"/>
      <c r="AD1504" s="142"/>
      <c r="AE1504" s="142"/>
    </row>
    <row r="1505" spans="1:31" ht="15" hidden="1" customHeight="1">
      <c r="A1505" s="384"/>
      <c r="B1505" s="142"/>
      <c r="C1505" s="142"/>
      <c r="D1505" s="142"/>
      <c r="E1505" s="142"/>
      <c r="F1505" s="142"/>
      <c r="G1505" s="142"/>
      <c r="H1505" s="142"/>
      <c r="I1505" s="142"/>
      <c r="J1505" s="142"/>
      <c r="K1505" s="142"/>
      <c r="L1505" s="142"/>
      <c r="M1505" s="142"/>
      <c r="N1505" s="142"/>
      <c r="O1505" s="142"/>
      <c r="P1505" s="142"/>
      <c r="Q1505" s="142"/>
      <c r="R1505" s="142"/>
      <c r="S1505" s="142"/>
      <c r="T1505" s="142"/>
      <c r="U1505" s="142"/>
      <c r="V1505" s="142"/>
      <c r="W1505" s="142"/>
      <c r="X1505" s="142"/>
      <c r="Y1505" s="142"/>
      <c r="Z1505" s="142"/>
      <c r="AA1505" s="142"/>
      <c r="AB1505" s="142"/>
      <c r="AC1505" s="142"/>
      <c r="AD1505" s="142"/>
      <c r="AE1505" s="142"/>
    </row>
    <row r="1506" spans="1:31" ht="15" hidden="1" customHeight="1">
      <c r="A1506" s="384"/>
      <c r="B1506" s="142"/>
      <c r="C1506" s="142"/>
      <c r="D1506" s="142"/>
      <c r="E1506" s="142"/>
      <c r="F1506" s="142"/>
      <c r="G1506" s="142"/>
      <c r="H1506" s="142"/>
      <c r="I1506" s="142"/>
      <c r="J1506" s="142"/>
      <c r="K1506" s="142"/>
      <c r="L1506" s="142"/>
      <c r="M1506" s="142"/>
      <c r="N1506" s="142"/>
      <c r="O1506" s="142"/>
      <c r="P1506" s="142"/>
      <c r="Q1506" s="142"/>
      <c r="R1506" s="142"/>
      <c r="S1506" s="142"/>
      <c r="T1506" s="142"/>
      <c r="U1506" s="142"/>
      <c r="V1506" s="142"/>
      <c r="W1506" s="142"/>
      <c r="X1506" s="142"/>
      <c r="Y1506" s="142"/>
      <c r="Z1506" s="142"/>
      <c r="AA1506" s="142"/>
      <c r="AB1506" s="142"/>
      <c r="AC1506" s="142"/>
      <c r="AD1506" s="142"/>
      <c r="AE1506" s="142"/>
    </row>
    <row r="1507" spans="1:31" ht="15" hidden="1" customHeight="1">
      <c r="A1507" s="384"/>
      <c r="B1507" s="142"/>
      <c r="C1507" s="142"/>
      <c r="D1507" s="142"/>
      <c r="E1507" s="142"/>
      <c r="F1507" s="142"/>
      <c r="G1507" s="142"/>
      <c r="H1507" s="142"/>
      <c r="I1507" s="142"/>
      <c r="J1507" s="142"/>
      <c r="K1507" s="142"/>
      <c r="L1507" s="142"/>
      <c r="M1507" s="142"/>
      <c r="N1507" s="142"/>
      <c r="O1507" s="142"/>
      <c r="P1507" s="142"/>
      <c r="Q1507" s="142"/>
      <c r="R1507" s="142"/>
      <c r="S1507" s="142"/>
      <c r="T1507" s="142"/>
      <c r="U1507" s="142"/>
      <c r="V1507" s="142"/>
      <c r="W1507" s="142"/>
      <c r="X1507" s="142"/>
      <c r="Y1507" s="142"/>
      <c r="Z1507" s="142"/>
      <c r="AA1507" s="142"/>
      <c r="AB1507" s="142"/>
      <c r="AC1507" s="142"/>
      <c r="AD1507" s="142"/>
      <c r="AE1507" s="142"/>
    </row>
    <row r="1508" spans="1:31" ht="15" hidden="1" customHeight="1">
      <c r="A1508" s="384"/>
      <c r="B1508" s="142"/>
      <c r="C1508" s="142"/>
      <c r="D1508" s="142"/>
      <c r="E1508" s="142"/>
      <c r="F1508" s="142"/>
      <c r="G1508" s="142"/>
      <c r="H1508" s="142"/>
      <c r="I1508" s="142"/>
      <c r="J1508" s="142"/>
      <c r="K1508" s="142"/>
      <c r="L1508" s="142"/>
      <c r="M1508" s="142"/>
      <c r="N1508" s="142"/>
      <c r="O1508" s="142"/>
      <c r="P1508" s="142"/>
      <c r="Q1508" s="142"/>
      <c r="R1508" s="142"/>
      <c r="S1508" s="142"/>
      <c r="T1508" s="142"/>
      <c r="U1508" s="142"/>
      <c r="V1508" s="142"/>
      <c r="W1508" s="142"/>
      <c r="X1508" s="142"/>
      <c r="Y1508" s="142"/>
      <c r="Z1508" s="142"/>
      <c r="AA1508" s="142"/>
      <c r="AB1508" s="142"/>
      <c r="AC1508" s="142"/>
      <c r="AD1508" s="142"/>
      <c r="AE1508" s="142"/>
    </row>
    <row r="1509" spans="1:31" ht="15" hidden="1" customHeight="1">
      <c r="A1509" s="384"/>
      <c r="B1509" s="142"/>
      <c r="C1509" s="142"/>
      <c r="D1509" s="142"/>
      <c r="E1509" s="142"/>
      <c r="F1509" s="142"/>
      <c r="G1509" s="142"/>
      <c r="H1509" s="142"/>
      <c r="I1509" s="142"/>
      <c r="J1509" s="142"/>
      <c r="K1509" s="142"/>
      <c r="L1509" s="142"/>
      <c r="M1509" s="142"/>
      <c r="N1509" s="142"/>
      <c r="O1509" s="142"/>
      <c r="P1509" s="142"/>
      <c r="Q1509" s="142"/>
      <c r="R1509" s="142"/>
      <c r="S1509" s="142"/>
      <c r="T1509" s="142"/>
      <c r="U1509" s="142"/>
      <c r="V1509" s="142"/>
      <c r="W1509" s="142"/>
      <c r="X1509" s="142"/>
      <c r="Y1509" s="142"/>
      <c r="Z1509" s="142"/>
      <c r="AA1509" s="142"/>
      <c r="AB1509" s="142"/>
      <c r="AC1509" s="142"/>
      <c r="AD1509" s="142"/>
      <c r="AE1509" s="142"/>
    </row>
    <row r="1510" spans="1:31" ht="15" hidden="1" customHeight="1">
      <c r="A1510" s="384"/>
      <c r="B1510" s="142"/>
      <c r="C1510" s="142"/>
      <c r="D1510" s="142"/>
      <c r="E1510" s="142"/>
      <c r="F1510" s="142"/>
      <c r="G1510" s="142"/>
      <c r="H1510" s="142"/>
      <c r="I1510" s="142"/>
      <c r="J1510" s="142"/>
      <c r="K1510" s="142"/>
      <c r="L1510" s="142"/>
      <c r="M1510" s="142"/>
      <c r="N1510" s="142"/>
      <c r="O1510" s="142"/>
      <c r="P1510" s="142"/>
      <c r="Q1510" s="142"/>
      <c r="R1510" s="142"/>
      <c r="S1510" s="142"/>
      <c r="T1510" s="142"/>
      <c r="U1510" s="142"/>
      <c r="V1510" s="142"/>
      <c r="W1510" s="142"/>
      <c r="X1510" s="142"/>
      <c r="Y1510" s="142"/>
      <c r="Z1510" s="142"/>
      <c r="AA1510" s="142"/>
      <c r="AB1510" s="142"/>
      <c r="AC1510" s="142"/>
      <c r="AD1510" s="142"/>
      <c r="AE1510" s="142"/>
    </row>
    <row r="1511" spans="1:31" ht="15" hidden="1" customHeight="1">
      <c r="A1511" s="384"/>
      <c r="B1511" s="142"/>
      <c r="C1511" s="142"/>
      <c r="D1511" s="142"/>
      <c r="E1511" s="142"/>
      <c r="F1511" s="142"/>
      <c r="G1511" s="142"/>
      <c r="H1511" s="142"/>
      <c r="I1511" s="142"/>
      <c r="J1511" s="142"/>
      <c r="K1511" s="142"/>
      <c r="L1511" s="142"/>
      <c r="M1511" s="142"/>
      <c r="N1511" s="142"/>
      <c r="O1511" s="142"/>
      <c r="P1511" s="142"/>
      <c r="Q1511" s="142"/>
      <c r="R1511" s="142"/>
      <c r="S1511" s="142"/>
      <c r="T1511" s="142"/>
      <c r="U1511" s="142"/>
      <c r="V1511" s="142"/>
      <c r="W1511" s="142"/>
      <c r="X1511" s="142"/>
      <c r="Y1511" s="142"/>
      <c r="Z1511" s="142"/>
      <c r="AA1511" s="142"/>
      <c r="AB1511" s="142"/>
      <c r="AC1511" s="142"/>
      <c r="AD1511" s="142"/>
      <c r="AE1511" s="142"/>
    </row>
    <row r="1512" spans="1:31" ht="15" hidden="1" customHeight="1">
      <c r="A1512" s="384"/>
      <c r="B1512" s="142"/>
      <c r="C1512" s="142"/>
      <c r="D1512" s="142"/>
      <c r="E1512" s="142"/>
      <c r="F1512" s="142"/>
      <c r="G1512" s="142"/>
      <c r="H1512" s="142"/>
      <c r="I1512" s="142"/>
      <c r="J1512" s="142"/>
      <c r="K1512" s="142"/>
      <c r="L1512" s="142"/>
      <c r="M1512" s="142"/>
      <c r="N1512" s="142"/>
      <c r="O1512" s="142"/>
      <c r="P1512" s="142"/>
      <c r="Q1512" s="142"/>
      <c r="R1512" s="142"/>
      <c r="S1512" s="142"/>
      <c r="T1512" s="142"/>
      <c r="U1512" s="142"/>
      <c r="V1512" s="142"/>
      <c r="W1512" s="142"/>
      <c r="X1512" s="142"/>
      <c r="Y1512" s="142"/>
      <c r="Z1512" s="142"/>
      <c r="AA1512" s="142"/>
      <c r="AB1512" s="142"/>
      <c r="AC1512" s="142"/>
      <c r="AD1512" s="142"/>
      <c r="AE1512" s="142"/>
    </row>
    <row r="1513" spans="1:31" ht="15" hidden="1" customHeight="1">
      <c r="A1513" s="384"/>
      <c r="B1513" s="142"/>
      <c r="C1513" s="142"/>
      <c r="D1513" s="142"/>
      <c r="E1513" s="142"/>
      <c r="F1513" s="142"/>
      <c r="G1513" s="142"/>
      <c r="H1513" s="142"/>
      <c r="I1513" s="142"/>
      <c r="J1513" s="142"/>
      <c r="K1513" s="142"/>
      <c r="L1513" s="142"/>
      <c r="M1513" s="142"/>
      <c r="N1513" s="142"/>
      <c r="O1513" s="142"/>
      <c r="P1513" s="142"/>
      <c r="Q1513" s="142"/>
      <c r="R1513" s="142"/>
      <c r="S1513" s="142"/>
      <c r="T1513" s="142"/>
      <c r="U1513" s="142"/>
      <c r="V1513" s="142"/>
      <c r="W1513" s="142"/>
      <c r="X1513" s="142"/>
      <c r="Y1513" s="142"/>
      <c r="Z1513" s="142"/>
      <c r="AA1513" s="142"/>
      <c r="AB1513" s="142"/>
      <c r="AC1513" s="142"/>
      <c r="AD1513" s="142"/>
      <c r="AE1513" s="142"/>
    </row>
    <row r="1514" spans="1:31" ht="15" hidden="1" customHeight="1">
      <c r="A1514" s="384"/>
      <c r="B1514" s="142"/>
      <c r="C1514" s="142"/>
      <c r="D1514" s="142"/>
      <c r="E1514" s="142"/>
      <c r="F1514" s="142"/>
      <c r="G1514" s="142"/>
      <c r="H1514" s="142"/>
      <c r="I1514" s="142"/>
      <c r="J1514" s="142"/>
      <c r="K1514" s="142"/>
      <c r="L1514" s="142"/>
      <c r="M1514" s="142"/>
      <c r="N1514" s="142"/>
      <c r="O1514" s="142"/>
      <c r="P1514" s="142"/>
      <c r="Q1514" s="142"/>
      <c r="R1514" s="142"/>
      <c r="S1514" s="142"/>
      <c r="T1514" s="142"/>
      <c r="U1514" s="142"/>
      <c r="V1514" s="142"/>
      <c r="W1514" s="142"/>
      <c r="X1514" s="142"/>
      <c r="Y1514" s="142"/>
      <c r="Z1514" s="142"/>
      <c r="AA1514" s="142"/>
      <c r="AB1514" s="142"/>
      <c r="AC1514" s="142"/>
      <c r="AD1514" s="142"/>
      <c r="AE1514" s="142"/>
    </row>
    <row r="1515" spans="1:31" ht="15" hidden="1" customHeight="1">
      <c r="A1515" s="384"/>
      <c r="B1515" s="142"/>
      <c r="C1515" s="142"/>
      <c r="D1515" s="142"/>
      <c r="E1515" s="142"/>
      <c r="F1515" s="142"/>
      <c r="G1515" s="142"/>
      <c r="H1515" s="142"/>
      <c r="I1515" s="142"/>
      <c r="J1515" s="142"/>
      <c r="K1515" s="142"/>
      <c r="L1515" s="142"/>
      <c r="M1515" s="142"/>
      <c r="N1515" s="142"/>
      <c r="O1515" s="142"/>
      <c r="P1515" s="142"/>
      <c r="Q1515" s="142"/>
      <c r="R1515" s="142"/>
      <c r="S1515" s="142"/>
      <c r="T1515" s="142"/>
      <c r="U1515" s="142"/>
      <c r="V1515" s="142"/>
      <c r="W1515" s="142"/>
      <c r="X1515" s="142"/>
      <c r="Y1515" s="142"/>
      <c r="Z1515" s="142"/>
      <c r="AA1515" s="142"/>
      <c r="AB1515" s="142"/>
      <c r="AC1515" s="142"/>
      <c r="AD1515" s="142"/>
      <c r="AE1515" s="142"/>
    </row>
    <row r="1516" spans="1:31" ht="15" hidden="1" customHeight="1">
      <c r="A1516" s="384"/>
      <c r="B1516" s="142"/>
      <c r="C1516" s="142"/>
      <c r="D1516" s="142"/>
      <c r="E1516" s="142"/>
      <c r="F1516" s="142"/>
      <c r="G1516" s="142"/>
      <c r="H1516" s="142"/>
      <c r="I1516" s="142"/>
      <c r="J1516" s="142"/>
      <c r="K1516" s="142"/>
      <c r="L1516" s="142"/>
      <c r="M1516" s="142"/>
      <c r="N1516" s="142"/>
      <c r="O1516" s="142"/>
      <c r="P1516" s="142"/>
      <c r="Q1516" s="142"/>
      <c r="R1516" s="142"/>
      <c r="S1516" s="142"/>
      <c r="T1516" s="142"/>
      <c r="U1516" s="142"/>
      <c r="V1516" s="142"/>
      <c r="W1516" s="142"/>
      <c r="X1516" s="142"/>
      <c r="Y1516" s="142"/>
      <c r="Z1516" s="142"/>
      <c r="AA1516" s="142"/>
      <c r="AB1516" s="142"/>
      <c r="AC1516" s="142"/>
      <c r="AD1516" s="142"/>
      <c r="AE1516" s="142"/>
    </row>
    <row r="1517" spans="1:31" ht="15" hidden="1" customHeight="1">
      <c r="A1517" s="384"/>
      <c r="B1517" s="142"/>
      <c r="C1517" s="142"/>
      <c r="D1517" s="142"/>
      <c r="E1517" s="142"/>
      <c r="F1517" s="142"/>
      <c r="G1517" s="142"/>
      <c r="H1517" s="142"/>
      <c r="I1517" s="142"/>
      <c r="J1517" s="142"/>
      <c r="K1517" s="142"/>
      <c r="L1517" s="142"/>
      <c r="M1517" s="142"/>
      <c r="N1517" s="142"/>
      <c r="O1517" s="142"/>
      <c r="P1517" s="142"/>
      <c r="Q1517" s="142"/>
      <c r="R1517" s="142"/>
      <c r="S1517" s="142"/>
      <c r="T1517" s="142"/>
      <c r="U1517" s="142"/>
      <c r="V1517" s="142"/>
      <c r="W1517" s="142"/>
      <c r="X1517" s="142"/>
      <c r="Y1517" s="142"/>
      <c r="Z1517" s="142"/>
      <c r="AA1517" s="142"/>
      <c r="AB1517" s="142"/>
      <c r="AC1517" s="142"/>
      <c r="AD1517" s="142"/>
      <c r="AE1517" s="142"/>
    </row>
    <row r="1518" spans="1:31" ht="15" hidden="1" customHeight="1">
      <c r="A1518" s="384"/>
      <c r="B1518" s="142"/>
      <c r="C1518" s="142"/>
      <c r="D1518" s="142"/>
      <c r="E1518" s="142"/>
      <c r="F1518" s="142"/>
      <c r="G1518" s="142"/>
      <c r="H1518" s="142"/>
      <c r="I1518" s="142"/>
      <c r="J1518" s="142"/>
      <c r="K1518" s="142"/>
      <c r="L1518" s="142"/>
      <c r="M1518" s="142"/>
      <c r="N1518" s="142"/>
      <c r="O1518" s="142"/>
      <c r="P1518" s="142"/>
      <c r="Q1518" s="142"/>
      <c r="R1518" s="142"/>
      <c r="S1518" s="142"/>
      <c r="T1518" s="142"/>
      <c r="U1518" s="142"/>
      <c r="V1518" s="142"/>
      <c r="W1518" s="142"/>
      <c r="X1518" s="142"/>
      <c r="Y1518" s="142"/>
      <c r="Z1518" s="142"/>
      <c r="AA1518" s="142"/>
      <c r="AB1518" s="142"/>
      <c r="AC1518" s="142"/>
      <c r="AD1518" s="142"/>
      <c r="AE1518" s="142"/>
    </row>
    <row r="1519" spans="1:31" ht="15" hidden="1" customHeight="1">
      <c r="A1519" s="384"/>
      <c r="B1519" s="142"/>
      <c r="C1519" s="142"/>
      <c r="D1519" s="142"/>
      <c r="E1519" s="142"/>
      <c r="F1519" s="142"/>
      <c r="G1519" s="142"/>
      <c r="H1519" s="142"/>
      <c r="I1519" s="142"/>
      <c r="J1519" s="142"/>
      <c r="K1519" s="142"/>
      <c r="L1519" s="142"/>
      <c r="M1519" s="142"/>
      <c r="N1519" s="142"/>
      <c r="O1519" s="142"/>
      <c r="P1519" s="142"/>
      <c r="Q1519" s="142"/>
      <c r="R1519" s="142"/>
      <c r="S1519" s="142"/>
      <c r="T1519" s="142"/>
      <c r="U1519" s="142"/>
      <c r="V1519" s="142"/>
      <c r="W1519" s="142"/>
      <c r="X1519" s="142"/>
      <c r="Y1519" s="142"/>
      <c r="Z1519" s="142"/>
      <c r="AA1519" s="142"/>
      <c r="AB1519" s="142"/>
      <c r="AC1519" s="142"/>
      <c r="AD1519" s="142"/>
      <c r="AE1519" s="142"/>
    </row>
    <row r="1520" spans="1:31" ht="15" hidden="1" customHeight="1">
      <c r="A1520" s="384"/>
      <c r="B1520" s="142"/>
      <c r="C1520" s="142"/>
      <c r="D1520" s="142"/>
      <c r="E1520" s="142"/>
      <c r="F1520" s="142"/>
      <c r="G1520" s="142"/>
      <c r="H1520" s="142"/>
      <c r="I1520" s="142"/>
      <c r="J1520" s="142"/>
      <c r="K1520" s="142"/>
      <c r="L1520" s="142"/>
      <c r="M1520" s="142"/>
      <c r="N1520" s="142"/>
      <c r="O1520" s="142"/>
      <c r="P1520" s="142"/>
      <c r="Q1520" s="142"/>
      <c r="R1520" s="142"/>
      <c r="S1520" s="142"/>
      <c r="T1520" s="142"/>
      <c r="U1520" s="142"/>
      <c r="V1520" s="142"/>
      <c r="W1520" s="142"/>
      <c r="X1520" s="142"/>
      <c r="Y1520" s="142"/>
      <c r="Z1520" s="142"/>
      <c r="AA1520" s="142"/>
      <c r="AB1520" s="142"/>
      <c r="AC1520" s="142"/>
      <c r="AD1520" s="142"/>
      <c r="AE1520" s="142"/>
    </row>
    <row r="1521" spans="1:31" ht="15" hidden="1" customHeight="1">
      <c r="A1521" s="384"/>
      <c r="B1521" s="142"/>
      <c r="C1521" s="142"/>
      <c r="D1521" s="142"/>
      <c r="E1521" s="142"/>
      <c r="F1521" s="142"/>
      <c r="G1521" s="142"/>
      <c r="H1521" s="142"/>
      <c r="I1521" s="142"/>
      <c r="J1521" s="142"/>
      <c r="K1521" s="142"/>
      <c r="L1521" s="142"/>
      <c r="M1521" s="142"/>
      <c r="N1521" s="142"/>
      <c r="O1521" s="142"/>
      <c r="P1521" s="142"/>
      <c r="Q1521" s="142"/>
      <c r="R1521" s="142"/>
      <c r="S1521" s="142"/>
      <c r="T1521" s="142"/>
      <c r="U1521" s="142"/>
      <c r="V1521" s="142"/>
      <c r="W1521" s="142"/>
      <c r="X1521" s="142"/>
      <c r="Y1521" s="142"/>
      <c r="Z1521" s="142"/>
      <c r="AA1521" s="142"/>
      <c r="AB1521" s="142"/>
      <c r="AC1521" s="142"/>
      <c r="AD1521" s="142"/>
      <c r="AE1521" s="142"/>
    </row>
    <row r="1522" spans="1:31" ht="15" hidden="1" customHeight="1">
      <c r="A1522" s="384"/>
      <c r="B1522" s="142"/>
      <c r="C1522" s="142"/>
      <c r="D1522" s="142"/>
      <c r="E1522" s="142"/>
      <c r="F1522" s="142"/>
      <c r="G1522" s="142"/>
      <c r="H1522" s="142"/>
      <c r="I1522" s="142"/>
      <c r="J1522" s="142"/>
      <c r="K1522" s="142"/>
      <c r="L1522" s="142"/>
      <c r="M1522" s="142"/>
      <c r="N1522" s="142"/>
      <c r="O1522" s="142"/>
      <c r="P1522" s="142"/>
      <c r="Q1522" s="142"/>
      <c r="R1522" s="142"/>
      <c r="S1522" s="142"/>
      <c r="T1522" s="142"/>
      <c r="U1522" s="142"/>
      <c r="V1522" s="142"/>
      <c r="W1522" s="142"/>
      <c r="X1522" s="142"/>
      <c r="Y1522" s="142"/>
      <c r="Z1522" s="142"/>
      <c r="AA1522" s="142"/>
      <c r="AB1522" s="142"/>
      <c r="AC1522" s="142"/>
      <c r="AD1522" s="142"/>
      <c r="AE1522" s="142"/>
    </row>
    <row r="1523" spans="1:31" ht="15" hidden="1" customHeight="1">
      <c r="A1523" s="384"/>
      <c r="B1523" s="142"/>
      <c r="C1523" s="142"/>
      <c r="D1523" s="142"/>
      <c r="E1523" s="142"/>
      <c r="F1523" s="142"/>
      <c r="G1523" s="142"/>
      <c r="H1523" s="142"/>
      <c r="I1523" s="142"/>
      <c r="J1523" s="142"/>
      <c r="K1523" s="142"/>
      <c r="L1523" s="142"/>
      <c r="M1523" s="142"/>
      <c r="N1523" s="142"/>
      <c r="O1523" s="142"/>
      <c r="P1523" s="142"/>
      <c r="Q1523" s="142"/>
      <c r="R1523" s="142"/>
      <c r="S1523" s="142"/>
      <c r="T1523" s="142"/>
      <c r="U1523" s="142"/>
      <c r="V1523" s="142"/>
      <c r="W1523" s="142"/>
      <c r="X1523" s="142"/>
      <c r="Y1523" s="142"/>
      <c r="Z1523" s="142"/>
      <c r="AA1523" s="142"/>
      <c r="AB1523" s="142"/>
      <c r="AC1523" s="142"/>
      <c r="AD1523" s="142"/>
      <c r="AE1523" s="142"/>
    </row>
    <row r="1524" spans="1:31" ht="15" hidden="1" customHeight="1">
      <c r="A1524" s="384"/>
      <c r="B1524" s="142"/>
      <c r="C1524" s="142"/>
      <c r="D1524" s="142"/>
      <c r="E1524" s="142"/>
      <c r="F1524" s="142"/>
      <c r="G1524" s="142"/>
      <c r="H1524" s="142"/>
      <c r="I1524" s="142"/>
      <c r="J1524" s="142"/>
      <c r="K1524" s="142"/>
      <c r="L1524" s="142"/>
      <c r="M1524" s="142"/>
      <c r="N1524" s="142"/>
      <c r="O1524" s="142"/>
      <c r="P1524" s="142"/>
      <c r="Q1524" s="142"/>
      <c r="R1524" s="142"/>
      <c r="S1524" s="142"/>
      <c r="T1524" s="142"/>
      <c r="U1524" s="142"/>
      <c r="V1524" s="142"/>
      <c r="W1524" s="142"/>
      <c r="X1524" s="142"/>
      <c r="Y1524" s="142"/>
      <c r="Z1524" s="142"/>
      <c r="AA1524" s="142"/>
      <c r="AB1524" s="142"/>
      <c r="AC1524" s="142"/>
      <c r="AD1524" s="142"/>
      <c r="AE1524" s="142"/>
    </row>
    <row r="1525" spans="1:31" ht="15" hidden="1" customHeight="1">
      <c r="A1525" s="384"/>
      <c r="B1525" s="142"/>
      <c r="C1525" s="142"/>
      <c r="D1525" s="142"/>
      <c r="E1525" s="142"/>
      <c r="F1525" s="142"/>
      <c r="G1525" s="142"/>
      <c r="H1525" s="142"/>
      <c r="I1525" s="142"/>
      <c r="J1525" s="142"/>
      <c r="K1525" s="142"/>
      <c r="L1525" s="142"/>
      <c r="M1525" s="142"/>
      <c r="N1525" s="142"/>
      <c r="O1525" s="142"/>
      <c r="P1525" s="142"/>
      <c r="Q1525" s="142"/>
      <c r="R1525" s="142"/>
      <c r="S1525" s="142"/>
      <c r="T1525" s="142"/>
      <c r="U1525" s="142"/>
      <c r="V1525" s="142"/>
      <c r="W1525" s="142"/>
      <c r="X1525" s="142"/>
      <c r="Y1525" s="142"/>
      <c r="Z1525" s="142"/>
      <c r="AA1525" s="142"/>
      <c r="AB1525" s="142"/>
      <c r="AC1525" s="142"/>
      <c r="AD1525" s="142"/>
      <c r="AE1525" s="142"/>
    </row>
    <row r="1526" spans="1:31" ht="15" hidden="1" customHeight="1">
      <c r="A1526" s="384"/>
      <c r="B1526" s="142"/>
      <c r="C1526" s="142"/>
      <c r="D1526" s="142"/>
      <c r="E1526" s="142"/>
      <c r="F1526" s="142"/>
      <c r="G1526" s="142"/>
      <c r="H1526" s="142"/>
      <c r="I1526" s="142"/>
      <c r="J1526" s="142"/>
      <c r="K1526" s="142"/>
      <c r="L1526" s="142"/>
      <c r="M1526" s="142"/>
      <c r="N1526" s="142"/>
      <c r="O1526" s="142"/>
      <c r="P1526" s="142"/>
      <c r="Q1526" s="142"/>
      <c r="R1526" s="142"/>
      <c r="S1526" s="142"/>
      <c r="T1526" s="142"/>
      <c r="U1526" s="142"/>
      <c r="V1526" s="142"/>
      <c r="W1526" s="142"/>
      <c r="X1526" s="142"/>
      <c r="Y1526" s="142"/>
      <c r="Z1526" s="142"/>
      <c r="AA1526" s="142"/>
      <c r="AB1526" s="142"/>
      <c r="AC1526" s="142"/>
      <c r="AD1526" s="142"/>
      <c r="AE1526" s="142"/>
    </row>
    <row r="1527" spans="1:31" ht="15" hidden="1" customHeight="1">
      <c r="A1527" s="384"/>
      <c r="B1527" s="142"/>
      <c r="C1527" s="142"/>
      <c r="D1527" s="142"/>
      <c r="E1527" s="142"/>
      <c r="F1527" s="142"/>
      <c r="G1527" s="142"/>
      <c r="H1527" s="142"/>
      <c r="I1527" s="142"/>
      <c r="J1527" s="142"/>
      <c r="K1527" s="142"/>
      <c r="L1527" s="142"/>
      <c r="M1527" s="142"/>
      <c r="N1527" s="142"/>
      <c r="O1527" s="142"/>
      <c r="P1527" s="142"/>
      <c r="Q1527" s="142"/>
      <c r="R1527" s="142"/>
      <c r="S1527" s="142"/>
      <c r="T1527" s="142"/>
      <c r="U1527" s="142"/>
      <c r="V1527" s="142"/>
      <c r="W1527" s="142"/>
      <c r="X1527" s="142"/>
      <c r="Y1527" s="142"/>
      <c r="Z1527" s="142"/>
      <c r="AA1527" s="142"/>
      <c r="AB1527" s="142"/>
      <c r="AC1527" s="142"/>
      <c r="AD1527" s="142"/>
      <c r="AE1527" s="142"/>
    </row>
    <row r="1528" spans="1:31" ht="15" hidden="1" customHeight="1">
      <c r="A1528" s="384"/>
      <c r="B1528" s="142"/>
      <c r="C1528" s="142"/>
      <c r="D1528" s="142"/>
      <c r="E1528" s="142"/>
      <c r="F1528" s="142"/>
      <c r="G1528" s="142"/>
      <c r="H1528" s="142"/>
      <c r="I1528" s="142"/>
      <c r="J1528" s="142"/>
      <c r="K1528" s="142"/>
      <c r="L1528" s="142"/>
      <c r="M1528" s="142"/>
      <c r="N1528" s="142"/>
      <c r="O1528" s="142"/>
      <c r="P1528" s="142"/>
      <c r="Q1528" s="142"/>
      <c r="R1528" s="142"/>
      <c r="S1528" s="142"/>
      <c r="T1528" s="142"/>
      <c r="U1528" s="142"/>
      <c r="V1528" s="142"/>
      <c r="W1528" s="142"/>
      <c r="X1528" s="142"/>
      <c r="Y1528" s="142"/>
      <c r="Z1528" s="142"/>
      <c r="AA1528" s="142"/>
      <c r="AB1528" s="142"/>
      <c r="AC1528" s="142"/>
      <c r="AD1528" s="142"/>
      <c r="AE1528" s="142"/>
    </row>
    <row r="1529" spans="1:31" ht="15" hidden="1" customHeight="1">
      <c r="A1529" s="384"/>
      <c r="B1529" s="142"/>
      <c r="C1529" s="142"/>
      <c r="D1529" s="142"/>
      <c r="E1529" s="142"/>
      <c r="F1529" s="142"/>
      <c r="G1529" s="142"/>
      <c r="H1529" s="142"/>
      <c r="I1529" s="142"/>
      <c r="J1529" s="142"/>
      <c r="K1529" s="142"/>
      <c r="L1529" s="142"/>
      <c r="M1529" s="142"/>
      <c r="N1529" s="142"/>
      <c r="O1529" s="142"/>
      <c r="P1529" s="142"/>
      <c r="Q1529" s="142"/>
      <c r="R1529" s="142"/>
      <c r="S1529" s="142"/>
      <c r="T1529" s="142"/>
      <c r="U1529" s="142"/>
      <c r="V1529" s="142"/>
      <c r="W1529" s="142"/>
      <c r="X1529" s="142"/>
      <c r="Y1529" s="142"/>
      <c r="Z1529" s="142"/>
      <c r="AA1529" s="142"/>
      <c r="AB1529" s="142"/>
      <c r="AC1529" s="142"/>
      <c r="AD1529" s="142"/>
      <c r="AE1529" s="142"/>
    </row>
    <row r="1530" spans="1:31" ht="15" hidden="1" customHeight="1">
      <c r="A1530" s="384"/>
      <c r="B1530" s="142"/>
      <c r="C1530" s="142"/>
      <c r="D1530" s="142"/>
      <c r="E1530" s="142"/>
      <c r="F1530" s="142"/>
      <c r="G1530" s="142"/>
      <c r="H1530" s="142"/>
      <c r="I1530" s="142"/>
      <c r="J1530" s="142"/>
      <c r="K1530" s="142"/>
      <c r="L1530" s="142"/>
      <c r="M1530" s="142"/>
      <c r="N1530" s="142"/>
      <c r="O1530" s="142"/>
      <c r="P1530" s="142"/>
      <c r="Q1530" s="142"/>
      <c r="R1530" s="142"/>
      <c r="S1530" s="142"/>
      <c r="T1530" s="142"/>
      <c r="U1530" s="142"/>
      <c r="V1530" s="142"/>
      <c r="W1530" s="142"/>
      <c r="X1530" s="142"/>
      <c r="Y1530" s="142"/>
      <c r="Z1530" s="142"/>
      <c r="AA1530" s="142"/>
      <c r="AB1530" s="142"/>
      <c r="AC1530" s="142"/>
      <c r="AD1530" s="142"/>
      <c r="AE1530" s="142"/>
    </row>
    <row r="1531" spans="1:31" ht="15" hidden="1" customHeight="1">
      <c r="A1531" s="384"/>
      <c r="B1531" s="142"/>
      <c r="C1531" s="142"/>
      <c r="D1531" s="142"/>
      <c r="E1531" s="142"/>
      <c r="F1531" s="142"/>
      <c r="G1531" s="142"/>
      <c r="H1531" s="142"/>
      <c r="I1531" s="142"/>
      <c r="J1531" s="142"/>
      <c r="K1531" s="142"/>
      <c r="L1531" s="142"/>
      <c r="M1531" s="142"/>
      <c r="N1531" s="142"/>
      <c r="O1531" s="142"/>
      <c r="P1531" s="142"/>
      <c r="Q1531" s="142"/>
      <c r="R1531" s="142"/>
      <c r="S1531" s="142"/>
      <c r="T1531" s="142"/>
      <c r="U1531" s="142"/>
      <c r="V1531" s="142"/>
      <c r="W1531" s="142"/>
      <c r="X1531" s="142"/>
      <c r="Y1531" s="142"/>
      <c r="Z1531" s="142"/>
      <c r="AA1531" s="142"/>
      <c r="AB1531" s="142"/>
      <c r="AC1531" s="142"/>
      <c r="AD1531" s="142"/>
      <c r="AE1531" s="142"/>
    </row>
    <row r="1532" spans="1:31" ht="15" hidden="1" customHeight="1">
      <c r="A1532" s="384"/>
      <c r="B1532" s="142"/>
      <c r="C1532" s="142"/>
      <c r="D1532" s="142"/>
      <c r="E1532" s="142"/>
      <c r="F1532" s="142"/>
      <c r="G1532" s="142"/>
      <c r="H1532" s="142"/>
      <c r="I1532" s="142"/>
      <c r="J1532" s="142"/>
      <c r="K1532" s="142"/>
      <c r="L1532" s="142"/>
      <c r="M1532" s="142"/>
      <c r="N1532" s="142"/>
      <c r="O1532" s="142"/>
      <c r="P1532" s="142"/>
      <c r="Q1532" s="142"/>
      <c r="R1532" s="142"/>
      <c r="S1532" s="142"/>
      <c r="T1532" s="142"/>
      <c r="U1532" s="142"/>
      <c r="V1532" s="142"/>
      <c r="W1532" s="142"/>
      <c r="X1532" s="142"/>
      <c r="Y1532" s="142"/>
      <c r="Z1532" s="142"/>
      <c r="AA1532" s="142"/>
      <c r="AB1532" s="142"/>
      <c r="AC1532" s="142"/>
      <c r="AD1532" s="142"/>
      <c r="AE1532" s="142"/>
    </row>
    <row r="1533" spans="1:31" ht="15" hidden="1" customHeight="1">
      <c r="A1533" s="384"/>
      <c r="B1533" s="142"/>
      <c r="C1533" s="142"/>
      <c r="D1533" s="142"/>
      <c r="E1533" s="142"/>
      <c r="F1533" s="142"/>
      <c r="G1533" s="142"/>
      <c r="H1533" s="142"/>
      <c r="I1533" s="142"/>
      <c r="J1533" s="142"/>
      <c r="K1533" s="142"/>
      <c r="L1533" s="142"/>
      <c r="M1533" s="142"/>
      <c r="N1533" s="142"/>
      <c r="O1533" s="142"/>
      <c r="P1533" s="142"/>
      <c r="Q1533" s="142"/>
      <c r="R1533" s="142"/>
      <c r="S1533" s="142"/>
      <c r="T1533" s="142"/>
      <c r="U1533" s="142"/>
      <c r="V1533" s="142"/>
      <c r="W1533" s="142"/>
      <c r="X1533" s="142"/>
      <c r="Y1533" s="142"/>
      <c r="Z1533" s="142"/>
      <c r="AA1533" s="142"/>
      <c r="AB1533" s="142"/>
      <c r="AC1533" s="142"/>
      <c r="AD1533" s="142"/>
      <c r="AE1533" s="142"/>
    </row>
    <row r="1534" spans="1:31" ht="15" hidden="1" customHeight="1">
      <c r="A1534" s="384"/>
      <c r="B1534" s="142"/>
      <c r="C1534" s="142"/>
      <c r="D1534" s="142"/>
      <c r="E1534" s="142"/>
      <c r="F1534" s="142"/>
      <c r="G1534" s="142"/>
      <c r="H1534" s="142"/>
      <c r="I1534" s="142"/>
      <c r="J1534" s="142"/>
      <c r="K1534" s="142"/>
      <c r="L1534" s="142"/>
      <c r="M1534" s="142"/>
      <c r="N1534" s="142"/>
      <c r="O1534" s="142"/>
      <c r="P1534" s="142"/>
      <c r="Q1534" s="142"/>
      <c r="R1534" s="142"/>
      <c r="S1534" s="142"/>
      <c r="T1534" s="142"/>
      <c r="U1534" s="142"/>
      <c r="V1534" s="142"/>
      <c r="W1534" s="142"/>
      <c r="X1534" s="142"/>
      <c r="Y1534" s="142"/>
      <c r="Z1534" s="142"/>
      <c r="AA1534" s="142"/>
      <c r="AB1534" s="142"/>
      <c r="AC1534" s="142"/>
      <c r="AD1534" s="142"/>
      <c r="AE1534" s="142"/>
    </row>
    <row r="1535" spans="1:31" ht="15" hidden="1" customHeight="1">
      <c r="A1535" s="384"/>
      <c r="B1535" s="142"/>
      <c r="C1535" s="142"/>
      <c r="D1535" s="142"/>
      <c r="E1535" s="142"/>
      <c r="F1535" s="142"/>
      <c r="G1535" s="142"/>
      <c r="H1535" s="142"/>
      <c r="I1535" s="142"/>
      <c r="J1535" s="142"/>
      <c r="K1535" s="142"/>
      <c r="L1535" s="142"/>
      <c r="M1535" s="142"/>
      <c r="N1535" s="142"/>
      <c r="O1535" s="142"/>
      <c r="P1535" s="142"/>
      <c r="Q1535" s="142"/>
      <c r="R1535" s="142"/>
      <c r="S1535" s="142"/>
      <c r="T1535" s="142"/>
      <c r="U1535" s="142"/>
      <c r="V1535" s="142"/>
      <c r="W1535" s="142"/>
      <c r="X1535" s="142"/>
      <c r="Y1535" s="142"/>
      <c r="Z1535" s="142"/>
      <c r="AA1535" s="142"/>
      <c r="AB1535" s="142"/>
      <c r="AC1535" s="142"/>
      <c r="AD1535" s="142"/>
      <c r="AE1535" s="142"/>
    </row>
    <row r="1536" spans="1:31" ht="15" hidden="1" customHeight="1">
      <c r="A1536" s="384"/>
      <c r="B1536" s="142"/>
      <c r="C1536" s="142"/>
      <c r="D1536" s="142"/>
      <c r="E1536" s="142"/>
      <c r="F1536" s="142"/>
      <c r="G1536" s="142"/>
      <c r="H1536" s="142"/>
      <c r="I1536" s="142"/>
      <c r="J1536" s="142"/>
      <c r="K1536" s="142"/>
      <c r="L1536" s="142"/>
      <c r="M1536" s="142"/>
      <c r="N1536" s="142"/>
      <c r="O1536" s="142"/>
      <c r="P1536" s="142"/>
      <c r="Q1536" s="142"/>
      <c r="R1536" s="142"/>
      <c r="S1536" s="142"/>
      <c r="T1536" s="142"/>
      <c r="U1536" s="142"/>
      <c r="V1536" s="142"/>
      <c r="W1536" s="142"/>
      <c r="X1536" s="142"/>
      <c r="Y1536" s="142"/>
      <c r="Z1536" s="142"/>
      <c r="AA1536" s="142"/>
      <c r="AB1536" s="142"/>
      <c r="AC1536" s="142"/>
      <c r="AD1536" s="142"/>
      <c r="AE1536" s="142"/>
    </row>
    <row r="1537" spans="1:31" ht="15" hidden="1" customHeight="1">
      <c r="A1537" s="384"/>
      <c r="B1537" s="142"/>
      <c r="C1537" s="142"/>
      <c r="D1537" s="142"/>
      <c r="E1537" s="142"/>
      <c r="F1537" s="142"/>
      <c r="G1537" s="142"/>
      <c r="H1537" s="142"/>
      <c r="I1537" s="142"/>
      <c r="J1537" s="142"/>
      <c r="K1537" s="142"/>
      <c r="L1537" s="142"/>
      <c r="M1537" s="142"/>
      <c r="N1537" s="142"/>
      <c r="O1537" s="142"/>
      <c r="P1537" s="142"/>
      <c r="Q1537" s="142"/>
      <c r="R1537" s="142"/>
      <c r="S1537" s="142"/>
      <c r="T1537" s="142"/>
      <c r="U1537" s="142"/>
      <c r="V1537" s="142"/>
      <c r="W1537" s="142"/>
      <c r="X1537" s="142"/>
      <c r="Y1537" s="142"/>
      <c r="Z1537" s="142"/>
      <c r="AA1537" s="142"/>
      <c r="AB1537" s="142"/>
      <c r="AC1537" s="142"/>
      <c r="AD1537" s="142"/>
      <c r="AE1537" s="142"/>
    </row>
    <row r="1538" spans="1:31" ht="15" hidden="1" customHeight="1">
      <c r="A1538" s="384"/>
      <c r="B1538" s="142"/>
      <c r="C1538" s="142"/>
      <c r="D1538" s="142"/>
      <c r="E1538" s="142"/>
      <c r="F1538" s="142"/>
      <c r="G1538" s="142"/>
      <c r="H1538" s="142"/>
      <c r="I1538" s="142"/>
      <c r="J1538" s="142"/>
      <c r="K1538" s="142"/>
      <c r="L1538" s="142"/>
      <c r="M1538" s="142"/>
      <c r="N1538" s="142"/>
      <c r="O1538" s="142"/>
      <c r="P1538" s="142"/>
      <c r="Q1538" s="142"/>
      <c r="R1538" s="142"/>
      <c r="S1538" s="142"/>
      <c r="T1538" s="142"/>
      <c r="U1538" s="142"/>
      <c r="V1538" s="142"/>
      <c r="W1538" s="142"/>
      <c r="X1538" s="142"/>
      <c r="Y1538" s="142"/>
      <c r="Z1538" s="142"/>
      <c r="AA1538" s="142"/>
      <c r="AB1538" s="142"/>
      <c r="AC1538" s="142"/>
      <c r="AD1538" s="142"/>
      <c r="AE1538" s="142"/>
    </row>
    <row r="1539" spans="1:31" ht="15" hidden="1" customHeight="1">
      <c r="A1539" s="384"/>
      <c r="B1539" s="142"/>
      <c r="C1539" s="142"/>
      <c r="D1539" s="142"/>
      <c r="E1539" s="142"/>
      <c r="F1539" s="142"/>
      <c r="G1539" s="142"/>
      <c r="H1539" s="142"/>
      <c r="I1539" s="142"/>
      <c r="J1539" s="142"/>
      <c r="K1539" s="142"/>
      <c r="L1539" s="142"/>
      <c r="M1539" s="142"/>
      <c r="N1539" s="142"/>
      <c r="O1539" s="142"/>
      <c r="P1539" s="142"/>
      <c r="Q1539" s="142"/>
      <c r="R1539" s="142"/>
      <c r="S1539" s="142"/>
      <c r="T1539" s="142"/>
      <c r="U1539" s="142"/>
      <c r="V1539" s="142"/>
      <c r="W1539" s="142"/>
      <c r="X1539" s="142"/>
      <c r="Y1539" s="142"/>
      <c r="Z1539" s="142"/>
      <c r="AA1539" s="142"/>
      <c r="AB1539" s="142"/>
      <c r="AC1539" s="142"/>
      <c r="AD1539" s="142"/>
      <c r="AE1539" s="142"/>
    </row>
    <row r="1540" spans="1:31" ht="15" hidden="1" customHeight="1">
      <c r="A1540" s="384"/>
      <c r="B1540" s="142"/>
      <c r="C1540" s="142"/>
      <c r="D1540" s="142"/>
      <c r="E1540" s="142"/>
      <c r="F1540" s="142"/>
      <c r="G1540" s="142"/>
      <c r="H1540" s="142"/>
      <c r="I1540" s="142"/>
      <c r="J1540" s="142"/>
      <c r="K1540" s="142"/>
      <c r="L1540" s="142"/>
      <c r="M1540" s="142"/>
      <c r="N1540" s="142"/>
      <c r="O1540" s="142"/>
      <c r="P1540" s="142"/>
      <c r="Q1540" s="142"/>
      <c r="R1540" s="142"/>
      <c r="S1540" s="142"/>
      <c r="T1540" s="142"/>
      <c r="U1540" s="142"/>
      <c r="V1540" s="142"/>
      <c r="W1540" s="142"/>
      <c r="X1540" s="142"/>
      <c r="Y1540" s="142"/>
      <c r="Z1540" s="142"/>
      <c r="AA1540" s="142"/>
      <c r="AB1540" s="142"/>
      <c r="AC1540" s="142"/>
      <c r="AD1540" s="142"/>
      <c r="AE1540" s="142"/>
    </row>
    <row r="1541" spans="1:31" ht="15" hidden="1" customHeight="1">
      <c r="A1541" s="384"/>
      <c r="B1541" s="142"/>
      <c r="C1541" s="142"/>
      <c r="D1541" s="142"/>
      <c r="E1541" s="142"/>
      <c r="F1541" s="142"/>
      <c r="G1541" s="142"/>
      <c r="H1541" s="142"/>
      <c r="I1541" s="142"/>
      <c r="J1541" s="142"/>
      <c r="K1541" s="142"/>
      <c r="L1541" s="142"/>
      <c r="M1541" s="142"/>
      <c r="N1541" s="142"/>
      <c r="O1541" s="142"/>
      <c r="P1541" s="142"/>
      <c r="Q1541" s="142"/>
      <c r="R1541" s="142"/>
      <c r="S1541" s="142"/>
      <c r="T1541" s="142"/>
      <c r="U1541" s="142"/>
      <c r="V1541" s="142"/>
      <c r="W1541" s="142"/>
      <c r="X1541" s="142"/>
      <c r="Y1541" s="142"/>
      <c r="Z1541" s="142"/>
      <c r="AA1541" s="142"/>
      <c r="AB1541" s="142"/>
      <c r="AC1541" s="142"/>
      <c r="AD1541" s="142"/>
      <c r="AE1541" s="142"/>
    </row>
    <row r="1542" spans="1:31" ht="15" hidden="1" customHeight="1">
      <c r="A1542" s="384"/>
      <c r="B1542" s="142"/>
      <c r="C1542" s="142"/>
      <c r="D1542" s="142"/>
      <c r="E1542" s="142"/>
      <c r="F1542" s="142"/>
      <c r="G1542" s="142"/>
      <c r="H1542" s="142"/>
      <c r="I1542" s="142"/>
      <c r="J1542" s="142"/>
      <c r="K1542" s="142"/>
      <c r="L1542" s="142"/>
      <c r="M1542" s="142"/>
      <c r="N1542" s="142"/>
      <c r="O1542" s="142"/>
      <c r="P1542" s="142"/>
      <c r="Q1542" s="142"/>
      <c r="R1542" s="142"/>
      <c r="S1542" s="142"/>
      <c r="T1542" s="142"/>
      <c r="U1542" s="142"/>
      <c r="V1542" s="142"/>
      <c r="W1542" s="142"/>
      <c r="X1542" s="142"/>
      <c r="Y1542" s="142"/>
      <c r="Z1542" s="142"/>
      <c r="AA1542" s="142"/>
      <c r="AB1542" s="142"/>
      <c r="AC1542" s="142"/>
      <c r="AD1542" s="142"/>
      <c r="AE1542" s="142"/>
    </row>
    <row r="1543" spans="1:31" ht="15" hidden="1" customHeight="1">
      <c r="A1543" s="384"/>
      <c r="B1543" s="142"/>
      <c r="C1543" s="142"/>
      <c r="D1543" s="142"/>
      <c r="E1543" s="142"/>
      <c r="F1543" s="142"/>
      <c r="G1543" s="142"/>
      <c r="H1543" s="142"/>
      <c r="I1543" s="142"/>
      <c r="J1543" s="142"/>
      <c r="K1543" s="142"/>
      <c r="L1543" s="142"/>
      <c r="M1543" s="142"/>
      <c r="N1543" s="142"/>
      <c r="O1543" s="142"/>
      <c r="P1543" s="142"/>
      <c r="Q1543" s="142"/>
      <c r="R1543" s="142"/>
      <c r="S1543" s="142"/>
      <c r="T1543" s="142"/>
      <c r="U1543" s="142"/>
      <c r="V1543" s="142"/>
      <c r="W1543" s="142"/>
      <c r="X1543" s="142"/>
      <c r="Y1543" s="142"/>
      <c r="Z1543" s="142"/>
      <c r="AA1543" s="142"/>
      <c r="AB1543" s="142"/>
      <c r="AC1543" s="142"/>
      <c r="AD1543" s="142"/>
      <c r="AE1543" s="142"/>
    </row>
    <row r="1544" spans="1:31" ht="15" hidden="1" customHeight="1">
      <c r="A1544" s="384"/>
      <c r="B1544" s="142"/>
      <c r="C1544" s="142"/>
      <c r="D1544" s="142"/>
      <c r="E1544" s="142"/>
      <c r="F1544" s="142"/>
      <c r="G1544" s="142"/>
      <c r="H1544" s="142"/>
      <c r="I1544" s="142"/>
      <c r="J1544" s="142"/>
      <c r="K1544" s="142"/>
      <c r="L1544" s="142"/>
      <c r="M1544" s="142"/>
      <c r="N1544" s="142"/>
      <c r="O1544" s="142"/>
      <c r="P1544" s="142"/>
      <c r="Q1544" s="142"/>
      <c r="R1544" s="142"/>
      <c r="S1544" s="142"/>
      <c r="T1544" s="142"/>
      <c r="U1544" s="142"/>
      <c r="V1544" s="142"/>
      <c r="W1544" s="142"/>
      <c r="X1544" s="142"/>
      <c r="Y1544" s="142"/>
      <c r="Z1544" s="142"/>
      <c r="AA1544" s="142"/>
      <c r="AB1544" s="142"/>
      <c r="AC1544" s="142"/>
      <c r="AD1544" s="142"/>
      <c r="AE1544" s="142"/>
    </row>
    <row r="1545" spans="1:31" ht="15" hidden="1" customHeight="1">
      <c r="A1545" s="384"/>
      <c r="B1545" s="142"/>
      <c r="C1545" s="142"/>
      <c r="D1545" s="142"/>
      <c r="E1545" s="142"/>
      <c r="F1545" s="142"/>
      <c r="G1545" s="142"/>
      <c r="H1545" s="142"/>
      <c r="I1545" s="142"/>
      <c r="J1545" s="142"/>
      <c r="K1545" s="142"/>
      <c r="L1545" s="142"/>
      <c r="M1545" s="142"/>
      <c r="N1545" s="142"/>
      <c r="O1545" s="142"/>
      <c r="P1545" s="142"/>
      <c r="Q1545" s="142"/>
      <c r="R1545" s="142"/>
      <c r="S1545" s="142"/>
      <c r="T1545" s="142"/>
      <c r="U1545" s="142"/>
      <c r="V1545" s="142"/>
      <c r="W1545" s="142"/>
      <c r="X1545" s="142"/>
      <c r="Y1545" s="142"/>
      <c r="Z1545" s="142"/>
      <c r="AA1545" s="142"/>
      <c r="AB1545" s="142"/>
      <c r="AC1545" s="142"/>
      <c r="AD1545" s="142"/>
      <c r="AE1545" s="142"/>
    </row>
    <row r="1546" spans="1:31" ht="15" hidden="1" customHeight="1">
      <c r="A1546" s="384"/>
      <c r="B1546" s="142"/>
      <c r="C1546" s="142"/>
      <c r="D1546" s="142"/>
      <c r="E1546" s="142"/>
      <c r="F1546" s="142"/>
      <c r="G1546" s="142"/>
      <c r="H1546" s="142"/>
      <c r="I1546" s="142"/>
      <c r="J1546" s="142"/>
      <c r="K1546" s="142"/>
      <c r="L1546" s="142"/>
      <c r="M1546" s="142"/>
      <c r="N1546" s="142"/>
      <c r="O1546" s="142"/>
      <c r="P1546" s="142"/>
      <c r="Q1546" s="142"/>
      <c r="R1546" s="142"/>
      <c r="S1546" s="142"/>
      <c r="T1546" s="142"/>
      <c r="U1546" s="142"/>
      <c r="V1546" s="142"/>
      <c r="W1546" s="142"/>
      <c r="X1546" s="142"/>
      <c r="Y1546" s="142"/>
      <c r="Z1546" s="142"/>
      <c r="AA1546" s="142"/>
      <c r="AB1546" s="142"/>
      <c r="AC1546" s="142"/>
      <c r="AD1546" s="142"/>
      <c r="AE1546" s="142"/>
    </row>
    <row r="1547" spans="1:31" ht="15" hidden="1" customHeight="1">
      <c r="A1547" s="384"/>
      <c r="B1547" s="142"/>
      <c r="C1547" s="142"/>
      <c r="D1547" s="142"/>
      <c r="E1547" s="142"/>
      <c r="F1547" s="142"/>
      <c r="G1547" s="142"/>
      <c r="H1547" s="142"/>
      <c r="I1547" s="142"/>
      <c r="J1547" s="142"/>
      <c r="K1547" s="142"/>
      <c r="L1547" s="142"/>
      <c r="M1547" s="142"/>
      <c r="N1547" s="142"/>
      <c r="O1547" s="142"/>
      <c r="P1547" s="142"/>
      <c r="Q1547" s="142"/>
      <c r="R1547" s="142"/>
      <c r="S1547" s="142"/>
      <c r="T1547" s="142"/>
      <c r="U1547" s="142"/>
      <c r="V1547" s="142"/>
      <c r="W1547" s="142"/>
      <c r="X1547" s="142"/>
      <c r="Y1547" s="142"/>
      <c r="Z1547" s="142"/>
      <c r="AA1547" s="142"/>
      <c r="AB1547" s="142"/>
      <c r="AC1547" s="142"/>
      <c r="AD1547" s="142"/>
      <c r="AE1547" s="142"/>
    </row>
    <row r="1548" spans="1:31" ht="15" hidden="1" customHeight="1">
      <c r="A1548" s="384"/>
      <c r="B1548" s="142"/>
      <c r="C1548" s="142"/>
      <c r="D1548" s="142"/>
      <c r="E1548" s="142"/>
      <c r="F1548" s="142"/>
      <c r="G1548" s="142"/>
      <c r="H1548" s="142"/>
      <c r="I1548" s="142"/>
      <c r="J1548" s="142"/>
      <c r="K1548" s="142"/>
      <c r="L1548" s="142"/>
      <c r="M1548" s="142"/>
      <c r="N1548" s="142"/>
      <c r="O1548" s="142"/>
      <c r="P1548" s="142"/>
      <c r="Q1548" s="142"/>
      <c r="R1548" s="142"/>
      <c r="S1548" s="142"/>
      <c r="T1548" s="142"/>
      <c r="U1548" s="142"/>
      <c r="V1548" s="142"/>
      <c r="W1548" s="142"/>
      <c r="X1548" s="142"/>
      <c r="Y1548" s="142"/>
      <c r="Z1548" s="142"/>
      <c r="AA1548" s="142"/>
      <c r="AB1548" s="142"/>
      <c r="AC1548" s="142"/>
      <c r="AD1548" s="142"/>
      <c r="AE1548" s="142"/>
    </row>
    <row r="1549" spans="1:31" ht="15" hidden="1" customHeight="1">
      <c r="A1549" s="384"/>
      <c r="B1549" s="142"/>
      <c r="C1549" s="142"/>
      <c r="D1549" s="142"/>
      <c r="E1549" s="142"/>
      <c r="F1549" s="142"/>
      <c r="G1549" s="142"/>
      <c r="H1549" s="142"/>
      <c r="I1549" s="142"/>
      <c r="J1549" s="142"/>
      <c r="K1549" s="142"/>
      <c r="L1549" s="142"/>
      <c r="M1549" s="142"/>
      <c r="N1549" s="142"/>
      <c r="O1549" s="142"/>
      <c r="P1549" s="142"/>
      <c r="Q1549" s="142"/>
      <c r="R1549" s="142"/>
      <c r="S1549" s="142"/>
      <c r="T1549" s="142"/>
      <c r="U1549" s="142"/>
      <c r="V1549" s="142"/>
      <c r="W1549" s="142"/>
      <c r="X1549" s="142"/>
      <c r="Y1549" s="142"/>
      <c r="Z1549" s="142"/>
      <c r="AA1549" s="142"/>
      <c r="AB1549" s="142"/>
      <c r="AC1549" s="142"/>
      <c r="AD1549" s="142"/>
      <c r="AE1549" s="142"/>
    </row>
    <row r="1550" spans="1:31" ht="15" hidden="1" customHeight="1">
      <c r="A1550" s="384"/>
      <c r="B1550" s="142"/>
      <c r="C1550" s="142"/>
      <c r="D1550" s="142"/>
      <c r="E1550" s="142"/>
      <c r="F1550" s="142"/>
      <c r="G1550" s="142"/>
      <c r="H1550" s="142"/>
      <c r="I1550" s="142"/>
      <c r="J1550" s="142"/>
      <c r="K1550" s="142"/>
      <c r="L1550" s="142"/>
      <c r="M1550" s="142"/>
      <c r="N1550" s="142"/>
      <c r="O1550" s="142"/>
      <c r="P1550" s="142"/>
      <c r="Q1550" s="142"/>
      <c r="R1550" s="142"/>
      <c r="S1550" s="142"/>
      <c r="T1550" s="142"/>
      <c r="U1550" s="142"/>
      <c r="V1550" s="142"/>
      <c r="W1550" s="142"/>
      <c r="X1550" s="142"/>
      <c r="Y1550" s="142"/>
      <c r="Z1550" s="142"/>
      <c r="AA1550" s="142"/>
      <c r="AB1550" s="142"/>
      <c r="AC1550" s="142"/>
      <c r="AD1550" s="142"/>
      <c r="AE1550" s="142"/>
    </row>
    <row r="1551" spans="1:31" ht="15" hidden="1" customHeight="1">
      <c r="A1551" s="384"/>
      <c r="B1551" s="142"/>
      <c r="C1551" s="142"/>
      <c r="D1551" s="142"/>
      <c r="E1551" s="142"/>
      <c r="F1551" s="142"/>
      <c r="G1551" s="142"/>
      <c r="H1551" s="142"/>
      <c r="I1551" s="142"/>
      <c r="J1551" s="142"/>
      <c r="K1551" s="142"/>
      <c r="L1551" s="142"/>
      <c r="M1551" s="142"/>
      <c r="N1551" s="142"/>
      <c r="O1551" s="142"/>
      <c r="P1551" s="142"/>
      <c r="Q1551" s="142"/>
      <c r="R1551" s="142"/>
      <c r="S1551" s="142"/>
      <c r="T1551" s="142"/>
      <c r="U1551" s="142"/>
      <c r="V1551" s="142"/>
      <c r="W1551" s="142"/>
      <c r="X1551" s="142"/>
      <c r="Y1551" s="142"/>
      <c r="Z1551" s="142"/>
      <c r="AA1551" s="142"/>
      <c r="AB1551" s="142"/>
      <c r="AC1551" s="142"/>
      <c r="AD1551" s="142"/>
      <c r="AE1551" s="142"/>
    </row>
    <row r="1552" spans="1:31" ht="15" hidden="1" customHeight="1">
      <c r="A1552" s="384"/>
      <c r="B1552" s="142"/>
      <c r="C1552" s="142"/>
      <c r="D1552" s="142"/>
      <c r="E1552" s="142"/>
      <c r="F1552" s="142"/>
      <c r="G1552" s="142"/>
      <c r="H1552" s="142"/>
      <c r="I1552" s="142"/>
      <c r="J1552" s="142"/>
      <c r="K1552" s="142"/>
      <c r="L1552" s="142"/>
      <c r="M1552" s="142"/>
      <c r="N1552" s="142"/>
      <c r="O1552" s="142"/>
      <c r="P1552" s="142"/>
      <c r="Q1552" s="142"/>
      <c r="R1552" s="142"/>
      <c r="S1552" s="142"/>
      <c r="T1552" s="142"/>
      <c r="U1552" s="142"/>
      <c r="V1552" s="142"/>
      <c r="W1552" s="142"/>
      <c r="X1552" s="142"/>
      <c r="Y1552" s="142"/>
      <c r="Z1552" s="142"/>
      <c r="AA1552" s="142"/>
      <c r="AB1552" s="142"/>
      <c r="AC1552" s="142"/>
      <c r="AD1552" s="142"/>
      <c r="AE1552" s="142"/>
    </row>
    <row r="1553" spans="1:31" ht="15" hidden="1" customHeight="1">
      <c r="A1553" s="384"/>
      <c r="B1553" s="142"/>
      <c r="C1553" s="142"/>
      <c r="D1553" s="142"/>
      <c r="E1553" s="142"/>
      <c r="F1553" s="142"/>
      <c r="G1553" s="142"/>
      <c r="H1553" s="142"/>
      <c r="I1553" s="142"/>
      <c r="J1553" s="142"/>
      <c r="K1553" s="142"/>
      <c r="L1553" s="142"/>
      <c r="M1553" s="142"/>
      <c r="N1553" s="142"/>
      <c r="O1553" s="142"/>
      <c r="P1553" s="142"/>
      <c r="Q1553" s="142"/>
      <c r="R1553" s="142"/>
      <c r="S1553" s="142"/>
      <c r="T1553" s="142"/>
      <c r="U1553" s="142"/>
      <c r="V1553" s="142"/>
      <c r="W1553" s="142"/>
      <c r="X1553" s="142"/>
      <c r="Y1553" s="142"/>
      <c r="Z1553" s="142"/>
      <c r="AA1553" s="142"/>
      <c r="AB1553" s="142"/>
      <c r="AC1553" s="142"/>
      <c r="AD1553" s="142"/>
      <c r="AE1553" s="142"/>
    </row>
    <row r="1554" spans="1:31" ht="15" hidden="1" customHeight="1">
      <c r="A1554" s="384"/>
      <c r="B1554" s="142"/>
      <c r="C1554" s="142"/>
      <c r="D1554" s="142"/>
      <c r="E1554" s="142"/>
      <c r="F1554" s="142"/>
      <c r="G1554" s="142"/>
      <c r="H1554" s="142"/>
      <c r="I1554" s="142"/>
      <c r="J1554" s="142"/>
      <c r="K1554" s="142"/>
      <c r="L1554" s="142"/>
      <c r="M1554" s="142"/>
      <c r="N1554" s="142"/>
      <c r="O1554" s="142"/>
      <c r="P1554" s="142"/>
      <c r="Q1554" s="142"/>
      <c r="R1554" s="142"/>
      <c r="S1554" s="142"/>
      <c r="T1554" s="142"/>
      <c r="U1554" s="142"/>
      <c r="V1554" s="142"/>
      <c r="W1554" s="142"/>
      <c r="X1554" s="142"/>
      <c r="Y1554" s="142"/>
      <c r="Z1554" s="142"/>
      <c r="AA1554" s="142"/>
      <c r="AB1554" s="142"/>
      <c r="AC1554" s="142"/>
      <c r="AD1554" s="142"/>
      <c r="AE1554" s="142"/>
    </row>
    <row r="1555" spans="1:31" ht="15" hidden="1" customHeight="1">
      <c r="A1555" s="384"/>
      <c r="B1555" s="142"/>
      <c r="C1555" s="142"/>
      <c r="D1555" s="142"/>
      <c r="E1555" s="142"/>
      <c r="F1555" s="142"/>
      <c r="G1555" s="142"/>
      <c r="H1555" s="142"/>
      <c r="I1555" s="142"/>
      <c r="J1555" s="142"/>
      <c r="K1555" s="142"/>
      <c r="L1555" s="142"/>
      <c r="M1555" s="142"/>
      <c r="N1555" s="142"/>
      <c r="O1555" s="142"/>
      <c r="P1555" s="142"/>
      <c r="Q1555" s="142"/>
      <c r="R1555" s="142"/>
      <c r="S1555" s="142"/>
      <c r="T1555" s="142"/>
      <c r="U1555" s="142"/>
      <c r="V1555" s="142"/>
      <c r="W1555" s="142"/>
      <c r="X1555" s="142"/>
      <c r="Y1555" s="142"/>
      <c r="Z1555" s="142"/>
      <c r="AA1555" s="142"/>
      <c r="AB1555" s="142"/>
      <c r="AC1555" s="142"/>
      <c r="AD1555" s="142"/>
      <c r="AE1555" s="142"/>
    </row>
    <row r="1556" spans="1:31" ht="15" hidden="1" customHeight="1">
      <c r="A1556" s="384"/>
      <c r="B1556" s="142"/>
      <c r="C1556" s="142"/>
      <c r="D1556" s="142"/>
      <c r="E1556" s="142"/>
      <c r="F1556" s="142"/>
      <c r="G1556" s="142"/>
      <c r="H1556" s="142"/>
      <c r="I1556" s="142"/>
      <c r="J1556" s="142"/>
      <c r="K1556" s="142"/>
      <c r="L1556" s="142"/>
      <c r="M1556" s="142"/>
      <c r="N1556" s="142"/>
      <c r="O1556" s="142"/>
      <c r="P1556" s="142"/>
      <c r="Q1556" s="142"/>
      <c r="R1556" s="142"/>
      <c r="S1556" s="142"/>
      <c r="T1556" s="142"/>
      <c r="U1556" s="142"/>
      <c r="V1556" s="142"/>
      <c r="W1556" s="142"/>
      <c r="X1556" s="142"/>
      <c r="Y1556" s="142"/>
      <c r="Z1556" s="142"/>
      <c r="AA1556" s="142"/>
      <c r="AB1556" s="142"/>
      <c r="AC1556" s="142"/>
      <c r="AD1556" s="142"/>
      <c r="AE1556" s="142"/>
    </row>
    <row r="1557" spans="1:31" ht="15" hidden="1" customHeight="1">
      <c r="A1557" s="384"/>
      <c r="B1557" s="142"/>
      <c r="C1557" s="142"/>
      <c r="D1557" s="142"/>
      <c r="E1557" s="142"/>
      <c r="F1557" s="142"/>
      <c r="G1557" s="142"/>
      <c r="H1557" s="142"/>
      <c r="I1557" s="142"/>
      <c r="J1557" s="142"/>
      <c r="K1557" s="142"/>
      <c r="L1557" s="142"/>
      <c r="M1557" s="142"/>
      <c r="N1557" s="142"/>
      <c r="O1557" s="142"/>
      <c r="P1557" s="142"/>
      <c r="Q1557" s="142"/>
      <c r="R1557" s="142"/>
      <c r="S1557" s="142"/>
      <c r="T1557" s="142"/>
      <c r="U1557" s="142"/>
      <c r="V1557" s="142"/>
      <c r="W1557" s="142"/>
      <c r="X1557" s="142"/>
      <c r="Y1557" s="142"/>
      <c r="Z1557" s="142"/>
      <c r="AA1557" s="142"/>
      <c r="AB1557" s="142"/>
      <c r="AC1557" s="142"/>
      <c r="AD1557" s="142"/>
      <c r="AE1557" s="142"/>
    </row>
    <row r="1558" spans="1:31" ht="15" hidden="1" customHeight="1">
      <c r="A1558" s="384"/>
      <c r="B1558" s="142"/>
      <c r="C1558" s="142"/>
      <c r="D1558" s="142"/>
      <c r="E1558" s="142"/>
      <c r="F1558" s="142"/>
      <c r="G1558" s="142"/>
      <c r="H1558" s="142"/>
      <c r="I1558" s="142"/>
      <c r="J1558" s="142"/>
      <c r="K1558" s="142"/>
      <c r="L1558" s="142"/>
      <c r="M1558" s="142"/>
      <c r="N1558" s="142"/>
      <c r="O1558" s="142"/>
      <c r="P1558" s="142"/>
      <c r="Q1558" s="142"/>
      <c r="R1558" s="142"/>
      <c r="S1558" s="142"/>
      <c r="T1558" s="142"/>
      <c r="U1558" s="142"/>
      <c r="V1558" s="142"/>
      <c r="W1558" s="142"/>
      <c r="X1558" s="142"/>
      <c r="Y1558" s="142"/>
      <c r="Z1558" s="142"/>
      <c r="AA1558" s="142"/>
      <c r="AB1558" s="142"/>
      <c r="AC1558" s="142"/>
      <c r="AD1558" s="142"/>
      <c r="AE1558" s="142"/>
    </row>
    <row r="1559" spans="1:31" ht="15" hidden="1" customHeight="1">
      <c r="A1559" s="384"/>
      <c r="B1559" s="142"/>
      <c r="C1559" s="142"/>
      <c r="D1559" s="142"/>
      <c r="E1559" s="142"/>
      <c r="F1559" s="142"/>
      <c r="G1559" s="142"/>
      <c r="H1559" s="142"/>
      <c r="I1559" s="142"/>
      <c r="J1559" s="142"/>
      <c r="K1559" s="142"/>
      <c r="L1559" s="142"/>
      <c r="M1559" s="142"/>
      <c r="N1559" s="142"/>
      <c r="O1559" s="142"/>
      <c r="P1559" s="142"/>
      <c r="Q1559" s="142"/>
      <c r="R1559" s="142"/>
      <c r="S1559" s="142"/>
      <c r="T1559" s="142"/>
      <c r="U1559" s="142"/>
      <c r="V1559" s="142"/>
      <c r="W1559" s="142"/>
      <c r="X1559" s="142"/>
      <c r="Y1559" s="142"/>
      <c r="Z1559" s="142"/>
      <c r="AA1559" s="142"/>
      <c r="AB1559" s="142"/>
      <c r="AC1559" s="142"/>
      <c r="AD1559" s="142"/>
      <c r="AE1559" s="142"/>
    </row>
    <row r="1560" spans="1:31" ht="15" hidden="1" customHeight="1">
      <c r="A1560" s="384"/>
      <c r="B1560" s="142"/>
      <c r="C1560" s="142"/>
      <c r="D1560" s="142"/>
      <c r="E1560" s="142"/>
      <c r="F1560" s="142"/>
      <c r="G1560" s="142"/>
      <c r="H1560" s="142"/>
      <c r="I1560" s="142"/>
      <c r="J1560" s="142"/>
      <c r="K1560" s="142"/>
      <c r="L1560" s="142"/>
      <c r="M1560" s="142"/>
      <c r="N1560" s="142"/>
      <c r="O1560" s="142"/>
      <c r="P1560" s="142"/>
      <c r="Q1560" s="142"/>
      <c r="R1560" s="142"/>
      <c r="S1560" s="142"/>
      <c r="T1560" s="142"/>
      <c r="U1560" s="142"/>
      <c r="V1560" s="142"/>
      <c r="W1560" s="142"/>
      <c r="X1560" s="142"/>
      <c r="Y1560" s="142"/>
      <c r="Z1560" s="142"/>
      <c r="AA1560" s="142"/>
      <c r="AB1560" s="142"/>
      <c r="AC1560" s="142"/>
      <c r="AD1560" s="142"/>
      <c r="AE1560" s="142"/>
    </row>
    <row r="1561" spans="1:31" ht="15" hidden="1" customHeight="1">
      <c r="A1561" s="384"/>
      <c r="B1561" s="142"/>
      <c r="C1561" s="142"/>
      <c r="D1561" s="142"/>
      <c r="E1561" s="142"/>
      <c r="F1561" s="142"/>
      <c r="G1561" s="142"/>
      <c r="H1561" s="142"/>
      <c r="I1561" s="142"/>
      <c r="J1561" s="142"/>
      <c r="K1561" s="142"/>
      <c r="L1561" s="142"/>
      <c r="M1561" s="142"/>
      <c r="N1561" s="142"/>
      <c r="O1561" s="142"/>
      <c r="P1561" s="142"/>
      <c r="Q1561" s="142"/>
      <c r="R1561" s="142"/>
      <c r="S1561" s="142"/>
      <c r="T1561" s="142"/>
      <c r="U1561" s="142"/>
      <c r="V1561" s="142"/>
      <c r="W1561" s="142"/>
      <c r="X1561" s="142"/>
      <c r="Y1561" s="142"/>
      <c r="Z1561" s="142"/>
      <c r="AA1561" s="142"/>
      <c r="AB1561" s="142"/>
      <c r="AC1561" s="142"/>
      <c r="AD1561" s="142"/>
      <c r="AE1561" s="142"/>
    </row>
    <row r="1562" spans="1:31" ht="15" hidden="1" customHeight="1">
      <c r="A1562" s="384"/>
      <c r="B1562" s="142"/>
      <c r="C1562" s="142"/>
      <c r="D1562" s="142"/>
      <c r="E1562" s="142"/>
      <c r="F1562" s="142"/>
      <c r="G1562" s="142"/>
      <c r="H1562" s="142"/>
      <c r="I1562" s="142"/>
      <c r="J1562" s="142"/>
      <c r="K1562" s="142"/>
      <c r="L1562" s="142"/>
      <c r="M1562" s="142"/>
      <c r="N1562" s="142"/>
      <c r="O1562" s="142"/>
      <c r="P1562" s="142"/>
      <c r="Q1562" s="142"/>
      <c r="R1562" s="142"/>
      <c r="S1562" s="142"/>
      <c r="T1562" s="142"/>
      <c r="U1562" s="142"/>
      <c r="V1562" s="142"/>
      <c r="W1562" s="142"/>
      <c r="X1562" s="142"/>
      <c r="Y1562" s="142"/>
      <c r="Z1562" s="142"/>
      <c r="AA1562" s="142"/>
      <c r="AB1562" s="142"/>
      <c r="AC1562" s="142"/>
      <c r="AD1562" s="142"/>
      <c r="AE1562" s="142"/>
    </row>
    <row r="1563" spans="1:31" ht="15" hidden="1" customHeight="1">
      <c r="A1563" s="384"/>
      <c r="B1563" s="142"/>
      <c r="C1563" s="142"/>
      <c r="D1563" s="142"/>
      <c r="E1563" s="142"/>
      <c r="F1563" s="142"/>
      <c r="G1563" s="142"/>
      <c r="H1563" s="142"/>
      <c r="I1563" s="142"/>
      <c r="J1563" s="142"/>
      <c r="K1563" s="142"/>
      <c r="L1563" s="142"/>
      <c r="M1563" s="142"/>
      <c r="N1563" s="142"/>
      <c r="O1563" s="142"/>
      <c r="P1563" s="142"/>
      <c r="Q1563" s="142"/>
      <c r="R1563" s="142"/>
      <c r="S1563" s="142"/>
      <c r="T1563" s="142"/>
      <c r="U1563" s="142"/>
      <c r="V1563" s="142"/>
      <c r="W1563" s="142"/>
      <c r="X1563" s="142"/>
      <c r="Y1563" s="142"/>
      <c r="Z1563" s="142"/>
      <c r="AA1563" s="142"/>
      <c r="AB1563" s="142"/>
      <c r="AC1563" s="142"/>
      <c r="AD1563" s="142"/>
      <c r="AE1563" s="142"/>
    </row>
    <row r="1564" spans="1:31" ht="15" hidden="1" customHeight="1">
      <c r="A1564" s="384"/>
      <c r="B1564" s="142"/>
      <c r="C1564" s="142"/>
      <c r="D1564" s="142"/>
      <c r="E1564" s="142"/>
      <c r="F1564" s="142"/>
      <c r="G1564" s="142"/>
      <c r="H1564" s="142"/>
      <c r="I1564" s="142"/>
      <c r="J1564" s="142"/>
      <c r="K1564" s="142"/>
      <c r="L1564" s="142"/>
      <c r="M1564" s="142"/>
      <c r="N1564" s="142"/>
      <c r="O1564" s="142"/>
      <c r="P1564" s="142"/>
      <c r="Q1564" s="142"/>
      <c r="R1564" s="142"/>
      <c r="S1564" s="142"/>
      <c r="T1564" s="142"/>
      <c r="U1564" s="142"/>
      <c r="V1564" s="142"/>
      <c r="W1564" s="142"/>
      <c r="X1564" s="142"/>
      <c r="Y1564" s="142"/>
      <c r="Z1564" s="142"/>
      <c r="AA1564" s="142"/>
      <c r="AB1564" s="142"/>
      <c r="AC1564" s="142"/>
      <c r="AD1564" s="142"/>
      <c r="AE1564" s="142"/>
    </row>
    <row r="1565" spans="1:31" ht="15" hidden="1" customHeight="1">
      <c r="A1565" s="384"/>
      <c r="B1565" s="142"/>
      <c r="C1565" s="142"/>
      <c r="D1565" s="142"/>
      <c r="E1565" s="142"/>
      <c r="F1565" s="142"/>
      <c r="G1565" s="142"/>
      <c r="H1565" s="142"/>
      <c r="I1565" s="142"/>
      <c r="J1565" s="142"/>
      <c r="K1565" s="142"/>
      <c r="L1565" s="142"/>
      <c r="M1565" s="142"/>
      <c r="N1565" s="142"/>
      <c r="O1565" s="142"/>
      <c r="P1565" s="142"/>
      <c r="Q1565" s="142"/>
      <c r="R1565" s="142"/>
      <c r="S1565" s="142"/>
      <c r="T1565" s="142"/>
      <c r="U1565" s="142"/>
      <c r="V1565" s="142"/>
      <c r="W1565" s="142"/>
      <c r="X1565" s="142"/>
      <c r="Y1565" s="142"/>
      <c r="Z1565" s="142"/>
      <c r="AA1565" s="142"/>
      <c r="AB1565" s="142"/>
      <c r="AC1565" s="142"/>
      <c r="AD1565" s="142"/>
      <c r="AE1565" s="142"/>
    </row>
    <row r="1566" spans="1:31" ht="15" hidden="1" customHeight="1">
      <c r="A1566" s="384"/>
      <c r="B1566" s="142"/>
      <c r="C1566" s="142"/>
      <c r="D1566" s="142"/>
      <c r="E1566" s="142"/>
      <c r="F1566" s="142"/>
      <c r="G1566" s="142"/>
      <c r="H1566" s="142"/>
      <c r="I1566" s="142"/>
      <c r="J1566" s="142"/>
      <c r="K1566" s="142"/>
      <c r="L1566" s="142"/>
      <c r="M1566" s="142"/>
      <c r="N1566" s="142"/>
      <c r="O1566" s="142"/>
      <c r="P1566" s="142"/>
      <c r="Q1566" s="142"/>
      <c r="R1566" s="142"/>
      <c r="S1566" s="142"/>
      <c r="T1566" s="142"/>
      <c r="U1566" s="142"/>
      <c r="V1566" s="142"/>
      <c r="W1566" s="142"/>
      <c r="X1566" s="142"/>
      <c r="Y1566" s="142"/>
      <c r="Z1566" s="142"/>
      <c r="AA1566" s="142"/>
      <c r="AB1566" s="142"/>
      <c r="AC1566" s="142"/>
      <c r="AD1566" s="142"/>
      <c r="AE1566" s="142"/>
    </row>
    <row r="1567" spans="1:31" ht="15" hidden="1" customHeight="1">
      <c r="A1567" s="384"/>
      <c r="B1567" s="142"/>
      <c r="C1567" s="142"/>
      <c r="D1567" s="142"/>
      <c r="E1567" s="142"/>
      <c r="F1567" s="142"/>
      <c r="G1567" s="142"/>
      <c r="H1567" s="142"/>
      <c r="I1567" s="142"/>
      <c r="J1567" s="142"/>
      <c r="K1567" s="142"/>
      <c r="L1567" s="142"/>
      <c r="M1567" s="142"/>
      <c r="N1567" s="142"/>
      <c r="O1567" s="142"/>
      <c r="P1567" s="142"/>
      <c r="Q1567" s="142"/>
      <c r="R1567" s="142"/>
      <c r="S1567" s="142"/>
      <c r="T1567" s="142"/>
      <c r="U1567" s="142"/>
      <c r="V1567" s="142"/>
      <c r="W1567" s="142"/>
      <c r="X1567" s="142"/>
      <c r="Y1567" s="142"/>
      <c r="Z1567" s="142"/>
      <c r="AA1567" s="142"/>
      <c r="AB1567" s="142"/>
      <c r="AC1567" s="142"/>
      <c r="AD1567" s="142"/>
      <c r="AE1567" s="142"/>
    </row>
    <row r="1568" spans="1:31" ht="15" hidden="1" customHeight="1">
      <c r="A1568" s="384"/>
      <c r="B1568" s="142"/>
      <c r="C1568" s="142"/>
      <c r="D1568" s="142"/>
      <c r="E1568" s="142"/>
      <c r="F1568" s="142"/>
      <c r="G1568" s="142"/>
      <c r="H1568" s="142"/>
      <c r="I1568" s="142"/>
      <c r="J1568" s="142"/>
      <c r="K1568" s="142"/>
      <c r="L1568" s="142"/>
      <c r="M1568" s="142"/>
      <c r="N1568" s="142"/>
      <c r="O1568" s="142"/>
      <c r="P1568" s="142"/>
      <c r="Q1568" s="142"/>
      <c r="R1568" s="142"/>
      <c r="S1568" s="142"/>
      <c r="T1568" s="142"/>
      <c r="U1568" s="142"/>
      <c r="V1568" s="142"/>
      <c r="W1568" s="142"/>
      <c r="X1568" s="142"/>
      <c r="Y1568" s="142"/>
      <c r="Z1568" s="142"/>
      <c r="AA1568" s="142"/>
      <c r="AB1568" s="142"/>
      <c r="AC1568" s="142"/>
      <c r="AD1568" s="142"/>
      <c r="AE1568" s="142"/>
    </row>
    <row r="1569" spans="1:31" ht="15" hidden="1" customHeight="1">
      <c r="A1569" s="384"/>
      <c r="B1569" s="142"/>
      <c r="C1569" s="142"/>
      <c r="D1569" s="142"/>
      <c r="E1569" s="142"/>
      <c r="F1569" s="142"/>
      <c r="G1569" s="142"/>
      <c r="H1569" s="142"/>
      <c r="I1569" s="142"/>
      <c r="J1569" s="142"/>
      <c r="K1569" s="142"/>
      <c r="L1569" s="142"/>
      <c r="M1569" s="142"/>
      <c r="N1569" s="142"/>
      <c r="O1569" s="142"/>
      <c r="P1569" s="142"/>
      <c r="Q1569" s="142"/>
      <c r="R1569" s="142"/>
      <c r="S1569" s="142"/>
      <c r="T1569" s="142"/>
      <c r="U1569" s="142"/>
      <c r="V1569" s="142"/>
      <c r="W1569" s="142"/>
      <c r="X1569" s="142"/>
      <c r="Y1569" s="142"/>
      <c r="Z1569" s="142"/>
      <c r="AA1569" s="142"/>
      <c r="AB1569" s="142"/>
      <c r="AC1569" s="142"/>
      <c r="AD1569" s="142"/>
      <c r="AE1569" s="142"/>
    </row>
    <row r="1570" spans="1:31" ht="15" hidden="1" customHeight="1">
      <c r="A1570" s="384"/>
      <c r="B1570" s="142"/>
      <c r="C1570" s="142"/>
      <c r="D1570" s="142"/>
      <c r="E1570" s="142"/>
      <c r="F1570" s="142"/>
      <c r="G1570" s="142"/>
      <c r="H1570" s="142"/>
      <c r="I1570" s="142"/>
      <c r="J1570" s="142"/>
      <c r="K1570" s="142"/>
      <c r="L1570" s="142"/>
      <c r="M1570" s="142"/>
      <c r="N1570" s="142"/>
      <c r="O1570" s="142"/>
      <c r="P1570" s="142"/>
      <c r="Q1570" s="142"/>
      <c r="R1570" s="142"/>
      <c r="S1570" s="142"/>
      <c r="T1570" s="142"/>
      <c r="U1570" s="142"/>
      <c r="V1570" s="142"/>
      <c r="W1570" s="142"/>
      <c r="X1570" s="142"/>
      <c r="Y1570" s="142"/>
      <c r="Z1570" s="142"/>
      <c r="AA1570" s="142"/>
      <c r="AB1570" s="142"/>
      <c r="AC1570" s="142"/>
      <c r="AD1570" s="142"/>
      <c r="AE1570" s="142"/>
    </row>
    <row r="1571" spans="1:31" ht="15" hidden="1" customHeight="1">
      <c r="A1571" s="384"/>
      <c r="B1571" s="142"/>
      <c r="C1571" s="142"/>
      <c r="D1571" s="142"/>
      <c r="E1571" s="142"/>
      <c r="F1571" s="142"/>
      <c r="G1571" s="142"/>
      <c r="H1571" s="142"/>
      <c r="I1571" s="142"/>
      <c r="J1571" s="142"/>
      <c r="K1571" s="142"/>
      <c r="L1571" s="142"/>
      <c r="M1571" s="142"/>
      <c r="N1571" s="142"/>
      <c r="O1571" s="142"/>
      <c r="P1571" s="142"/>
      <c r="Q1571" s="142"/>
      <c r="R1571" s="142"/>
      <c r="S1571" s="142"/>
      <c r="T1571" s="142"/>
      <c r="U1571" s="142"/>
      <c r="V1571" s="142"/>
      <c r="W1571" s="142"/>
      <c r="X1571" s="142"/>
      <c r="Y1571" s="142"/>
      <c r="Z1571" s="142"/>
      <c r="AA1571" s="142"/>
      <c r="AB1571" s="142"/>
      <c r="AC1571" s="142"/>
      <c r="AD1571" s="142"/>
      <c r="AE1571" s="142"/>
    </row>
    <row r="1572" spans="1:31" ht="15" hidden="1" customHeight="1">
      <c r="A1572" s="384"/>
      <c r="B1572" s="142"/>
      <c r="C1572" s="142"/>
      <c r="D1572" s="142"/>
      <c r="E1572" s="142"/>
      <c r="F1572" s="142"/>
      <c r="G1572" s="142"/>
      <c r="H1572" s="142"/>
      <c r="I1572" s="142"/>
      <c r="J1572" s="142"/>
      <c r="K1572" s="142"/>
      <c r="L1572" s="142"/>
      <c r="M1572" s="142"/>
      <c r="N1572" s="142"/>
      <c r="O1572" s="142"/>
      <c r="P1572" s="142"/>
      <c r="Q1572" s="142"/>
      <c r="R1572" s="142"/>
      <c r="S1572" s="142"/>
      <c r="T1572" s="142"/>
      <c r="U1572" s="142"/>
      <c r="V1572" s="142"/>
      <c r="W1572" s="142"/>
      <c r="X1572" s="142"/>
      <c r="Y1572" s="142"/>
      <c r="Z1572" s="142"/>
      <c r="AA1572" s="142"/>
      <c r="AB1572" s="142"/>
      <c r="AC1572" s="142"/>
      <c r="AD1572" s="142"/>
      <c r="AE1572" s="142"/>
    </row>
    <row r="1573" spans="1:31" ht="15" hidden="1" customHeight="1">
      <c r="A1573" s="384"/>
      <c r="B1573" s="142"/>
      <c r="C1573" s="142"/>
      <c r="D1573" s="142"/>
      <c r="E1573" s="142"/>
      <c r="F1573" s="142"/>
      <c r="G1573" s="142"/>
      <c r="H1573" s="142"/>
      <c r="I1573" s="142"/>
      <c r="J1573" s="142"/>
      <c r="K1573" s="142"/>
      <c r="L1573" s="142"/>
      <c r="M1573" s="142"/>
      <c r="N1573" s="142"/>
      <c r="O1573" s="142"/>
      <c r="P1573" s="142"/>
      <c r="Q1573" s="142"/>
      <c r="R1573" s="142"/>
      <c r="S1573" s="142"/>
      <c r="T1573" s="142"/>
      <c r="U1573" s="142"/>
      <c r="V1573" s="142"/>
      <c r="W1573" s="142"/>
      <c r="X1573" s="142"/>
      <c r="Y1573" s="142"/>
      <c r="Z1573" s="142"/>
      <c r="AA1573" s="142"/>
      <c r="AB1573" s="142"/>
      <c r="AC1573" s="142"/>
      <c r="AD1573" s="142"/>
      <c r="AE1573" s="142"/>
    </row>
    <row r="1574" spans="1:31" ht="15" hidden="1" customHeight="1">
      <c r="A1574" s="384"/>
      <c r="B1574" s="142"/>
      <c r="C1574" s="142"/>
      <c r="D1574" s="142"/>
      <c r="E1574" s="142"/>
      <c r="F1574" s="142"/>
      <c r="G1574" s="142"/>
      <c r="H1574" s="142"/>
      <c r="I1574" s="142"/>
      <c r="J1574" s="142"/>
      <c r="K1574" s="142"/>
      <c r="L1574" s="142"/>
      <c r="M1574" s="142"/>
      <c r="N1574" s="142"/>
      <c r="O1574" s="142"/>
      <c r="P1574" s="142"/>
      <c r="Q1574" s="142"/>
      <c r="R1574" s="142"/>
      <c r="S1574" s="142"/>
      <c r="T1574" s="142"/>
      <c r="U1574" s="142"/>
      <c r="V1574" s="142"/>
      <c r="W1574" s="142"/>
      <c r="X1574" s="142"/>
      <c r="Y1574" s="142"/>
      <c r="Z1574" s="142"/>
      <c r="AA1574" s="142"/>
      <c r="AB1574" s="142"/>
      <c r="AC1574" s="142"/>
      <c r="AD1574" s="142"/>
      <c r="AE1574" s="142"/>
    </row>
    <row r="1575" spans="1:31" ht="15" hidden="1" customHeight="1">
      <c r="A1575" s="384"/>
      <c r="B1575" s="142"/>
      <c r="C1575" s="142"/>
      <c r="D1575" s="142"/>
      <c r="E1575" s="142"/>
      <c r="F1575" s="142"/>
      <c r="G1575" s="142"/>
      <c r="H1575" s="142"/>
      <c r="I1575" s="142"/>
      <c r="J1575" s="142"/>
      <c r="K1575" s="142"/>
      <c r="L1575" s="142"/>
      <c r="M1575" s="142"/>
      <c r="N1575" s="142"/>
      <c r="O1575" s="142"/>
      <c r="P1575" s="142"/>
      <c r="Q1575" s="142"/>
      <c r="R1575" s="142"/>
      <c r="S1575" s="142"/>
      <c r="T1575" s="142"/>
      <c r="U1575" s="142"/>
      <c r="V1575" s="142"/>
      <c r="W1575" s="142"/>
      <c r="X1575" s="142"/>
      <c r="Y1575" s="142"/>
      <c r="Z1575" s="142"/>
      <c r="AA1575" s="142"/>
      <c r="AB1575" s="142"/>
      <c r="AC1575" s="142"/>
      <c r="AD1575" s="142"/>
      <c r="AE1575" s="142"/>
    </row>
    <row r="1576" spans="1:31" ht="15" hidden="1" customHeight="1">
      <c r="A1576" s="384"/>
      <c r="B1576" s="142"/>
      <c r="C1576" s="142"/>
      <c r="D1576" s="142"/>
      <c r="E1576" s="142"/>
      <c r="F1576" s="142"/>
      <c r="G1576" s="142"/>
      <c r="H1576" s="142"/>
      <c r="I1576" s="142"/>
      <c r="J1576" s="142"/>
      <c r="K1576" s="142"/>
      <c r="L1576" s="142"/>
      <c r="M1576" s="142"/>
      <c r="N1576" s="142"/>
      <c r="O1576" s="142"/>
      <c r="P1576" s="142"/>
      <c r="Q1576" s="142"/>
      <c r="R1576" s="142"/>
      <c r="S1576" s="142"/>
      <c r="T1576" s="142"/>
      <c r="U1576" s="142"/>
      <c r="V1576" s="142"/>
      <c r="W1576" s="142"/>
      <c r="X1576" s="142"/>
      <c r="Y1576" s="142"/>
      <c r="Z1576" s="142"/>
      <c r="AA1576" s="142"/>
      <c r="AB1576" s="142"/>
      <c r="AC1576" s="142"/>
      <c r="AD1576" s="142"/>
      <c r="AE1576" s="142"/>
    </row>
    <row r="1577" spans="1:31" ht="15" hidden="1" customHeight="1">
      <c r="A1577" s="384"/>
      <c r="B1577" s="142"/>
      <c r="C1577" s="142"/>
      <c r="D1577" s="142"/>
      <c r="E1577" s="142"/>
      <c r="F1577" s="142"/>
      <c r="G1577" s="142"/>
      <c r="H1577" s="142"/>
      <c r="I1577" s="142"/>
      <c r="J1577" s="142"/>
      <c r="K1577" s="142"/>
      <c r="L1577" s="142"/>
      <c r="M1577" s="142"/>
      <c r="N1577" s="142"/>
      <c r="O1577" s="142"/>
      <c r="P1577" s="142"/>
      <c r="Q1577" s="142"/>
      <c r="R1577" s="142"/>
      <c r="S1577" s="142"/>
      <c r="T1577" s="142"/>
      <c r="U1577" s="142"/>
      <c r="V1577" s="142"/>
      <c r="W1577" s="142"/>
      <c r="X1577" s="142"/>
      <c r="Y1577" s="142"/>
      <c r="Z1577" s="142"/>
      <c r="AA1577" s="142"/>
      <c r="AB1577" s="142"/>
      <c r="AC1577" s="142"/>
      <c r="AD1577" s="142"/>
      <c r="AE1577" s="142"/>
    </row>
    <row r="1578" spans="1:31" ht="15" hidden="1" customHeight="1">
      <c r="A1578" s="384"/>
      <c r="B1578" s="142"/>
      <c r="C1578" s="142"/>
      <c r="D1578" s="142"/>
      <c r="E1578" s="142"/>
      <c r="F1578" s="142"/>
      <c r="G1578" s="142"/>
      <c r="H1578" s="142"/>
      <c r="I1578" s="142"/>
      <c r="J1578" s="142"/>
      <c r="K1578" s="142"/>
      <c r="L1578" s="142"/>
      <c r="M1578" s="142"/>
      <c r="N1578" s="142"/>
      <c r="O1578" s="142"/>
      <c r="P1578" s="142"/>
      <c r="Q1578" s="142"/>
      <c r="R1578" s="142"/>
      <c r="S1578" s="142"/>
      <c r="T1578" s="142"/>
      <c r="U1578" s="142"/>
      <c r="V1578" s="142"/>
      <c r="W1578" s="142"/>
      <c r="X1578" s="142"/>
      <c r="Y1578" s="142"/>
      <c r="Z1578" s="142"/>
      <c r="AA1578" s="142"/>
      <c r="AB1578" s="142"/>
      <c r="AC1578" s="142"/>
      <c r="AD1578" s="142"/>
      <c r="AE1578" s="142"/>
    </row>
    <row r="1579" spans="1:31" ht="15" hidden="1" customHeight="1">
      <c r="A1579" s="384"/>
      <c r="B1579" s="142"/>
      <c r="C1579" s="142"/>
      <c r="D1579" s="142"/>
      <c r="E1579" s="142"/>
      <c r="F1579" s="142"/>
      <c r="G1579" s="142"/>
      <c r="H1579" s="142"/>
      <c r="I1579" s="142"/>
      <c r="J1579" s="142"/>
      <c r="K1579" s="142"/>
      <c r="L1579" s="142"/>
      <c r="M1579" s="142"/>
      <c r="N1579" s="142"/>
      <c r="O1579" s="142"/>
      <c r="P1579" s="142"/>
      <c r="Q1579" s="142"/>
      <c r="R1579" s="142"/>
      <c r="S1579" s="142"/>
      <c r="T1579" s="142"/>
      <c r="U1579" s="142"/>
      <c r="V1579" s="142"/>
      <c r="W1579" s="142"/>
      <c r="X1579" s="142"/>
      <c r="Y1579" s="142"/>
      <c r="Z1579" s="142"/>
      <c r="AA1579" s="142"/>
      <c r="AB1579" s="142"/>
      <c r="AC1579" s="142"/>
      <c r="AD1579" s="142"/>
      <c r="AE1579" s="142"/>
    </row>
    <row r="1580" spans="1:31" ht="15" hidden="1" customHeight="1">
      <c r="A1580" s="384"/>
      <c r="B1580" s="142"/>
      <c r="C1580" s="142"/>
      <c r="D1580" s="142"/>
      <c r="E1580" s="142"/>
      <c r="F1580" s="142"/>
      <c r="G1580" s="142"/>
      <c r="H1580" s="142"/>
      <c r="I1580" s="142"/>
      <c r="J1580" s="142"/>
      <c r="K1580" s="142"/>
      <c r="L1580" s="142"/>
      <c r="M1580" s="142"/>
      <c r="N1580" s="142"/>
      <c r="O1580" s="142"/>
      <c r="P1580" s="142"/>
      <c r="Q1580" s="142"/>
      <c r="R1580" s="142"/>
      <c r="S1580" s="142"/>
      <c r="T1580" s="142"/>
      <c r="U1580" s="142"/>
      <c r="V1580" s="142"/>
      <c r="W1580" s="142"/>
      <c r="X1580" s="142"/>
      <c r="Y1580" s="142"/>
      <c r="Z1580" s="142"/>
      <c r="AA1580" s="142"/>
      <c r="AB1580" s="142"/>
      <c r="AC1580" s="142"/>
      <c r="AD1580" s="142"/>
      <c r="AE1580" s="142"/>
    </row>
    <row r="1581" spans="1:31" ht="15" hidden="1" customHeight="1">
      <c r="A1581" s="384"/>
      <c r="B1581" s="142"/>
      <c r="C1581" s="142"/>
      <c r="D1581" s="142"/>
      <c r="E1581" s="142"/>
      <c r="F1581" s="142"/>
      <c r="G1581" s="142"/>
      <c r="H1581" s="142"/>
      <c r="I1581" s="142"/>
      <c r="J1581" s="142"/>
      <c r="K1581" s="142"/>
      <c r="L1581" s="142"/>
      <c r="M1581" s="142"/>
      <c r="N1581" s="142"/>
      <c r="O1581" s="142"/>
      <c r="P1581" s="142"/>
      <c r="Q1581" s="142"/>
      <c r="R1581" s="142"/>
      <c r="S1581" s="142"/>
      <c r="T1581" s="142"/>
      <c r="U1581" s="142"/>
      <c r="V1581" s="142"/>
      <c r="W1581" s="142"/>
      <c r="X1581" s="142"/>
      <c r="Y1581" s="142"/>
      <c r="Z1581" s="142"/>
      <c r="AA1581" s="142"/>
      <c r="AB1581" s="142"/>
      <c r="AC1581" s="142"/>
      <c r="AD1581" s="142"/>
      <c r="AE1581" s="142"/>
    </row>
    <row r="1582" spans="1:31" ht="15" hidden="1" customHeight="1">
      <c r="A1582" s="384"/>
      <c r="B1582" s="142"/>
      <c r="C1582" s="142"/>
      <c r="D1582" s="142"/>
      <c r="E1582" s="142"/>
      <c r="F1582" s="142"/>
      <c r="G1582" s="142"/>
      <c r="H1582" s="142"/>
      <c r="I1582" s="142"/>
      <c r="J1582" s="142"/>
      <c r="K1582" s="142"/>
      <c r="L1582" s="142"/>
      <c r="M1582" s="142"/>
      <c r="N1582" s="142"/>
      <c r="O1582" s="142"/>
      <c r="P1582" s="142"/>
      <c r="Q1582" s="142"/>
      <c r="R1582" s="142"/>
      <c r="S1582" s="142"/>
      <c r="T1582" s="142"/>
      <c r="U1582" s="142"/>
      <c r="V1582" s="142"/>
      <c r="W1582" s="142"/>
      <c r="X1582" s="142"/>
      <c r="Y1582" s="142"/>
      <c r="Z1582" s="142"/>
      <c r="AA1582" s="142"/>
      <c r="AB1582" s="142"/>
      <c r="AC1582" s="142"/>
      <c r="AD1582" s="142"/>
      <c r="AE1582" s="142"/>
    </row>
    <row r="1583" spans="1:31" ht="15" hidden="1" customHeight="1">
      <c r="A1583" s="384"/>
      <c r="B1583" s="142"/>
      <c r="C1583" s="142"/>
      <c r="D1583" s="142"/>
      <c r="E1583" s="142"/>
      <c r="F1583" s="142"/>
      <c r="G1583" s="142"/>
      <c r="H1583" s="142"/>
      <c r="I1583" s="142"/>
      <c r="J1583" s="142"/>
      <c r="K1583" s="142"/>
      <c r="L1583" s="142"/>
      <c r="M1583" s="142"/>
      <c r="N1583" s="142"/>
      <c r="O1583" s="142"/>
      <c r="P1583" s="142"/>
      <c r="Q1583" s="142"/>
      <c r="R1583" s="142"/>
      <c r="S1583" s="142"/>
      <c r="T1583" s="142"/>
      <c r="U1583" s="142"/>
      <c r="V1583" s="142"/>
      <c r="W1583" s="142"/>
      <c r="X1583" s="142"/>
      <c r="Y1583" s="142"/>
      <c r="Z1583" s="142"/>
      <c r="AA1583" s="142"/>
      <c r="AB1583" s="142"/>
      <c r="AC1583" s="142"/>
      <c r="AD1583" s="142"/>
      <c r="AE1583" s="142"/>
    </row>
    <row r="1584" spans="1:31" ht="15" hidden="1" customHeight="1">
      <c r="A1584" s="384"/>
      <c r="B1584" s="142"/>
      <c r="C1584" s="142"/>
      <c r="D1584" s="142"/>
      <c r="E1584" s="142"/>
      <c r="F1584" s="142"/>
      <c r="G1584" s="142"/>
      <c r="H1584" s="142"/>
      <c r="I1584" s="142"/>
      <c r="J1584" s="142"/>
      <c r="K1584" s="142"/>
      <c r="L1584" s="142"/>
      <c r="M1584" s="142"/>
      <c r="N1584" s="142"/>
      <c r="O1584" s="142"/>
      <c r="P1584" s="142"/>
      <c r="Q1584" s="142"/>
      <c r="R1584" s="142"/>
      <c r="S1584" s="142"/>
      <c r="T1584" s="142"/>
      <c r="U1584" s="142"/>
      <c r="V1584" s="142"/>
      <c r="W1584" s="142"/>
      <c r="X1584" s="142"/>
      <c r="Y1584" s="142"/>
      <c r="Z1584" s="142"/>
      <c r="AA1584" s="142"/>
      <c r="AB1584" s="142"/>
      <c r="AC1584" s="142"/>
      <c r="AD1584" s="142"/>
      <c r="AE1584" s="142"/>
    </row>
    <row r="1585" spans="1:31" ht="15" hidden="1" customHeight="1">
      <c r="A1585" s="384"/>
      <c r="B1585" s="142"/>
      <c r="C1585" s="142"/>
      <c r="D1585" s="142"/>
      <c r="E1585" s="142"/>
      <c r="F1585" s="142"/>
      <c r="G1585" s="142"/>
      <c r="H1585" s="142"/>
      <c r="I1585" s="142"/>
      <c r="J1585" s="142"/>
      <c r="K1585" s="142"/>
      <c r="L1585" s="142"/>
      <c r="M1585" s="142"/>
      <c r="N1585" s="142"/>
      <c r="O1585" s="142"/>
      <c r="P1585" s="142"/>
      <c r="Q1585" s="142"/>
      <c r="R1585" s="142"/>
      <c r="S1585" s="142"/>
      <c r="T1585" s="142"/>
      <c r="U1585" s="142"/>
      <c r="V1585" s="142"/>
      <c r="W1585" s="142"/>
      <c r="X1585" s="142"/>
      <c r="Y1585" s="142"/>
      <c r="Z1585" s="142"/>
      <c r="AA1585" s="142"/>
      <c r="AB1585" s="142"/>
      <c r="AC1585" s="142"/>
      <c r="AD1585" s="142"/>
      <c r="AE1585" s="142"/>
    </row>
    <row r="1586" spans="1:31" ht="15" hidden="1" customHeight="1">
      <c r="A1586" s="384"/>
      <c r="B1586" s="142"/>
      <c r="C1586" s="142"/>
      <c r="D1586" s="142"/>
      <c r="E1586" s="142"/>
      <c r="F1586" s="142"/>
      <c r="G1586" s="142"/>
      <c r="H1586" s="142"/>
      <c r="I1586" s="142"/>
      <c r="J1586" s="142"/>
      <c r="K1586" s="142"/>
      <c r="L1586" s="142"/>
      <c r="M1586" s="142"/>
      <c r="N1586" s="142"/>
      <c r="O1586" s="142"/>
      <c r="P1586" s="142"/>
      <c r="Q1586" s="142"/>
      <c r="R1586" s="142"/>
      <c r="S1586" s="142"/>
      <c r="T1586" s="142"/>
      <c r="U1586" s="142"/>
      <c r="V1586" s="142"/>
      <c r="W1586" s="142"/>
      <c r="X1586" s="142"/>
      <c r="Y1586" s="142"/>
      <c r="Z1586" s="142"/>
      <c r="AA1586" s="142"/>
      <c r="AB1586" s="142"/>
      <c r="AC1586" s="142"/>
      <c r="AD1586" s="142"/>
      <c r="AE1586" s="142"/>
    </row>
    <row r="1587" spans="1:31" ht="15" hidden="1" customHeight="1">
      <c r="A1587" s="384"/>
      <c r="B1587" s="142"/>
      <c r="C1587" s="142"/>
      <c r="D1587" s="142"/>
      <c r="E1587" s="142"/>
      <c r="F1587" s="142"/>
      <c r="G1587" s="142"/>
      <c r="H1587" s="142"/>
      <c r="I1587" s="142"/>
      <c r="J1587" s="142"/>
      <c r="K1587" s="142"/>
      <c r="L1587" s="142"/>
      <c r="M1587" s="142"/>
      <c r="N1587" s="142"/>
      <c r="O1587" s="142"/>
      <c r="P1587" s="142"/>
      <c r="Q1587" s="142"/>
      <c r="R1587" s="142"/>
      <c r="S1587" s="142"/>
      <c r="T1587" s="142"/>
      <c r="U1587" s="142"/>
      <c r="V1587" s="142"/>
      <c r="W1587" s="142"/>
      <c r="X1587" s="142"/>
      <c r="Y1587" s="142"/>
      <c r="Z1587" s="142"/>
      <c r="AA1587" s="142"/>
      <c r="AB1587" s="142"/>
      <c r="AC1587" s="142"/>
      <c r="AD1587" s="142"/>
      <c r="AE1587" s="142"/>
    </row>
    <row r="1588" spans="1:31" ht="15" hidden="1" customHeight="1">
      <c r="A1588" s="384"/>
      <c r="B1588" s="142"/>
      <c r="C1588" s="142"/>
      <c r="D1588" s="142"/>
      <c r="E1588" s="142"/>
      <c r="F1588" s="142"/>
      <c r="G1588" s="142"/>
      <c r="H1588" s="142"/>
      <c r="I1588" s="142"/>
      <c r="J1588" s="142"/>
      <c r="K1588" s="142"/>
      <c r="L1588" s="142"/>
      <c r="M1588" s="142"/>
      <c r="N1588" s="142"/>
      <c r="O1588" s="142"/>
      <c r="P1588" s="142"/>
      <c r="Q1588" s="142"/>
      <c r="R1588" s="142"/>
      <c r="S1588" s="142"/>
      <c r="T1588" s="142"/>
      <c r="U1588" s="142"/>
      <c r="V1588" s="142"/>
      <c r="W1588" s="142"/>
      <c r="X1588" s="142"/>
      <c r="Y1588" s="142"/>
      <c r="Z1588" s="142"/>
      <c r="AA1588" s="142"/>
      <c r="AB1588" s="142"/>
      <c r="AC1588" s="142"/>
      <c r="AD1588" s="142"/>
      <c r="AE1588" s="142"/>
    </row>
    <row r="1589" spans="1:31" ht="15" hidden="1" customHeight="1">
      <c r="A1589" s="384"/>
      <c r="B1589" s="142"/>
      <c r="C1589" s="142"/>
      <c r="D1589" s="142"/>
      <c r="E1589" s="142"/>
      <c r="F1589" s="142"/>
      <c r="G1589" s="142"/>
      <c r="H1589" s="142"/>
      <c r="I1589" s="142"/>
      <c r="J1589" s="142"/>
      <c r="K1589" s="142"/>
      <c r="L1589" s="142"/>
      <c r="M1589" s="142"/>
      <c r="N1589" s="142"/>
      <c r="O1589" s="142"/>
      <c r="P1589" s="142"/>
      <c r="Q1589" s="142"/>
      <c r="R1589" s="142"/>
      <c r="S1589" s="142"/>
      <c r="T1589" s="142"/>
      <c r="U1589" s="142"/>
      <c r="V1589" s="142"/>
      <c r="W1589" s="142"/>
      <c r="X1589" s="142"/>
      <c r="Y1589" s="142"/>
      <c r="Z1589" s="142"/>
      <c r="AA1589" s="142"/>
      <c r="AB1589" s="142"/>
      <c r="AC1589" s="142"/>
      <c r="AD1589" s="142"/>
      <c r="AE1589" s="142"/>
    </row>
    <row r="1590" spans="1:31" ht="15" hidden="1" customHeight="1">
      <c r="A1590" s="384"/>
      <c r="B1590" s="142"/>
      <c r="C1590" s="142"/>
      <c r="D1590" s="142"/>
      <c r="E1590" s="142"/>
      <c r="F1590" s="142"/>
      <c r="G1590" s="142"/>
      <c r="H1590" s="142"/>
      <c r="I1590" s="142"/>
      <c r="J1590" s="142"/>
      <c r="K1590" s="142"/>
      <c r="L1590" s="142"/>
      <c r="M1590" s="142"/>
      <c r="N1590" s="142"/>
      <c r="O1590" s="142"/>
      <c r="P1590" s="142"/>
      <c r="Q1590" s="142"/>
      <c r="R1590" s="142"/>
      <c r="S1590" s="142"/>
      <c r="T1590" s="142"/>
      <c r="U1590" s="142"/>
      <c r="V1590" s="142"/>
      <c r="W1590" s="142"/>
      <c r="X1590" s="142"/>
      <c r="Y1590" s="142"/>
      <c r="Z1590" s="142"/>
      <c r="AA1590" s="142"/>
      <c r="AB1590" s="142"/>
      <c r="AC1590" s="142"/>
      <c r="AD1590" s="142"/>
      <c r="AE1590" s="142"/>
    </row>
    <row r="1591" spans="1:31" ht="15" hidden="1" customHeight="1">
      <c r="A1591" s="384"/>
      <c r="B1591" s="142"/>
      <c r="C1591" s="142"/>
      <c r="D1591" s="142"/>
      <c r="E1591" s="142"/>
      <c r="F1591" s="142"/>
      <c r="G1591" s="142"/>
      <c r="H1591" s="142"/>
      <c r="I1591" s="142"/>
      <c r="J1591" s="142"/>
      <c r="K1591" s="142"/>
      <c r="L1591" s="142"/>
      <c r="M1591" s="142"/>
      <c r="N1591" s="142"/>
      <c r="O1591" s="142"/>
      <c r="P1591" s="142"/>
      <c r="Q1591" s="142"/>
      <c r="R1591" s="142"/>
      <c r="S1591" s="142"/>
      <c r="T1591" s="142"/>
      <c r="U1591" s="142"/>
      <c r="V1591" s="142"/>
      <c r="W1591" s="142"/>
      <c r="X1591" s="142"/>
      <c r="Y1591" s="142"/>
      <c r="Z1591" s="142"/>
      <c r="AA1591" s="142"/>
      <c r="AB1591" s="142"/>
      <c r="AC1591" s="142"/>
      <c r="AD1591" s="142"/>
      <c r="AE1591" s="142"/>
    </row>
    <row r="1592" spans="1:31" ht="15" hidden="1" customHeight="1">
      <c r="A1592" s="384"/>
      <c r="B1592" s="142"/>
      <c r="C1592" s="142"/>
      <c r="D1592" s="142"/>
      <c r="E1592" s="142"/>
      <c r="F1592" s="142"/>
      <c r="G1592" s="142"/>
      <c r="H1592" s="142"/>
      <c r="I1592" s="142"/>
      <c r="J1592" s="142"/>
      <c r="K1592" s="142"/>
      <c r="L1592" s="142"/>
      <c r="M1592" s="142"/>
      <c r="N1592" s="142"/>
      <c r="O1592" s="142"/>
      <c r="P1592" s="142"/>
      <c r="Q1592" s="142"/>
      <c r="R1592" s="142"/>
      <c r="S1592" s="142"/>
      <c r="T1592" s="142"/>
      <c r="U1592" s="142"/>
      <c r="V1592" s="142"/>
      <c r="W1592" s="142"/>
      <c r="X1592" s="142"/>
      <c r="Y1592" s="142"/>
      <c r="Z1592" s="142"/>
      <c r="AA1592" s="142"/>
      <c r="AB1592" s="142"/>
      <c r="AC1592" s="142"/>
      <c r="AD1592" s="142"/>
      <c r="AE1592" s="142"/>
    </row>
    <row r="1593" spans="1:31" ht="15" hidden="1" customHeight="1">
      <c r="A1593" s="384"/>
      <c r="B1593" s="142"/>
      <c r="C1593" s="142"/>
      <c r="D1593" s="142"/>
      <c r="E1593" s="142"/>
      <c r="F1593" s="142"/>
      <c r="G1593" s="142"/>
      <c r="H1593" s="142"/>
      <c r="I1593" s="142"/>
      <c r="J1593" s="142"/>
      <c r="K1593" s="142"/>
      <c r="L1593" s="142"/>
      <c r="M1593" s="142"/>
      <c r="N1593" s="142"/>
      <c r="O1593" s="142"/>
      <c r="P1593" s="142"/>
      <c r="Q1593" s="142"/>
      <c r="R1593" s="142"/>
      <c r="S1593" s="142"/>
      <c r="T1593" s="142"/>
      <c r="U1593" s="142"/>
      <c r="V1593" s="142"/>
      <c r="W1593" s="142"/>
      <c r="X1593" s="142"/>
      <c r="Y1593" s="142"/>
      <c r="Z1593" s="142"/>
      <c r="AA1593" s="142"/>
      <c r="AB1593" s="142"/>
      <c r="AC1593" s="142"/>
      <c r="AD1593" s="142"/>
      <c r="AE1593" s="142"/>
    </row>
    <row r="1594" spans="1:31" ht="15" hidden="1" customHeight="1">
      <c r="A1594" s="384"/>
      <c r="B1594" s="142"/>
      <c r="C1594" s="142"/>
      <c r="D1594" s="142"/>
      <c r="E1594" s="142"/>
      <c r="F1594" s="142"/>
      <c r="G1594" s="142"/>
      <c r="H1594" s="142"/>
      <c r="I1594" s="142"/>
      <c r="J1594" s="142"/>
      <c r="K1594" s="142"/>
      <c r="L1594" s="142"/>
      <c r="M1594" s="142"/>
      <c r="N1594" s="142"/>
      <c r="O1594" s="142"/>
      <c r="P1594" s="142"/>
      <c r="Q1594" s="142"/>
      <c r="R1594" s="142"/>
      <c r="S1594" s="142"/>
      <c r="T1594" s="142"/>
      <c r="U1594" s="142"/>
      <c r="V1594" s="142"/>
      <c r="W1594" s="142"/>
      <c r="X1594" s="142"/>
      <c r="Y1594" s="142"/>
      <c r="Z1594" s="142"/>
      <c r="AA1594" s="142"/>
      <c r="AB1594" s="142"/>
      <c r="AC1594" s="142"/>
      <c r="AD1594" s="142"/>
      <c r="AE1594" s="142"/>
    </row>
    <row r="1595" spans="1:31" ht="15" hidden="1" customHeight="1">
      <c r="A1595" s="384"/>
      <c r="B1595" s="142"/>
      <c r="C1595" s="142"/>
      <c r="D1595" s="142"/>
      <c r="E1595" s="142"/>
      <c r="F1595" s="142"/>
      <c r="G1595" s="142"/>
      <c r="H1595" s="142"/>
      <c r="I1595" s="142"/>
      <c r="J1595" s="142"/>
      <c r="K1595" s="142"/>
      <c r="L1595" s="142"/>
      <c r="M1595" s="142"/>
      <c r="N1595" s="142"/>
      <c r="O1595" s="142"/>
      <c r="P1595" s="142"/>
      <c r="Q1595" s="142"/>
      <c r="R1595" s="142"/>
      <c r="S1595" s="142"/>
      <c r="T1595" s="142"/>
      <c r="U1595" s="142"/>
      <c r="V1595" s="142"/>
      <c r="W1595" s="142"/>
      <c r="X1595" s="142"/>
      <c r="Y1595" s="142"/>
      <c r="Z1595" s="142"/>
      <c r="AA1595" s="142"/>
      <c r="AB1595" s="142"/>
      <c r="AC1595" s="142"/>
      <c r="AD1595" s="142"/>
      <c r="AE1595" s="142"/>
    </row>
    <row r="1596" spans="1:31" ht="15" hidden="1" customHeight="1">
      <c r="A1596" s="384"/>
      <c r="B1596" s="142"/>
      <c r="C1596" s="142"/>
      <c r="D1596" s="142"/>
      <c r="E1596" s="142"/>
      <c r="F1596" s="142"/>
      <c r="G1596" s="142"/>
      <c r="H1596" s="142"/>
      <c r="I1596" s="142"/>
      <c r="J1596" s="142"/>
      <c r="K1596" s="142"/>
      <c r="L1596" s="142"/>
      <c r="M1596" s="142"/>
      <c r="N1596" s="142"/>
      <c r="O1596" s="142"/>
      <c r="P1596" s="142"/>
      <c r="Q1596" s="142"/>
      <c r="R1596" s="142"/>
      <c r="S1596" s="142"/>
      <c r="T1596" s="142"/>
      <c r="U1596" s="142"/>
      <c r="V1596" s="142"/>
      <c r="W1596" s="142"/>
      <c r="X1596" s="142"/>
      <c r="Y1596" s="142"/>
      <c r="Z1596" s="142"/>
      <c r="AA1596" s="142"/>
      <c r="AB1596" s="142"/>
      <c r="AC1596" s="142"/>
      <c r="AD1596" s="142"/>
      <c r="AE1596" s="142"/>
    </row>
    <row r="1597" spans="1:31" ht="15" hidden="1" customHeight="1">
      <c r="A1597" s="384"/>
      <c r="B1597" s="142"/>
      <c r="C1597" s="142"/>
      <c r="D1597" s="142"/>
      <c r="E1597" s="142"/>
      <c r="F1597" s="142"/>
      <c r="G1597" s="142"/>
      <c r="H1597" s="142"/>
      <c r="I1597" s="142"/>
      <c r="J1597" s="142"/>
      <c r="K1597" s="142"/>
      <c r="L1597" s="142"/>
      <c r="M1597" s="142"/>
      <c r="N1597" s="142"/>
      <c r="O1597" s="142"/>
      <c r="P1597" s="142"/>
      <c r="Q1597" s="142"/>
      <c r="R1597" s="142"/>
      <c r="S1597" s="142"/>
      <c r="T1597" s="142"/>
      <c r="U1597" s="142"/>
      <c r="V1597" s="142"/>
      <c r="W1597" s="142"/>
      <c r="X1597" s="142"/>
      <c r="Y1597" s="142"/>
      <c r="Z1597" s="142"/>
      <c r="AA1597" s="142"/>
      <c r="AB1597" s="142"/>
      <c r="AC1597" s="142"/>
      <c r="AD1597" s="142"/>
      <c r="AE1597" s="142"/>
    </row>
    <row r="1598" spans="1:31" ht="15" hidden="1" customHeight="1">
      <c r="A1598" s="384"/>
      <c r="B1598" s="142"/>
      <c r="C1598" s="142"/>
      <c r="D1598" s="142"/>
      <c r="E1598" s="142"/>
      <c r="F1598" s="142"/>
      <c r="G1598" s="142"/>
      <c r="H1598" s="142"/>
      <c r="I1598" s="142"/>
      <c r="J1598" s="142"/>
      <c r="K1598" s="142"/>
      <c r="L1598" s="142"/>
      <c r="M1598" s="142"/>
      <c r="N1598" s="142"/>
      <c r="O1598" s="142"/>
      <c r="P1598" s="142"/>
      <c r="Q1598" s="142"/>
      <c r="R1598" s="142"/>
      <c r="S1598" s="142"/>
      <c r="T1598" s="142"/>
      <c r="U1598" s="142"/>
      <c r="V1598" s="142"/>
      <c r="W1598" s="142"/>
      <c r="X1598" s="142"/>
      <c r="Y1598" s="142"/>
      <c r="Z1598" s="142"/>
      <c r="AA1598" s="142"/>
      <c r="AB1598" s="142"/>
      <c r="AC1598" s="142"/>
      <c r="AD1598" s="142"/>
      <c r="AE1598" s="142"/>
    </row>
    <row r="1599" spans="1:31" ht="15" hidden="1" customHeight="1">
      <c r="A1599" s="384"/>
      <c r="B1599" s="142"/>
      <c r="C1599" s="142"/>
      <c r="D1599" s="142"/>
      <c r="E1599" s="142"/>
      <c r="F1599" s="142"/>
      <c r="G1599" s="142"/>
      <c r="H1599" s="142"/>
      <c r="I1599" s="142"/>
      <c r="J1599" s="142"/>
      <c r="K1599" s="142"/>
      <c r="L1599" s="142"/>
      <c r="M1599" s="142"/>
      <c r="N1599" s="142"/>
      <c r="O1599" s="142"/>
      <c r="P1599" s="142"/>
      <c r="Q1599" s="142"/>
      <c r="R1599" s="142"/>
      <c r="S1599" s="142"/>
      <c r="T1599" s="142"/>
      <c r="U1599" s="142"/>
      <c r="V1599" s="142"/>
      <c r="W1599" s="142"/>
      <c r="X1599" s="142"/>
      <c r="Y1599" s="142"/>
      <c r="Z1599" s="142"/>
      <c r="AA1599" s="142"/>
      <c r="AB1599" s="142"/>
      <c r="AC1599" s="142"/>
      <c r="AD1599" s="142"/>
      <c r="AE1599" s="142"/>
    </row>
    <row r="1600" spans="1:31" ht="15" hidden="1" customHeight="1">
      <c r="A1600" s="384"/>
      <c r="B1600" s="142"/>
      <c r="C1600" s="142"/>
      <c r="D1600" s="142"/>
      <c r="E1600" s="142"/>
      <c r="F1600" s="142"/>
      <c r="G1600" s="142"/>
      <c r="H1600" s="142"/>
      <c r="I1600" s="142"/>
      <c r="J1600" s="142"/>
      <c r="K1600" s="142"/>
      <c r="L1600" s="142"/>
      <c r="M1600" s="142"/>
      <c r="N1600" s="142"/>
      <c r="O1600" s="142"/>
      <c r="P1600" s="142"/>
      <c r="Q1600" s="142"/>
      <c r="R1600" s="142"/>
      <c r="S1600" s="142"/>
      <c r="T1600" s="142"/>
      <c r="U1600" s="142"/>
      <c r="V1600" s="142"/>
      <c r="W1600" s="142"/>
      <c r="X1600" s="142"/>
      <c r="Y1600" s="142"/>
      <c r="Z1600" s="142"/>
      <c r="AA1600" s="142"/>
      <c r="AB1600" s="142"/>
      <c r="AC1600" s="142"/>
      <c r="AD1600" s="142"/>
      <c r="AE1600" s="142"/>
    </row>
    <row r="1601" spans="1:31" ht="15" hidden="1" customHeight="1">
      <c r="A1601" s="384"/>
      <c r="B1601" s="142"/>
      <c r="C1601" s="142"/>
      <c r="D1601" s="142"/>
      <c r="E1601" s="142"/>
      <c r="F1601" s="142"/>
      <c r="G1601" s="142"/>
      <c r="H1601" s="142"/>
      <c r="I1601" s="142"/>
      <c r="J1601" s="142"/>
      <c r="K1601" s="142"/>
      <c r="L1601" s="142"/>
      <c r="M1601" s="142"/>
      <c r="N1601" s="142"/>
      <c r="O1601" s="142"/>
      <c r="P1601" s="142"/>
      <c r="Q1601" s="142"/>
      <c r="R1601" s="142"/>
      <c r="S1601" s="142"/>
      <c r="T1601" s="142"/>
      <c r="U1601" s="142"/>
      <c r="V1601" s="142"/>
      <c r="W1601" s="142"/>
      <c r="X1601" s="142"/>
      <c r="Y1601" s="142"/>
      <c r="Z1601" s="142"/>
      <c r="AA1601" s="142"/>
      <c r="AB1601" s="142"/>
      <c r="AC1601" s="142"/>
      <c r="AD1601" s="142"/>
      <c r="AE1601" s="142"/>
    </row>
    <row r="1602" spans="1:31" ht="15" hidden="1" customHeight="1">
      <c r="A1602" s="384"/>
      <c r="B1602" s="142"/>
      <c r="C1602" s="142"/>
      <c r="D1602" s="142"/>
      <c r="E1602" s="142"/>
      <c r="F1602" s="142"/>
      <c r="G1602" s="142"/>
      <c r="H1602" s="142"/>
      <c r="I1602" s="142"/>
      <c r="J1602" s="142"/>
      <c r="K1602" s="142"/>
      <c r="L1602" s="142"/>
      <c r="M1602" s="142"/>
      <c r="N1602" s="142"/>
      <c r="O1602" s="142"/>
      <c r="P1602" s="142"/>
      <c r="Q1602" s="142"/>
      <c r="R1602" s="142"/>
      <c r="S1602" s="142"/>
      <c r="T1602" s="142"/>
      <c r="U1602" s="142"/>
      <c r="V1602" s="142"/>
      <c r="W1602" s="142"/>
      <c r="X1602" s="142"/>
      <c r="Y1602" s="142"/>
      <c r="Z1602" s="142"/>
      <c r="AA1602" s="142"/>
      <c r="AB1602" s="142"/>
      <c r="AC1602" s="142"/>
      <c r="AD1602" s="142"/>
      <c r="AE1602" s="142"/>
    </row>
    <row r="1603" spans="1:31" ht="15" hidden="1" customHeight="1">
      <c r="A1603" s="384"/>
      <c r="B1603" s="142"/>
      <c r="C1603" s="142"/>
      <c r="D1603" s="142"/>
      <c r="E1603" s="142"/>
      <c r="F1603" s="142"/>
      <c r="G1603" s="142"/>
      <c r="H1603" s="142"/>
      <c r="I1603" s="142"/>
      <c r="J1603" s="142"/>
      <c r="K1603" s="142"/>
      <c r="L1603" s="142"/>
      <c r="M1603" s="142"/>
      <c r="N1603" s="142"/>
      <c r="O1603" s="142"/>
      <c r="P1603" s="142"/>
      <c r="Q1603" s="142"/>
      <c r="R1603" s="142"/>
      <c r="S1603" s="142"/>
      <c r="T1603" s="142"/>
      <c r="U1603" s="142"/>
      <c r="V1603" s="142"/>
      <c r="W1603" s="142"/>
      <c r="X1603" s="142"/>
      <c r="Y1603" s="142"/>
      <c r="Z1603" s="142"/>
      <c r="AA1603" s="142"/>
      <c r="AB1603" s="142"/>
      <c r="AC1603" s="142"/>
      <c r="AD1603" s="142"/>
      <c r="AE1603" s="142"/>
    </row>
    <row r="1604" spans="1:31" ht="15" hidden="1" customHeight="1">
      <c r="A1604" s="384"/>
      <c r="B1604" s="142"/>
      <c r="C1604" s="142"/>
      <c r="D1604" s="142"/>
      <c r="E1604" s="142"/>
      <c r="F1604" s="142"/>
      <c r="G1604" s="142"/>
      <c r="H1604" s="142"/>
      <c r="I1604" s="142"/>
      <c r="J1604" s="142"/>
      <c r="K1604" s="142"/>
      <c r="L1604" s="142"/>
      <c r="M1604" s="142"/>
      <c r="N1604" s="142"/>
      <c r="O1604" s="142"/>
      <c r="P1604" s="142"/>
      <c r="Q1604" s="142"/>
      <c r="R1604" s="142"/>
      <c r="S1604" s="142"/>
      <c r="T1604" s="142"/>
      <c r="U1604" s="142"/>
      <c r="V1604" s="142"/>
      <c r="W1604" s="142"/>
      <c r="X1604" s="142"/>
      <c r="Y1604" s="142"/>
      <c r="Z1604" s="142"/>
      <c r="AA1604" s="142"/>
      <c r="AB1604" s="142"/>
      <c r="AC1604" s="142"/>
      <c r="AD1604" s="142"/>
      <c r="AE1604" s="142"/>
    </row>
    <row r="1605" spans="1:31" ht="15" hidden="1" customHeight="1">
      <c r="A1605" s="384"/>
      <c r="B1605" s="142"/>
      <c r="C1605" s="142"/>
      <c r="D1605" s="142"/>
      <c r="E1605" s="142"/>
      <c r="F1605" s="142"/>
      <c r="G1605" s="142"/>
      <c r="H1605" s="142"/>
      <c r="I1605" s="142"/>
      <c r="J1605" s="142"/>
      <c r="K1605" s="142"/>
      <c r="L1605" s="142"/>
      <c r="M1605" s="142"/>
      <c r="N1605" s="142"/>
      <c r="O1605" s="142"/>
      <c r="P1605" s="142"/>
      <c r="Q1605" s="142"/>
      <c r="R1605" s="142"/>
      <c r="S1605" s="142"/>
      <c r="T1605" s="142"/>
      <c r="U1605" s="142"/>
      <c r="V1605" s="142"/>
      <c r="W1605" s="142"/>
      <c r="X1605" s="142"/>
      <c r="Y1605" s="142"/>
      <c r="Z1605" s="142"/>
      <c r="AA1605" s="142"/>
      <c r="AB1605" s="142"/>
      <c r="AC1605" s="142"/>
      <c r="AD1605" s="142"/>
      <c r="AE1605" s="142"/>
    </row>
    <row r="1606" spans="1:31" ht="15" hidden="1" customHeight="1">
      <c r="A1606" s="384"/>
      <c r="B1606" s="142"/>
      <c r="C1606" s="142"/>
      <c r="D1606" s="142"/>
      <c r="E1606" s="142"/>
      <c r="F1606" s="142"/>
      <c r="G1606" s="142"/>
      <c r="H1606" s="142"/>
      <c r="I1606" s="142"/>
      <c r="J1606" s="142"/>
      <c r="K1606" s="142"/>
      <c r="L1606" s="142"/>
      <c r="M1606" s="142"/>
      <c r="N1606" s="142"/>
      <c r="O1606" s="142"/>
      <c r="P1606" s="142"/>
      <c r="Q1606" s="142"/>
      <c r="R1606" s="142"/>
      <c r="S1606" s="142"/>
      <c r="T1606" s="142"/>
      <c r="U1606" s="142"/>
      <c r="V1606" s="142"/>
      <c r="W1606" s="142"/>
      <c r="X1606" s="142"/>
      <c r="Y1606" s="142"/>
      <c r="Z1606" s="142"/>
      <c r="AA1606" s="142"/>
      <c r="AB1606" s="142"/>
      <c r="AC1606" s="142"/>
      <c r="AD1606" s="142"/>
      <c r="AE1606" s="142"/>
    </row>
    <row r="1607" spans="1:31" ht="15" hidden="1" customHeight="1">
      <c r="A1607" s="384"/>
      <c r="B1607" s="142"/>
      <c r="C1607" s="142"/>
      <c r="D1607" s="142"/>
      <c r="E1607" s="142"/>
      <c r="F1607" s="142"/>
      <c r="G1607" s="142"/>
      <c r="H1607" s="142"/>
      <c r="I1607" s="142"/>
      <c r="J1607" s="142"/>
      <c r="K1607" s="142"/>
      <c r="L1607" s="142"/>
      <c r="M1607" s="142"/>
      <c r="N1607" s="142"/>
      <c r="O1607" s="142"/>
      <c r="P1607" s="142"/>
      <c r="Q1607" s="142"/>
      <c r="R1607" s="142"/>
      <c r="S1607" s="142"/>
      <c r="T1607" s="142"/>
      <c r="U1607" s="142"/>
      <c r="V1607" s="142"/>
      <c r="W1607" s="142"/>
      <c r="X1607" s="142"/>
      <c r="Y1607" s="142"/>
      <c r="Z1607" s="142"/>
      <c r="AA1607" s="142"/>
      <c r="AB1607" s="142"/>
      <c r="AC1607" s="142"/>
      <c r="AD1607" s="142"/>
      <c r="AE1607" s="142"/>
    </row>
    <row r="1608" spans="1:31" ht="15" hidden="1" customHeight="1">
      <c r="A1608" s="384"/>
      <c r="B1608" s="142"/>
      <c r="C1608" s="142"/>
      <c r="D1608" s="142"/>
      <c r="E1608" s="142"/>
      <c r="F1608" s="142"/>
      <c r="G1608" s="142"/>
      <c r="H1608" s="142"/>
      <c r="I1608" s="142"/>
      <c r="J1608" s="142"/>
      <c r="K1608" s="142"/>
      <c r="L1608" s="142"/>
      <c r="M1608" s="142"/>
      <c r="N1608" s="142"/>
      <c r="O1608" s="142"/>
      <c r="P1608" s="142"/>
      <c r="Q1608" s="142"/>
      <c r="R1608" s="142"/>
      <c r="S1608" s="142"/>
      <c r="T1608" s="142"/>
      <c r="U1608" s="142"/>
      <c r="V1608" s="142"/>
      <c r="W1608" s="142"/>
      <c r="X1608" s="142"/>
      <c r="Y1608" s="142"/>
      <c r="Z1608" s="142"/>
      <c r="AA1608" s="142"/>
      <c r="AB1608" s="142"/>
      <c r="AC1608" s="142"/>
      <c r="AD1608" s="142"/>
      <c r="AE1608" s="142"/>
    </row>
    <row r="1609" spans="1:31" ht="15" hidden="1" customHeight="1">
      <c r="A1609" s="384"/>
      <c r="B1609" s="142"/>
      <c r="C1609" s="142"/>
      <c r="D1609" s="142"/>
      <c r="E1609" s="142"/>
      <c r="F1609" s="142"/>
      <c r="G1609" s="142"/>
      <c r="H1609" s="142"/>
      <c r="I1609" s="142"/>
      <c r="J1609" s="142"/>
      <c r="K1609" s="142"/>
      <c r="L1609" s="142"/>
      <c r="M1609" s="142"/>
      <c r="N1609" s="142"/>
      <c r="O1609" s="142"/>
      <c r="P1609" s="142"/>
      <c r="Q1609" s="142"/>
      <c r="R1609" s="142"/>
      <c r="S1609" s="142"/>
      <c r="T1609" s="142"/>
      <c r="U1609" s="142"/>
      <c r="V1609" s="142"/>
      <c r="W1609" s="142"/>
      <c r="X1609" s="142"/>
      <c r="Y1609" s="142"/>
      <c r="Z1609" s="142"/>
      <c r="AA1609" s="142"/>
      <c r="AB1609" s="142"/>
      <c r="AC1609" s="142"/>
      <c r="AD1609" s="142"/>
      <c r="AE1609" s="142"/>
    </row>
    <row r="1610" spans="1:31" ht="15" hidden="1" customHeight="1">
      <c r="A1610" s="384"/>
      <c r="B1610" s="142"/>
      <c r="C1610" s="142"/>
      <c r="D1610" s="142"/>
      <c r="E1610" s="142"/>
      <c r="F1610" s="142"/>
      <c r="G1610" s="142"/>
      <c r="H1610" s="142"/>
      <c r="I1610" s="142"/>
      <c r="J1610" s="142"/>
      <c r="K1610" s="142"/>
      <c r="L1610" s="142"/>
      <c r="M1610" s="142"/>
      <c r="N1610" s="142"/>
      <c r="O1610" s="142"/>
      <c r="P1610" s="142"/>
      <c r="Q1610" s="142"/>
      <c r="R1610" s="142"/>
      <c r="S1610" s="142"/>
      <c r="T1610" s="142"/>
      <c r="U1610" s="142"/>
      <c r="V1610" s="142"/>
      <c r="W1610" s="142"/>
      <c r="X1610" s="142"/>
      <c r="Y1610" s="142"/>
      <c r="Z1610" s="142"/>
      <c r="AA1610" s="142"/>
      <c r="AB1610" s="142"/>
      <c r="AC1610" s="142"/>
      <c r="AD1610" s="142"/>
      <c r="AE1610" s="142"/>
    </row>
    <row r="1611" spans="1:31" ht="15" hidden="1" customHeight="1">
      <c r="A1611" s="384"/>
      <c r="B1611" s="142"/>
      <c r="C1611" s="142"/>
      <c r="D1611" s="142"/>
      <c r="E1611" s="142"/>
      <c r="F1611" s="142"/>
      <c r="G1611" s="142"/>
      <c r="H1611" s="142"/>
      <c r="I1611" s="142"/>
      <c r="J1611" s="142"/>
      <c r="K1611" s="142"/>
      <c r="L1611" s="142"/>
      <c r="M1611" s="142"/>
      <c r="N1611" s="142"/>
      <c r="O1611" s="142"/>
      <c r="P1611" s="142"/>
      <c r="Q1611" s="142"/>
      <c r="R1611" s="142"/>
      <c r="S1611" s="142"/>
      <c r="T1611" s="142"/>
      <c r="U1611" s="142"/>
      <c r="V1611" s="142"/>
      <c r="W1611" s="142"/>
      <c r="X1611" s="142"/>
      <c r="Y1611" s="142"/>
      <c r="Z1611" s="142"/>
      <c r="AA1611" s="142"/>
      <c r="AB1611" s="142"/>
      <c r="AC1611" s="142"/>
      <c r="AD1611" s="142"/>
      <c r="AE1611" s="142"/>
    </row>
    <row r="1612" spans="1:31" ht="15" hidden="1" customHeight="1">
      <c r="A1612" s="384"/>
      <c r="B1612" s="142"/>
      <c r="C1612" s="142"/>
      <c r="D1612" s="142"/>
      <c r="E1612" s="142"/>
      <c r="F1612" s="142"/>
      <c r="G1612" s="142"/>
      <c r="H1612" s="142"/>
      <c r="I1612" s="142"/>
      <c r="J1612" s="142"/>
      <c r="K1612" s="142"/>
      <c r="L1612" s="142"/>
      <c r="M1612" s="142"/>
      <c r="N1612" s="142"/>
      <c r="O1612" s="142"/>
      <c r="P1612" s="142"/>
      <c r="Q1612" s="142"/>
      <c r="R1612" s="142"/>
      <c r="S1612" s="142"/>
      <c r="T1612" s="142"/>
      <c r="U1612" s="142"/>
      <c r="V1612" s="142"/>
      <c r="W1612" s="142"/>
      <c r="X1612" s="142"/>
      <c r="Y1612" s="142"/>
      <c r="Z1612" s="142"/>
      <c r="AA1612" s="142"/>
      <c r="AB1612" s="142"/>
      <c r="AC1612" s="142"/>
      <c r="AD1612" s="142"/>
      <c r="AE1612" s="142"/>
    </row>
    <row r="1613" spans="1:31" ht="15" hidden="1" customHeight="1">
      <c r="A1613" s="384"/>
      <c r="B1613" s="142"/>
      <c r="C1613" s="142"/>
      <c r="D1613" s="142"/>
      <c r="E1613" s="142"/>
      <c r="F1613" s="142"/>
      <c r="G1613" s="142"/>
      <c r="H1613" s="142"/>
      <c r="I1613" s="142"/>
      <c r="J1613" s="142"/>
      <c r="K1613" s="142"/>
      <c r="L1613" s="142"/>
      <c r="M1613" s="142"/>
      <c r="N1613" s="142"/>
      <c r="O1613" s="142"/>
      <c r="P1613" s="142"/>
      <c r="Q1613" s="142"/>
      <c r="R1613" s="142"/>
      <c r="S1613" s="142"/>
      <c r="T1613" s="142"/>
      <c r="U1613" s="142"/>
      <c r="V1613" s="142"/>
      <c r="W1613" s="142"/>
      <c r="X1613" s="142"/>
      <c r="Y1613" s="142"/>
      <c r="Z1613" s="142"/>
      <c r="AA1613" s="142"/>
      <c r="AB1613" s="142"/>
      <c r="AC1613" s="142"/>
      <c r="AD1613" s="142"/>
      <c r="AE1613" s="142"/>
    </row>
    <row r="1614" spans="1:31" ht="15" hidden="1" customHeight="1">
      <c r="A1614" s="384"/>
      <c r="B1614" s="142"/>
      <c r="C1614" s="142"/>
      <c r="D1614" s="142"/>
      <c r="E1614" s="142"/>
      <c r="F1614" s="142"/>
      <c r="G1614" s="142"/>
      <c r="H1614" s="142"/>
      <c r="I1614" s="142"/>
      <c r="J1614" s="142"/>
      <c r="K1614" s="142"/>
      <c r="L1614" s="142"/>
      <c r="M1614" s="142"/>
      <c r="N1614" s="142"/>
      <c r="O1614" s="142"/>
      <c r="P1614" s="142"/>
      <c r="Q1614" s="142"/>
      <c r="R1614" s="142"/>
      <c r="S1614" s="142"/>
      <c r="T1614" s="142"/>
      <c r="U1614" s="142"/>
      <c r="V1614" s="142"/>
      <c r="W1614" s="142"/>
      <c r="X1614" s="142"/>
      <c r="Y1614" s="142"/>
      <c r="Z1614" s="142"/>
      <c r="AA1614" s="142"/>
      <c r="AB1614" s="142"/>
      <c r="AC1614" s="142"/>
      <c r="AD1614" s="142"/>
      <c r="AE1614" s="142"/>
    </row>
    <row r="1615" spans="1:31" ht="15" hidden="1" customHeight="1">
      <c r="A1615" s="384"/>
      <c r="B1615" s="142"/>
      <c r="C1615" s="142"/>
      <c r="D1615" s="142"/>
      <c r="E1615" s="142"/>
      <c r="F1615" s="142"/>
      <c r="G1615" s="142"/>
      <c r="H1615" s="142"/>
      <c r="I1615" s="142"/>
      <c r="J1615" s="142"/>
      <c r="K1615" s="142"/>
      <c r="L1615" s="142"/>
      <c r="M1615" s="142"/>
      <c r="N1615" s="142"/>
      <c r="O1615" s="142"/>
      <c r="P1615" s="142"/>
      <c r="Q1615" s="142"/>
      <c r="R1615" s="142"/>
      <c r="S1615" s="142"/>
      <c r="T1615" s="142"/>
      <c r="U1615" s="142"/>
      <c r="V1615" s="142"/>
      <c r="W1615" s="142"/>
      <c r="X1615" s="142"/>
      <c r="Y1615" s="142"/>
      <c r="Z1615" s="142"/>
      <c r="AA1615" s="142"/>
      <c r="AB1615" s="142"/>
      <c r="AC1615" s="142"/>
      <c r="AD1615" s="142"/>
      <c r="AE1615" s="142"/>
    </row>
    <row r="1616" spans="1:31" ht="15" hidden="1" customHeight="1">
      <c r="A1616" s="384"/>
      <c r="B1616" s="142"/>
      <c r="C1616" s="142"/>
      <c r="D1616" s="142"/>
      <c r="E1616" s="142"/>
      <c r="F1616" s="142"/>
      <c r="G1616" s="142"/>
      <c r="H1616" s="142"/>
      <c r="I1616" s="142"/>
      <c r="J1616" s="142"/>
      <c r="K1616" s="142"/>
      <c r="L1616" s="142"/>
      <c r="M1616" s="142"/>
      <c r="N1616" s="142"/>
      <c r="O1616" s="142"/>
      <c r="P1616" s="142"/>
      <c r="Q1616" s="142"/>
      <c r="R1616" s="142"/>
      <c r="S1616" s="142"/>
      <c r="T1616" s="142"/>
      <c r="U1616" s="142"/>
      <c r="V1616" s="142"/>
      <c r="W1616" s="142"/>
      <c r="X1616" s="142"/>
      <c r="Y1616" s="142"/>
      <c r="Z1616" s="142"/>
      <c r="AA1616" s="142"/>
      <c r="AB1616" s="142"/>
      <c r="AC1616" s="142"/>
      <c r="AD1616" s="142"/>
      <c r="AE1616" s="142"/>
    </row>
    <row r="1617" spans="1:31" ht="15" hidden="1" customHeight="1">
      <c r="A1617" s="384"/>
      <c r="B1617" s="142"/>
      <c r="C1617" s="142"/>
      <c r="D1617" s="142"/>
      <c r="E1617" s="142"/>
      <c r="F1617" s="142"/>
      <c r="G1617" s="142"/>
      <c r="H1617" s="142"/>
      <c r="I1617" s="142"/>
      <c r="J1617" s="142"/>
      <c r="K1617" s="142"/>
      <c r="L1617" s="142"/>
      <c r="M1617" s="142"/>
      <c r="N1617" s="142"/>
      <c r="O1617" s="142"/>
      <c r="P1617" s="142"/>
      <c r="Q1617" s="142"/>
      <c r="R1617" s="142"/>
      <c r="S1617" s="142"/>
      <c r="T1617" s="142"/>
      <c r="U1617" s="142"/>
      <c r="V1617" s="142"/>
      <c r="W1617" s="142"/>
      <c r="X1617" s="142"/>
      <c r="Y1617" s="142"/>
      <c r="Z1617" s="142"/>
      <c r="AA1617" s="142"/>
      <c r="AB1617" s="142"/>
      <c r="AC1617" s="142"/>
      <c r="AD1617" s="142"/>
      <c r="AE1617" s="142"/>
    </row>
    <row r="1618" spans="1:31" ht="15" hidden="1" customHeight="1">
      <c r="A1618" s="384"/>
      <c r="B1618" s="142"/>
      <c r="C1618" s="142"/>
      <c r="D1618" s="142"/>
      <c r="E1618" s="142"/>
      <c r="F1618" s="142"/>
      <c r="G1618" s="142"/>
      <c r="H1618" s="142"/>
      <c r="I1618" s="142"/>
      <c r="J1618" s="142"/>
      <c r="K1618" s="142"/>
      <c r="L1618" s="142"/>
      <c r="M1618" s="142"/>
      <c r="N1618" s="142"/>
      <c r="O1618" s="142"/>
      <c r="P1618" s="142"/>
      <c r="Q1618" s="142"/>
      <c r="R1618" s="142"/>
      <c r="S1618" s="142"/>
      <c r="T1618" s="142"/>
      <c r="U1618" s="142"/>
      <c r="V1618" s="142"/>
      <c r="W1618" s="142"/>
      <c r="X1618" s="142"/>
      <c r="Y1618" s="142"/>
      <c r="Z1618" s="142"/>
      <c r="AA1618" s="142"/>
      <c r="AB1618" s="142"/>
      <c r="AC1618" s="142"/>
      <c r="AD1618" s="142"/>
      <c r="AE1618" s="142"/>
    </row>
    <row r="1619" spans="1:31" ht="15" hidden="1" customHeight="1">
      <c r="A1619" s="384"/>
      <c r="B1619" s="142"/>
      <c r="C1619" s="142"/>
      <c r="D1619" s="142"/>
      <c r="E1619" s="142"/>
      <c r="F1619" s="142"/>
      <c r="G1619" s="142"/>
      <c r="H1619" s="142"/>
      <c r="I1619" s="142"/>
      <c r="J1619" s="142"/>
      <c r="K1619" s="142"/>
      <c r="L1619" s="142"/>
      <c r="M1619" s="142"/>
      <c r="N1619" s="142"/>
      <c r="O1619" s="142"/>
      <c r="P1619" s="142"/>
      <c r="Q1619" s="142"/>
      <c r="R1619" s="142"/>
      <c r="S1619" s="142"/>
      <c r="T1619" s="142"/>
      <c r="U1619" s="142"/>
      <c r="V1619" s="142"/>
      <c r="W1619" s="142"/>
      <c r="X1619" s="142"/>
      <c r="Y1619" s="142"/>
      <c r="Z1619" s="142"/>
      <c r="AA1619" s="142"/>
      <c r="AB1619" s="142"/>
      <c r="AC1619" s="142"/>
      <c r="AD1619" s="142"/>
      <c r="AE1619" s="142"/>
    </row>
    <row r="1620" spans="1:31" ht="15" hidden="1" customHeight="1">
      <c r="A1620" s="384"/>
      <c r="B1620" s="142"/>
      <c r="C1620" s="142"/>
      <c r="D1620" s="142"/>
      <c r="E1620" s="142"/>
      <c r="F1620" s="142"/>
      <c r="G1620" s="142"/>
      <c r="H1620" s="142"/>
      <c r="I1620" s="142"/>
      <c r="J1620" s="142"/>
      <c r="K1620" s="142"/>
      <c r="L1620" s="142"/>
      <c r="M1620" s="142"/>
      <c r="N1620" s="142"/>
      <c r="O1620" s="142"/>
      <c r="P1620" s="142"/>
      <c r="Q1620" s="142"/>
      <c r="R1620" s="142"/>
      <c r="S1620" s="142"/>
      <c r="T1620" s="142"/>
      <c r="U1620" s="142"/>
      <c r="V1620" s="142"/>
      <c r="W1620" s="142"/>
      <c r="X1620" s="142"/>
      <c r="Y1620" s="142"/>
      <c r="Z1620" s="142"/>
      <c r="AA1620" s="142"/>
      <c r="AB1620" s="142"/>
      <c r="AC1620" s="142"/>
      <c r="AD1620" s="142"/>
      <c r="AE1620" s="142"/>
    </row>
    <row r="1621" spans="1:31" ht="15" hidden="1" customHeight="1">
      <c r="A1621" s="384"/>
      <c r="B1621" s="142"/>
      <c r="C1621" s="142"/>
      <c r="D1621" s="142"/>
      <c r="E1621" s="142"/>
      <c r="F1621" s="142"/>
      <c r="G1621" s="142"/>
      <c r="H1621" s="142"/>
      <c r="I1621" s="142"/>
      <c r="J1621" s="142"/>
      <c r="K1621" s="142"/>
      <c r="L1621" s="142"/>
      <c r="M1621" s="142"/>
      <c r="N1621" s="142"/>
      <c r="O1621" s="142"/>
      <c r="P1621" s="142"/>
      <c r="Q1621" s="142"/>
      <c r="R1621" s="142"/>
      <c r="S1621" s="142"/>
      <c r="T1621" s="142"/>
      <c r="U1621" s="142"/>
      <c r="V1621" s="142"/>
      <c r="W1621" s="142"/>
      <c r="X1621" s="142"/>
      <c r="Y1621" s="142"/>
      <c r="Z1621" s="142"/>
      <c r="AA1621" s="142"/>
      <c r="AB1621" s="142"/>
      <c r="AC1621" s="142"/>
      <c r="AD1621" s="142"/>
      <c r="AE1621" s="142"/>
    </row>
    <row r="1622" spans="1:31" ht="15" hidden="1" customHeight="1">
      <c r="A1622" s="384"/>
      <c r="B1622" s="142"/>
      <c r="C1622" s="142"/>
      <c r="D1622" s="142"/>
      <c r="E1622" s="142"/>
      <c r="F1622" s="142"/>
      <c r="G1622" s="142"/>
      <c r="H1622" s="142"/>
      <c r="I1622" s="142"/>
      <c r="J1622" s="142"/>
      <c r="K1622" s="142"/>
      <c r="L1622" s="142"/>
      <c r="M1622" s="142"/>
      <c r="N1622" s="142"/>
      <c r="O1622" s="142"/>
      <c r="P1622" s="142"/>
      <c r="Q1622" s="142"/>
      <c r="R1622" s="142"/>
      <c r="S1622" s="142"/>
      <c r="T1622" s="142"/>
      <c r="U1622" s="142"/>
      <c r="V1622" s="142"/>
      <c r="W1622" s="142"/>
      <c r="X1622" s="142"/>
      <c r="Y1622" s="142"/>
      <c r="Z1622" s="142"/>
      <c r="AA1622" s="142"/>
      <c r="AB1622" s="142"/>
      <c r="AC1622" s="142"/>
      <c r="AD1622" s="142"/>
      <c r="AE1622" s="142"/>
    </row>
    <row r="1623" spans="1:31" ht="15" hidden="1" customHeight="1">
      <c r="A1623" s="384"/>
      <c r="B1623" s="142"/>
      <c r="C1623" s="142"/>
      <c r="D1623" s="142"/>
      <c r="E1623" s="142"/>
      <c r="F1623" s="142"/>
      <c r="G1623" s="142"/>
      <c r="H1623" s="142"/>
      <c r="I1623" s="142"/>
      <c r="J1623" s="142"/>
      <c r="K1623" s="142"/>
      <c r="L1623" s="142"/>
      <c r="M1623" s="142"/>
      <c r="N1623" s="142"/>
      <c r="O1623" s="142"/>
      <c r="P1623" s="142"/>
      <c r="Q1623" s="142"/>
      <c r="R1623" s="142"/>
      <c r="S1623" s="142"/>
      <c r="T1623" s="142"/>
      <c r="U1623" s="142"/>
      <c r="V1623" s="142"/>
      <c r="W1623" s="142"/>
      <c r="X1623" s="142"/>
      <c r="Y1623" s="142"/>
      <c r="Z1623" s="142"/>
      <c r="AA1623" s="142"/>
      <c r="AB1623" s="142"/>
      <c r="AC1623" s="142"/>
      <c r="AD1623" s="142"/>
      <c r="AE1623" s="142"/>
    </row>
    <row r="1624" spans="1:31" ht="15" hidden="1" customHeight="1">
      <c r="A1624" s="384"/>
      <c r="B1624" s="142"/>
      <c r="C1624" s="142"/>
      <c r="D1624" s="142"/>
      <c r="E1624" s="142"/>
      <c r="F1624" s="142"/>
      <c r="G1624" s="142"/>
      <c r="H1624" s="142"/>
      <c r="I1624" s="142"/>
      <c r="J1624" s="142"/>
      <c r="K1624" s="142"/>
      <c r="L1624" s="142"/>
      <c r="M1624" s="142"/>
      <c r="N1624" s="142"/>
      <c r="O1624" s="142"/>
      <c r="P1624" s="142"/>
      <c r="Q1624" s="142"/>
      <c r="R1624" s="142"/>
      <c r="S1624" s="142"/>
      <c r="T1624" s="142"/>
      <c r="U1624" s="142"/>
      <c r="V1624" s="142"/>
      <c r="W1624" s="142"/>
      <c r="X1624" s="142"/>
      <c r="Y1624" s="142"/>
      <c r="Z1624" s="142"/>
      <c r="AA1624" s="142"/>
      <c r="AB1624" s="142"/>
      <c r="AC1624" s="142"/>
      <c r="AD1624" s="142"/>
      <c r="AE1624" s="142"/>
    </row>
    <row r="1625" spans="1:31" ht="15" hidden="1" customHeight="1">
      <c r="A1625" s="384"/>
      <c r="B1625" s="142"/>
      <c r="C1625" s="142"/>
      <c r="D1625" s="142"/>
      <c r="E1625" s="142"/>
      <c r="F1625" s="142"/>
      <c r="G1625" s="142"/>
      <c r="H1625" s="142"/>
      <c r="I1625" s="142"/>
      <c r="J1625" s="142"/>
      <c r="K1625" s="142"/>
      <c r="L1625" s="142"/>
      <c r="M1625" s="142"/>
      <c r="N1625" s="142"/>
      <c r="O1625" s="142"/>
      <c r="P1625" s="142"/>
      <c r="Q1625" s="142"/>
      <c r="R1625" s="142"/>
      <c r="S1625" s="142"/>
      <c r="T1625" s="142"/>
      <c r="U1625" s="142"/>
      <c r="V1625" s="142"/>
      <c r="W1625" s="142"/>
      <c r="X1625" s="142"/>
      <c r="Y1625" s="142"/>
      <c r="Z1625" s="142"/>
      <c r="AA1625" s="142"/>
      <c r="AB1625" s="142"/>
      <c r="AC1625" s="142"/>
      <c r="AD1625" s="142"/>
      <c r="AE1625" s="142"/>
    </row>
    <row r="1626" spans="1:31" ht="15" hidden="1" customHeight="1">
      <c r="A1626" s="384"/>
      <c r="B1626" s="142"/>
      <c r="C1626" s="142"/>
      <c r="D1626" s="142"/>
      <c r="E1626" s="142"/>
      <c r="F1626" s="142"/>
      <c r="G1626" s="142"/>
      <c r="H1626" s="142"/>
      <c r="I1626" s="142"/>
      <c r="J1626" s="142"/>
      <c r="K1626" s="142"/>
      <c r="L1626" s="142"/>
      <c r="M1626" s="142"/>
      <c r="N1626" s="142"/>
      <c r="O1626" s="142"/>
      <c r="P1626" s="142"/>
      <c r="Q1626" s="142"/>
      <c r="R1626" s="142"/>
      <c r="S1626" s="142"/>
      <c r="T1626" s="142"/>
      <c r="U1626" s="142"/>
      <c r="V1626" s="142"/>
      <c r="W1626" s="142"/>
      <c r="X1626" s="142"/>
      <c r="Y1626" s="142"/>
      <c r="Z1626" s="142"/>
      <c r="AA1626" s="142"/>
      <c r="AB1626" s="142"/>
      <c r="AC1626" s="142"/>
      <c r="AD1626" s="142"/>
      <c r="AE1626" s="142"/>
    </row>
    <row r="1627" spans="1:31" ht="15" hidden="1" customHeight="1">
      <c r="A1627" s="384"/>
      <c r="B1627" s="142"/>
      <c r="C1627" s="142"/>
      <c r="D1627" s="142"/>
      <c r="E1627" s="142"/>
      <c r="F1627" s="142"/>
      <c r="G1627" s="142"/>
      <c r="H1627" s="142"/>
      <c r="I1627" s="142"/>
      <c r="J1627" s="142"/>
      <c r="K1627" s="142"/>
      <c r="L1627" s="142"/>
      <c r="M1627" s="142"/>
      <c r="N1627" s="142"/>
      <c r="O1627" s="142"/>
      <c r="P1627" s="142"/>
      <c r="Q1627" s="142"/>
      <c r="R1627" s="142"/>
      <c r="S1627" s="142"/>
      <c r="T1627" s="142"/>
      <c r="U1627" s="142"/>
      <c r="V1627" s="142"/>
      <c r="W1627" s="142"/>
      <c r="X1627" s="142"/>
      <c r="Y1627" s="142"/>
      <c r="Z1627" s="142"/>
      <c r="AA1627" s="142"/>
      <c r="AB1627" s="142"/>
      <c r="AC1627" s="142"/>
      <c r="AD1627" s="142"/>
      <c r="AE1627" s="142"/>
    </row>
    <row r="1628" spans="1:31" ht="15" hidden="1" customHeight="1">
      <c r="A1628" s="384"/>
      <c r="B1628" s="142"/>
      <c r="C1628" s="142"/>
      <c r="D1628" s="142"/>
      <c r="E1628" s="142"/>
      <c r="F1628" s="142"/>
      <c r="G1628" s="142"/>
      <c r="H1628" s="142"/>
      <c r="I1628" s="142"/>
      <c r="J1628" s="142"/>
      <c r="K1628" s="142"/>
      <c r="L1628" s="142"/>
      <c r="M1628" s="142"/>
      <c r="N1628" s="142"/>
      <c r="O1628" s="142"/>
      <c r="P1628" s="142"/>
      <c r="Q1628" s="142"/>
      <c r="R1628" s="142"/>
      <c r="S1628" s="142"/>
      <c r="T1628" s="142"/>
      <c r="U1628" s="142"/>
      <c r="V1628" s="142"/>
      <c r="W1628" s="142"/>
      <c r="X1628" s="142"/>
      <c r="Y1628" s="142"/>
      <c r="Z1628" s="142"/>
      <c r="AA1628" s="142"/>
      <c r="AB1628" s="142"/>
      <c r="AC1628" s="142"/>
      <c r="AD1628" s="142"/>
      <c r="AE1628" s="142"/>
    </row>
    <row r="1629" spans="1:31" ht="15" hidden="1" customHeight="1">
      <c r="A1629" s="384"/>
      <c r="B1629" s="142"/>
      <c r="C1629" s="142"/>
      <c r="D1629" s="142"/>
      <c r="E1629" s="142"/>
      <c r="F1629" s="142"/>
      <c r="G1629" s="142"/>
      <c r="H1629" s="142"/>
      <c r="I1629" s="142"/>
      <c r="J1629" s="142"/>
      <c r="K1629" s="142"/>
      <c r="L1629" s="142"/>
      <c r="M1629" s="142"/>
      <c r="N1629" s="142"/>
      <c r="O1629" s="142"/>
      <c r="P1629" s="142"/>
      <c r="Q1629" s="142"/>
      <c r="R1629" s="142"/>
      <c r="S1629" s="142"/>
      <c r="T1629" s="142"/>
      <c r="U1629" s="142"/>
      <c r="V1629" s="142"/>
      <c r="W1629" s="142"/>
      <c r="X1629" s="142"/>
      <c r="Y1629" s="142"/>
      <c r="Z1629" s="142"/>
      <c r="AA1629" s="142"/>
      <c r="AB1629" s="142"/>
      <c r="AC1629" s="142"/>
      <c r="AD1629" s="142"/>
      <c r="AE1629" s="142"/>
    </row>
    <row r="1630" spans="1:31" ht="15" hidden="1" customHeight="1">
      <c r="A1630" s="384"/>
      <c r="B1630" s="142"/>
      <c r="C1630" s="142"/>
      <c r="D1630" s="142"/>
      <c r="E1630" s="142"/>
      <c r="F1630" s="142"/>
      <c r="G1630" s="142"/>
      <c r="H1630" s="142"/>
      <c r="I1630" s="142"/>
      <c r="J1630" s="142"/>
      <c r="K1630" s="142"/>
      <c r="L1630" s="142"/>
      <c r="M1630" s="142"/>
      <c r="N1630" s="142"/>
      <c r="O1630" s="142"/>
      <c r="P1630" s="142"/>
      <c r="Q1630" s="142"/>
      <c r="R1630" s="142"/>
      <c r="S1630" s="142"/>
      <c r="T1630" s="142"/>
      <c r="U1630" s="142"/>
      <c r="V1630" s="142"/>
      <c r="W1630" s="142"/>
      <c r="X1630" s="142"/>
      <c r="Y1630" s="142"/>
      <c r="Z1630" s="142"/>
      <c r="AA1630" s="142"/>
      <c r="AB1630" s="142"/>
      <c r="AC1630" s="142"/>
      <c r="AD1630" s="142"/>
      <c r="AE1630" s="142"/>
    </row>
    <row r="1631" spans="1:31" ht="15" hidden="1" customHeight="1">
      <c r="A1631" s="384"/>
      <c r="B1631" s="142"/>
      <c r="C1631" s="142"/>
      <c r="D1631" s="142"/>
      <c r="E1631" s="142"/>
      <c r="F1631" s="142"/>
      <c r="G1631" s="142"/>
      <c r="H1631" s="142"/>
      <c r="I1631" s="142"/>
      <c r="J1631" s="142"/>
      <c r="K1631" s="142"/>
      <c r="L1631" s="142"/>
      <c r="M1631" s="142"/>
      <c r="N1631" s="142"/>
      <c r="O1631" s="142"/>
      <c r="P1631" s="142"/>
      <c r="Q1631" s="142"/>
      <c r="R1631" s="142"/>
      <c r="S1631" s="142"/>
      <c r="T1631" s="142"/>
      <c r="U1631" s="142"/>
      <c r="V1631" s="142"/>
      <c r="W1631" s="142"/>
      <c r="X1631" s="142"/>
      <c r="Y1631" s="142"/>
      <c r="Z1631" s="142"/>
      <c r="AA1631" s="142"/>
      <c r="AB1631" s="142"/>
      <c r="AC1631" s="142"/>
      <c r="AD1631" s="142"/>
      <c r="AE1631" s="142"/>
    </row>
    <row r="1632" spans="1:31" ht="15" hidden="1" customHeight="1">
      <c r="A1632" s="384"/>
      <c r="B1632" s="142"/>
      <c r="C1632" s="142"/>
      <c r="D1632" s="142"/>
      <c r="E1632" s="142"/>
      <c r="F1632" s="142"/>
      <c r="G1632" s="142"/>
      <c r="H1632" s="142"/>
      <c r="I1632" s="142"/>
      <c r="J1632" s="142"/>
      <c r="K1632" s="142"/>
      <c r="L1632" s="142"/>
      <c r="M1632" s="142"/>
      <c r="N1632" s="142"/>
      <c r="O1632" s="142"/>
      <c r="P1632" s="142"/>
      <c r="Q1632" s="142"/>
      <c r="R1632" s="142"/>
      <c r="S1632" s="142"/>
      <c r="T1632" s="142"/>
      <c r="U1632" s="142"/>
      <c r="V1632" s="142"/>
      <c r="W1632" s="142"/>
      <c r="X1632" s="142"/>
      <c r="Y1632" s="142"/>
      <c r="Z1632" s="142"/>
      <c r="AA1632" s="142"/>
      <c r="AB1632" s="142"/>
      <c r="AC1632" s="142"/>
      <c r="AD1632" s="142"/>
      <c r="AE1632" s="142"/>
    </row>
    <row r="1633" spans="1:31" ht="15" hidden="1" customHeight="1">
      <c r="A1633" s="384"/>
      <c r="B1633" s="142"/>
      <c r="C1633" s="142"/>
      <c r="D1633" s="142"/>
      <c r="E1633" s="142"/>
      <c r="F1633" s="142"/>
      <c r="G1633" s="142"/>
      <c r="H1633" s="142"/>
      <c r="I1633" s="142"/>
      <c r="J1633" s="142"/>
      <c r="K1633" s="142"/>
      <c r="L1633" s="142"/>
      <c r="M1633" s="142"/>
      <c r="N1633" s="142"/>
      <c r="O1633" s="142"/>
      <c r="P1633" s="142"/>
      <c r="Q1633" s="142"/>
      <c r="R1633" s="142"/>
      <c r="S1633" s="142"/>
      <c r="T1633" s="142"/>
      <c r="U1633" s="142"/>
      <c r="V1633" s="142"/>
      <c r="W1633" s="142"/>
      <c r="X1633" s="142"/>
      <c r="Y1633" s="142"/>
      <c r="Z1633" s="142"/>
      <c r="AA1633" s="142"/>
      <c r="AB1633" s="142"/>
      <c r="AC1633" s="142"/>
      <c r="AD1633" s="142"/>
      <c r="AE1633" s="142"/>
    </row>
    <row r="1634" spans="1:31" ht="15" hidden="1" customHeight="1">
      <c r="A1634" s="384"/>
      <c r="B1634" s="142"/>
      <c r="C1634" s="142"/>
      <c r="D1634" s="142"/>
      <c r="E1634" s="142"/>
      <c r="F1634" s="142"/>
      <c r="G1634" s="142"/>
      <c r="H1634" s="142"/>
      <c r="I1634" s="142"/>
      <c r="J1634" s="142"/>
      <c r="K1634" s="142"/>
      <c r="L1634" s="142"/>
      <c r="M1634" s="142"/>
      <c r="N1634" s="142"/>
      <c r="O1634" s="142"/>
      <c r="P1634" s="142"/>
      <c r="Q1634" s="142"/>
      <c r="R1634" s="142"/>
      <c r="S1634" s="142"/>
      <c r="T1634" s="142"/>
      <c r="U1634" s="142"/>
      <c r="V1634" s="142"/>
      <c r="W1634" s="142"/>
      <c r="X1634" s="142"/>
      <c r="Y1634" s="142"/>
      <c r="Z1634" s="142"/>
      <c r="AA1634" s="142"/>
      <c r="AB1634" s="142"/>
      <c r="AC1634" s="142"/>
      <c r="AD1634" s="142"/>
      <c r="AE1634" s="142"/>
    </row>
    <row r="1635" spans="1:31" ht="15" hidden="1" customHeight="1">
      <c r="A1635" s="384"/>
      <c r="B1635" s="142"/>
      <c r="C1635" s="142"/>
      <c r="D1635" s="142"/>
      <c r="E1635" s="142"/>
      <c r="F1635" s="142"/>
      <c r="G1635" s="142"/>
      <c r="H1635" s="142"/>
      <c r="I1635" s="142"/>
      <c r="J1635" s="142"/>
      <c r="K1635" s="142"/>
      <c r="L1635" s="142"/>
      <c r="M1635" s="142"/>
      <c r="N1635" s="142"/>
      <c r="O1635" s="142"/>
      <c r="P1635" s="142"/>
      <c r="Q1635" s="142"/>
      <c r="R1635" s="142"/>
      <c r="S1635" s="142"/>
      <c r="T1635" s="142"/>
      <c r="U1635" s="142"/>
      <c r="V1635" s="142"/>
      <c r="W1635" s="142"/>
      <c r="X1635" s="142"/>
      <c r="Y1635" s="142"/>
      <c r="Z1635" s="142"/>
      <c r="AA1635" s="142"/>
      <c r="AB1635" s="142"/>
      <c r="AC1635" s="142"/>
      <c r="AD1635" s="142"/>
      <c r="AE1635" s="142"/>
    </row>
    <row r="1636" spans="1:31" ht="15" hidden="1" customHeight="1">
      <c r="A1636" s="384"/>
      <c r="B1636" s="142"/>
      <c r="C1636" s="142"/>
      <c r="D1636" s="142"/>
      <c r="E1636" s="142"/>
      <c r="F1636" s="142"/>
      <c r="G1636" s="142"/>
      <c r="H1636" s="142"/>
      <c r="I1636" s="142"/>
      <c r="J1636" s="142"/>
      <c r="K1636" s="142"/>
      <c r="L1636" s="142"/>
      <c r="M1636" s="142"/>
      <c r="N1636" s="142"/>
      <c r="O1636" s="142"/>
      <c r="P1636" s="142"/>
      <c r="Q1636" s="142"/>
      <c r="R1636" s="142"/>
      <c r="S1636" s="142"/>
      <c r="T1636" s="142"/>
      <c r="U1636" s="142"/>
      <c r="V1636" s="142"/>
      <c r="W1636" s="142"/>
      <c r="X1636" s="142"/>
      <c r="Y1636" s="142"/>
      <c r="Z1636" s="142"/>
      <c r="AA1636" s="142"/>
      <c r="AB1636" s="142"/>
      <c r="AC1636" s="142"/>
      <c r="AD1636" s="142"/>
      <c r="AE1636" s="142"/>
    </row>
    <row r="1637" spans="1:31" ht="15" hidden="1" customHeight="1">
      <c r="A1637" s="384"/>
      <c r="B1637" s="142"/>
      <c r="C1637" s="142"/>
      <c r="D1637" s="142"/>
      <c r="E1637" s="142"/>
      <c r="F1637" s="142"/>
      <c r="G1637" s="142"/>
      <c r="H1637" s="142"/>
      <c r="I1637" s="142"/>
      <c r="J1637" s="142"/>
      <c r="K1637" s="142"/>
      <c r="L1637" s="142"/>
      <c r="M1637" s="142"/>
      <c r="N1637" s="142"/>
      <c r="O1637" s="142"/>
      <c r="P1637" s="142"/>
      <c r="Q1637" s="142"/>
      <c r="R1637" s="142"/>
      <c r="S1637" s="142"/>
      <c r="T1637" s="142"/>
      <c r="U1637" s="142"/>
      <c r="V1637" s="142"/>
      <c r="W1637" s="142"/>
      <c r="X1637" s="142"/>
      <c r="Y1637" s="142"/>
      <c r="Z1637" s="142"/>
      <c r="AA1637" s="142"/>
      <c r="AB1637" s="142"/>
      <c r="AC1637" s="142"/>
      <c r="AD1637" s="142"/>
      <c r="AE1637" s="142"/>
    </row>
    <row r="1638" spans="1:31" ht="15" hidden="1" customHeight="1">
      <c r="A1638" s="384"/>
      <c r="B1638" s="142"/>
      <c r="C1638" s="142"/>
      <c r="D1638" s="142"/>
      <c r="E1638" s="142"/>
      <c r="F1638" s="142"/>
      <c r="G1638" s="142"/>
      <c r="H1638" s="142"/>
      <c r="I1638" s="142"/>
      <c r="J1638" s="142"/>
      <c r="K1638" s="142"/>
      <c r="L1638" s="142"/>
      <c r="M1638" s="142"/>
      <c r="N1638" s="142"/>
      <c r="O1638" s="142"/>
      <c r="P1638" s="142"/>
      <c r="Q1638" s="142"/>
      <c r="R1638" s="142"/>
      <c r="S1638" s="142"/>
      <c r="T1638" s="142"/>
      <c r="U1638" s="142"/>
      <c r="V1638" s="142"/>
      <c r="W1638" s="142"/>
      <c r="X1638" s="142"/>
      <c r="Y1638" s="142"/>
      <c r="Z1638" s="142"/>
      <c r="AA1638" s="142"/>
      <c r="AB1638" s="142"/>
      <c r="AC1638" s="142"/>
      <c r="AD1638" s="142"/>
      <c r="AE1638" s="142"/>
    </row>
    <row r="1639" spans="1:31" ht="15" hidden="1" customHeight="1">
      <c r="A1639" s="384"/>
      <c r="B1639" s="142"/>
      <c r="C1639" s="142"/>
      <c r="D1639" s="142"/>
      <c r="E1639" s="142"/>
      <c r="F1639" s="142"/>
      <c r="G1639" s="142"/>
      <c r="H1639" s="142"/>
      <c r="I1639" s="142"/>
      <c r="J1639" s="142"/>
      <c r="K1639" s="142"/>
      <c r="L1639" s="142"/>
      <c r="M1639" s="142"/>
      <c r="N1639" s="142"/>
      <c r="O1639" s="142"/>
      <c r="P1639" s="142"/>
      <c r="Q1639" s="142"/>
      <c r="R1639" s="142"/>
      <c r="S1639" s="142"/>
      <c r="T1639" s="142"/>
      <c r="U1639" s="142"/>
      <c r="V1639" s="142"/>
      <c r="W1639" s="142"/>
      <c r="X1639" s="142"/>
      <c r="Y1639" s="142"/>
      <c r="Z1639" s="142"/>
      <c r="AA1639" s="142"/>
      <c r="AB1639" s="142"/>
      <c r="AC1639" s="142"/>
      <c r="AD1639" s="142"/>
      <c r="AE1639" s="142"/>
    </row>
    <row r="1640" spans="1:31" ht="15" hidden="1" customHeight="1">
      <c r="A1640" s="384"/>
      <c r="B1640" s="142"/>
      <c r="C1640" s="142"/>
      <c r="D1640" s="142"/>
      <c r="E1640" s="142"/>
      <c r="F1640" s="142"/>
      <c r="G1640" s="142"/>
      <c r="H1640" s="142"/>
      <c r="I1640" s="142"/>
      <c r="J1640" s="142"/>
      <c r="K1640" s="142"/>
      <c r="L1640" s="142"/>
      <c r="M1640" s="142"/>
      <c r="N1640" s="142"/>
      <c r="O1640" s="142"/>
      <c r="P1640" s="142"/>
      <c r="Q1640" s="142"/>
      <c r="R1640" s="142"/>
      <c r="S1640" s="142"/>
      <c r="T1640" s="142"/>
      <c r="U1640" s="142"/>
      <c r="V1640" s="142"/>
      <c r="W1640" s="142"/>
      <c r="X1640" s="142"/>
      <c r="Y1640" s="142"/>
      <c r="Z1640" s="142"/>
      <c r="AA1640" s="142"/>
      <c r="AB1640" s="142"/>
      <c r="AC1640" s="142"/>
      <c r="AD1640" s="142"/>
      <c r="AE1640" s="142"/>
    </row>
    <row r="1641" spans="1:31" ht="15" hidden="1" customHeight="1">
      <c r="A1641" s="384"/>
      <c r="B1641" s="142"/>
      <c r="C1641" s="142"/>
      <c r="D1641" s="142"/>
      <c r="E1641" s="142"/>
      <c r="F1641" s="142"/>
      <c r="G1641" s="142"/>
      <c r="H1641" s="142"/>
      <c r="I1641" s="142"/>
      <c r="J1641" s="142"/>
      <c r="K1641" s="142"/>
      <c r="L1641" s="142"/>
      <c r="M1641" s="142"/>
      <c r="N1641" s="142"/>
      <c r="O1641" s="142"/>
      <c r="P1641" s="142"/>
      <c r="Q1641" s="142"/>
      <c r="R1641" s="142"/>
      <c r="S1641" s="142"/>
      <c r="T1641" s="142"/>
      <c r="U1641" s="142"/>
      <c r="V1641" s="142"/>
      <c r="W1641" s="142"/>
      <c r="X1641" s="142"/>
      <c r="Y1641" s="142"/>
      <c r="Z1641" s="142"/>
      <c r="AA1641" s="142"/>
      <c r="AB1641" s="142"/>
      <c r="AC1641" s="142"/>
      <c r="AD1641" s="142"/>
      <c r="AE1641" s="142"/>
    </row>
    <row r="1642" spans="1:31" ht="15" hidden="1" customHeight="1">
      <c r="A1642" s="384"/>
      <c r="B1642" s="142"/>
      <c r="C1642" s="142"/>
      <c r="D1642" s="142"/>
      <c r="E1642" s="142"/>
      <c r="F1642" s="142"/>
      <c r="G1642" s="142"/>
      <c r="H1642" s="142"/>
      <c r="I1642" s="142"/>
      <c r="J1642" s="142"/>
      <c r="K1642" s="142"/>
      <c r="L1642" s="142"/>
      <c r="M1642" s="142"/>
      <c r="N1642" s="142"/>
      <c r="O1642" s="142"/>
      <c r="P1642" s="142"/>
      <c r="Q1642" s="142"/>
      <c r="R1642" s="142"/>
      <c r="S1642" s="142"/>
      <c r="T1642" s="142"/>
      <c r="U1642" s="142"/>
      <c r="V1642" s="142"/>
      <c r="W1642" s="142"/>
      <c r="X1642" s="142"/>
      <c r="Y1642" s="142"/>
      <c r="Z1642" s="142"/>
      <c r="AA1642" s="142"/>
      <c r="AB1642" s="142"/>
      <c r="AC1642" s="142"/>
      <c r="AD1642" s="142"/>
      <c r="AE1642" s="142"/>
    </row>
    <row r="1643" spans="1:31" ht="15" hidden="1" customHeight="1">
      <c r="A1643" s="384"/>
      <c r="B1643" s="142"/>
      <c r="C1643" s="142"/>
      <c r="D1643" s="142"/>
      <c r="E1643" s="142"/>
      <c r="F1643" s="142"/>
      <c r="G1643" s="142"/>
      <c r="H1643" s="142"/>
      <c r="I1643" s="142"/>
      <c r="J1643" s="142"/>
      <c r="K1643" s="142"/>
      <c r="L1643" s="142"/>
      <c r="M1643" s="142"/>
      <c r="N1643" s="142"/>
      <c r="O1643" s="142"/>
      <c r="P1643" s="142"/>
      <c r="Q1643" s="142"/>
      <c r="R1643" s="142"/>
      <c r="S1643" s="142"/>
      <c r="T1643" s="142"/>
      <c r="U1643" s="142"/>
      <c r="V1643" s="142"/>
      <c r="W1643" s="142"/>
      <c r="X1643" s="142"/>
      <c r="Y1643" s="142"/>
      <c r="Z1643" s="142"/>
      <c r="AA1643" s="142"/>
      <c r="AB1643" s="142"/>
      <c r="AC1643" s="142"/>
      <c r="AD1643" s="142"/>
      <c r="AE1643" s="142"/>
    </row>
    <row r="1644" spans="1:31" ht="15" hidden="1" customHeight="1">
      <c r="A1644" s="384"/>
      <c r="B1644" s="142"/>
      <c r="C1644" s="142"/>
      <c r="D1644" s="142"/>
      <c r="E1644" s="142"/>
      <c r="F1644" s="142"/>
      <c r="G1644" s="142"/>
      <c r="H1644" s="142"/>
      <c r="I1644" s="142"/>
      <c r="J1644" s="142"/>
      <c r="K1644" s="142"/>
      <c r="L1644" s="142"/>
      <c r="M1644" s="142"/>
      <c r="N1644" s="142"/>
      <c r="O1644" s="142"/>
      <c r="P1644" s="142"/>
      <c r="Q1644" s="142"/>
      <c r="R1644" s="142"/>
      <c r="S1644" s="142"/>
      <c r="T1644" s="142"/>
      <c r="U1644" s="142"/>
      <c r="V1644" s="142"/>
      <c r="W1644" s="142"/>
      <c r="X1644" s="142"/>
      <c r="Y1644" s="142"/>
      <c r="Z1644" s="142"/>
      <c r="AA1644" s="142"/>
      <c r="AB1644" s="142"/>
      <c r="AC1644" s="142"/>
      <c r="AD1644" s="142"/>
      <c r="AE1644" s="142"/>
    </row>
    <row r="1645" spans="1:31" ht="15" hidden="1" customHeight="1">
      <c r="A1645" s="384"/>
      <c r="B1645" s="142"/>
      <c r="C1645" s="142"/>
      <c r="D1645" s="142"/>
      <c r="E1645" s="142"/>
      <c r="F1645" s="142"/>
      <c r="G1645" s="142"/>
      <c r="H1645" s="142"/>
      <c r="I1645" s="142"/>
      <c r="J1645" s="142"/>
      <c r="K1645" s="142"/>
      <c r="L1645" s="142"/>
      <c r="M1645" s="142"/>
      <c r="N1645" s="142"/>
      <c r="O1645" s="142"/>
      <c r="P1645" s="142"/>
      <c r="Q1645" s="142"/>
      <c r="R1645" s="142"/>
      <c r="S1645" s="142"/>
      <c r="T1645" s="142"/>
      <c r="U1645" s="142"/>
      <c r="V1645" s="142"/>
      <c r="W1645" s="142"/>
      <c r="X1645" s="142"/>
      <c r="Y1645" s="142"/>
      <c r="Z1645" s="142"/>
      <c r="AA1645" s="142"/>
      <c r="AB1645" s="142"/>
      <c r="AC1645" s="142"/>
      <c r="AD1645" s="142"/>
      <c r="AE1645" s="142"/>
    </row>
    <row r="1646" spans="1:31" ht="15" hidden="1" customHeight="1">
      <c r="A1646" s="384"/>
      <c r="B1646" s="142"/>
      <c r="C1646" s="142"/>
      <c r="D1646" s="142"/>
      <c r="E1646" s="142"/>
      <c r="F1646" s="142"/>
      <c r="G1646" s="142"/>
      <c r="H1646" s="142"/>
      <c r="I1646" s="142"/>
      <c r="J1646" s="142"/>
      <c r="K1646" s="142"/>
      <c r="L1646" s="142"/>
      <c r="M1646" s="142"/>
      <c r="N1646" s="142"/>
      <c r="O1646" s="142"/>
      <c r="P1646" s="142"/>
      <c r="Q1646" s="142"/>
      <c r="R1646" s="142"/>
      <c r="S1646" s="142"/>
      <c r="T1646" s="142"/>
      <c r="U1646" s="142"/>
      <c r="V1646" s="142"/>
      <c r="W1646" s="142"/>
      <c r="X1646" s="142"/>
      <c r="Y1646" s="142"/>
      <c r="Z1646" s="142"/>
      <c r="AA1646" s="142"/>
      <c r="AB1646" s="142"/>
      <c r="AC1646" s="142"/>
      <c r="AD1646" s="142"/>
      <c r="AE1646" s="142"/>
    </row>
    <row r="1647" spans="1:31" ht="15" hidden="1" customHeight="1">
      <c r="A1647" s="384"/>
      <c r="B1647" s="142"/>
      <c r="C1647" s="142"/>
      <c r="D1647" s="142"/>
      <c r="E1647" s="142"/>
      <c r="F1647" s="142"/>
      <c r="G1647" s="142"/>
      <c r="H1647" s="142"/>
      <c r="I1647" s="142"/>
      <c r="J1647" s="142"/>
      <c r="K1647" s="142"/>
      <c r="L1647" s="142"/>
      <c r="M1647" s="142"/>
      <c r="N1647" s="142"/>
      <c r="O1647" s="142"/>
      <c r="P1647" s="142"/>
      <c r="Q1647" s="142"/>
      <c r="R1647" s="142"/>
      <c r="S1647" s="142"/>
      <c r="T1647" s="142"/>
      <c r="U1647" s="142"/>
      <c r="V1647" s="142"/>
      <c r="W1647" s="142"/>
      <c r="X1647" s="142"/>
      <c r="Y1647" s="142"/>
      <c r="Z1647" s="142"/>
      <c r="AA1647" s="142"/>
      <c r="AB1647" s="142"/>
      <c r="AC1647" s="142"/>
      <c r="AD1647" s="142"/>
      <c r="AE1647" s="142"/>
    </row>
    <row r="1648" spans="1:31" ht="15" hidden="1" customHeight="1">
      <c r="A1648" s="384"/>
      <c r="B1648" s="142"/>
      <c r="C1648" s="142"/>
      <c r="D1648" s="142"/>
      <c r="E1648" s="142"/>
      <c r="F1648" s="142"/>
      <c r="G1648" s="142"/>
      <c r="H1648" s="142"/>
      <c r="I1648" s="142"/>
      <c r="J1648" s="142"/>
      <c r="K1648" s="142"/>
      <c r="L1648" s="142"/>
      <c r="M1648" s="142"/>
      <c r="N1648" s="142"/>
      <c r="O1648" s="142"/>
      <c r="P1648" s="142"/>
      <c r="Q1648" s="142"/>
      <c r="R1648" s="142"/>
      <c r="S1648" s="142"/>
      <c r="T1648" s="142"/>
      <c r="U1648" s="142"/>
      <c r="V1648" s="142"/>
      <c r="W1648" s="142"/>
      <c r="X1648" s="142"/>
      <c r="Y1648" s="142"/>
      <c r="Z1648" s="142"/>
      <c r="AA1648" s="142"/>
      <c r="AB1648" s="142"/>
      <c r="AC1648" s="142"/>
      <c r="AD1648" s="142"/>
      <c r="AE1648" s="142"/>
    </row>
    <row r="1649" spans="1:31" ht="15" hidden="1" customHeight="1">
      <c r="A1649" s="384"/>
      <c r="B1649" s="142"/>
      <c r="C1649" s="142"/>
      <c r="D1649" s="142"/>
      <c r="E1649" s="142"/>
      <c r="F1649" s="142"/>
      <c r="G1649" s="142"/>
      <c r="H1649" s="142"/>
      <c r="I1649" s="142"/>
      <c r="J1649" s="142"/>
      <c r="K1649" s="142"/>
      <c r="L1649" s="142"/>
      <c r="M1649" s="142"/>
      <c r="N1649" s="142"/>
      <c r="O1649" s="142"/>
      <c r="P1649" s="142"/>
      <c r="Q1649" s="142"/>
      <c r="R1649" s="142"/>
      <c r="S1649" s="142"/>
      <c r="T1649" s="142"/>
      <c r="U1649" s="142"/>
      <c r="V1649" s="142"/>
      <c r="W1649" s="142"/>
      <c r="X1649" s="142"/>
      <c r="Y1649" s="142"/>
      <c r="Z1649" s="142"/>
      <c r="AA1649" s="142"/>
      <c r="AB1649" s="142"/>
      <c r="AC1649" s="142"/>
      <c r="AD1649" s="142"/>
      <c r="AE1649" s="142"/>
    </row>
    <row r="1650" spans="1:31" ht="15" hidden="1" customHeight="1">
      <c r="A1650" s="384"/>
      <c r="B1650" s="142"/>
      <c r="C1650" s="142"/>
      <c r="D1650" s="142"/>
      <c r="E1650" s="142"/>
      <c r="F1650" s="142"/>
      <c r="G1650" s="142"/>
      <c r="H1650" s="142"/>
      <c r="I1650" s="142"/>
      <c r="J1650" s="142"/>
      <c r="K1650" s="142"/>
      <c r="L1650" s="142"/>
      <c r="M1650" s="142"/>
      <c r="N1650" s="142"/>
      <c r="O1650" s="142"/>
      <c r="P1650" s="142"/>
      <c r="Q1650" s="142"/>
      <c r="R1650" s="142"/>
      <c r="S1650" s="142"/>
      <c r="T1650" s="142"/>
      <c r="U1650" s="142"/>
      <c r="V1650" s="142"/>
      <c r="W1650" s="142"/>
      <c r="X1650" s="142"/>
      <c r="Y1650" s="142"/>
      <c r="Z1650" s="142"/>
      <c r="AA1650" s="142"/>
      <c r="AB1650" s="142"/>
      <c r="AC1650" s="142"/>
      <c r="AD1650" s="142"/>
      <c r="AE1650" s="142"/>
    </row>
    <row r="1651" spans="1:31" ht="15" hidden="1" customHeight="1">
      <c r="A1651" s="384"/>
      <c r="B1651" s="142"/>
      <c r="C1651" s="142"/>
      <c r="D1651" s="142"/>
      <c r="E1651" s="142"/>
      <c r="F1651" s="142"/>
      <c r="G1651" s="142"/>
      <c r="H1651" s="142"/>
      <c r="I1651" s="142"/>
      <c r="J1651" s="142"/>
      <c r="K1651" s="142"/>
      <c r="L1651" s="142"/>
      <c r="M1651" s="142"/>
      <c r="N1651" s="142"/>
      <c r="O1651" s="142"/>
      <c r="P1651" s="142"/>
      <c r="Q1651" s="142"/>
      <c r="R1651" s="142"/>
      <c r="S1651" s="142"/>
      <c r="T1651" s="142"/>
      <c r="U1651" s="142"/>
      <c r="V1651" s="142"/>
      <c r="W1651" s="142"/>
      <c r="X1651" s="142"/>
      <c r="Y1651" s="142"/>
      <c r="Z1651" s="142"/>
      <c r="AA1651" s="142"/>
      <c r="AB1651" s="142"/>
      <c r="AC1651" s="142"/>
      <c r="AD1651" s="142"/>
      <c r="AE1651" s="142"/>
    </row>
    <row r="1652" spans="1:31" ht="15" hidden="1" customHeight="1">
      <c r="A1652" s="384"/>
      <c r="B1652" s="142"/>
      <c r="C1652" s="142"/>
      <c r="D1652" s="142"/>
      <c r="E1652" s="142"/>
      <c r="F1652" s="142"/>
      <c r="G1652" s="142"/>
      <c r="H1652" s="142"/>
      <c r="I1652" s="142"/>
      <c r="J1652" s="142"/>
      <c r="K1652" s="142"/>
      <c r="L1652" s="142"/>
      <c r="M1652" s="142"/>
      <c r="N1652" s="142"/>
      <c r="O1652" s="142"/>
      <c r="P1652" s="142"/>
      <c r="Q1652" s="142"/>
      <c r="R1652" s="142"/>
      <c r="S1652" s="142"/>
      <c r="T1652" s="142"/>
      <c r="U1652" s="142"/>
      <c r="V1652" s="142"/>
      <c r="W1652" s="142"/>
      <c r="X1652" s="142"/>
      <c r="Y1652" s="142"/>
      <c r="Z1652" s="142"/>
      <c r="AA1652" s="142"/>
      <c r="AB1652" s="142"/>
      <c r="AC1652" s="142"/>
      <c r="AD1652" s="142"/>
      <c r="AE1652" s="142"/>
    </row>
    <row r="1653" spans="1:31" ht="15" hidden="1" customHeight="1">
      <c r="A1653" s="384"/>
      <c r="B1653" s="142"/>
      <c r="C1653" s="142"/>
      <c r="D1653" s="142"/>
      <c r="E1653" s="142"/>
      <c r="F1653" s="142"/>
      <c r="G1653" s="142"/>
      <c r="H1653" s="142"/>
      <c r="I1653" s="142"/>
      <c r="J1653" s="142"/>
      <c r="K1653" s="142"/>
      <c r="L1653" s="142"/>
      <c r="M1653" s="142"/>
      <c r="N1653" s="142"/>
      <c r="O1653" s="142"/>
      <c r="P1653" s="142"/>
      <c r="Q1653" s="142"/>
      <c r="R1653" s="142"/>
      <c r="S1653" s="142"/>
      <c r="T1653" s="142"/>
      <c r="U1653" s="142"/>
      <c r="V1653" s="142"/>
      <c r="W1653" s="142"/>
      <c r="X1653" s="142"/>
      <c r="Y1653" s="142"/>
      <c r="Z1653" s="142"/>
      <c r="AA1653" s="142"/>
      <c r="AB1653" s="142"/>
      <c r="AC1653" s="142"/>
      <c r="AD1653" s="142"/>
      <c r="AE1653" s="142"/>
    </row>
    <row r="1654" spans="1:31" ht="15" hidden="1" customHeight="1">
      <c r="A1654" s="384"/>
      <c r="B1654" s="142"/>
      <c r="C1654" s="142"/>
      <c r="D1654" s="142"/>
      <c r="E1654" s="142"/>
      <c r="F1654" s="142"/>
      <c r="G1654" s="142"/>
      <c r="H1654" s="142"/>
      <c r="I1654" s="142"/>
      <c r="J1654" s="142"/>
      <c r="K1654" s="142"/>
      <c r="L1654" s="142"/>
      <c r="M1654" s="142"/>
      <c r="N1654" s="142"/>
      <c r="O1654" s="142"/>
      <c r="P1654" s="142"/>
      <c r="Q1654" s="142"/>
      <c r="R1654" s="142"/>
      <c r="S1654" s="142"/>
      <c r="T1654" s="142"/>
      <c r="U1654" s="142"/>
      <c r="V1654" s="142"/>
      <c r="W1654" s="142"/>
      <c r="X1654" s="142"/>
      <c r="Y1654" s="142"/>
      <c r="Z1654" s="142"/>
      <c r="AA1654" s="142"/>
      <c r="AB1654" s="142"/>
      <c r="AC1654" s="142"/>
      <c r="AD1654" s="142"/>
      <c r="AE1654" s="142"/>
    </row>
    <row r="1655" spans="1:31" ht="15" hidden="1" customHeight="1">
      <c r="A1655" s="384"/>
      <c r="B1655" s="142"/>
      <c r="C1655" s="142"/>
      <c r="D1655" s="142"/>
      <c r="E1655" s="142"/>
      <c r="F1655" s="142"/>
      <c r="G1655" s="142"/>
      <c r="H1655" s="142"/>
      <c r="I1655" s="142"/>
      <c r="J1655" s="142"/>
      <c r="K1655" s="142"/>
      <c r="L1655" s="142"/>
      <c r="M1655" s="142"/>
      <c r="N1655" s="142"/>
      <c r="O1655" s="142"/>
      <c r="P1655" s="142"/>
      <c r="Q1655" s="142"/>
      <c r="R1655" s="142"/>
      <c r="S1655" s="142"/>
      <c r="T1655" s="142"/>
      <c r="U1655" s="142"/>
      <c r="V1655" s="142"/>
      <c r="W1655" s="142"/>
      <c r="X1655" s="142"/>
      <c r="Y1655" s="142"/>
      <c r="Z1655" s="142"/>
      <c r="AA1655" s="142"/>
      <c r="AB1655" s="142"/>
      <c r="AC1655" s="142"/>
      <c r="AD1655" s="142"/>
      <c r="AE1655" s="142"/>
    </row>
    <row r="1656" spans="1:31" ht="15" hidden="1" customHeight="1">
      <c r="A1656" s="384"/>
      <c r="B1656" s="142"/>
      <c r="C1656" s="142"/>
      <c r="D1656" s="142"/>
      <c r="E1656" s="142"/>
      <c r="F1656" s="142"/>
      <c r="G1656" s="142"/>
      <c r="H1656" s="142"/>
      <c r="I1656" s="142"/>
      <c r="J1656" s="142"/>
      <c r="K1656" s="142"/>
      <c r="L1656" s="142"/>
      <c r="M1656" s="142"/>
      <c r="N1656" s="142"/>
      <c r="O1656" s="142"/>
      <c r="P1656" s="142"/>
      <c r="Q1656" s="142"/>
      <c r="R1656" s="142"/>
      <c r="S1656" s="142"/>
      <c r="T1656" s="142"/>
      <c r="U1656" s="142"/>
      <c r="V1656" s="142"/>
      <c r="W1656" s="142"/>
      <c r="X1656" s="142"/>
      <c r="Y1656" s="142"/>
      <c r="Z1656" s="142"/>
      <c r="AA1656" s="142"/>
      <c r="AB1656" s="142"/>
      <c r="AC1656" s="142"/>
      <c r="AD1656" s="142"/>
      <c r="AE1656" s="142"/>
    </row>
    <row r="1657" spans="1:31" ht="15" hidden="1" customHeight="1">
      <c r="A1657" s="384"/>
      <c r="B1657" s="142"/>
      <c r="C1657" s="142"/>
      <c r="D1657" s="142"/>
      <c r="E1657" s="142"/>
      <c r="F1657" s="142"/>
      <c r="G1657" s="142"/>
      <c r="H1657" s="142"/>
      <c r="I1657" s="142"/>
      <c r="J1657" s="142"/>
      <c r="K1657" s="142"/>
      <c r="L1657" s="142"/>
      <c r="M1657" s="142"/>
      <c r="N1657" s="142"/>
      <c r="O1657" s="142"/>
      <c r="P1657" s="142"/>
      <c r="Q1657" s="142"/>
      <c r="R1657" s="142"/>
      <c r="S1657" s="142"/>
      <c r="T1657" s="142"/>
      <c r="U1657" s="142"/>
      <c r="V1657" s="142"/>
      <c r="W1657" s="142"/>
      <c r="X1657" s="142"/>
      <c r="Y1657" s="142"/>
      <c r="Z1657" s="142"/>
      <c r="AA1657" s="142"/>
      <c r="AB1657" s="142"/>
      <c r="AC1657" s="142"/>
      <c r="AD1657" s="142"/>
      <c r="AE1657" s="142"/>
    </row>
    <row r="1658" spans="1:31" ht="15" hidden="1" customHeight="1">
      <c r="A1658" s="384"/>
      <c r="B1658" s="142"/>
      <c r="C1658" s="142"/>
      <c r="D1658" s="142"/>
      <c r="E1658" s="142"/>
      <c r="F1658" s="142"/>
      <c r="G1658" s="142"/>
      <c r="H1658" s="142"/>
      <c r="I1658" s="142"/>
      <c r="J1658" s="142"/>
      <c r="K1658" s="142"/>
      <c r="L1658" s="142"/>
      <c r="M1658" s="142"/>
      <c r="N1658" s="142"/>
      <c r="O1658" s="142"/>
      <c r="P1658" s="142"/>
      <c r="Q1658" s="142"/>
      <c r="R1658" s="142"/>
      <c r="S1658" s="142"/>
      <c r="T1658" s="142"/>
      <c r="U1658" s="142"/>
      <c r="V1658" s="142"/>
      <c r="W1658" s="142"/>
      <c r="X1658" s="142"/>
      <c r="Y1658" s="142"/>
      <c r="Z1658" s="142"/>
      <c r="AA1658" s="142"/>
      <c r="AB1658" s="142"/>
      <c r="AC1658" s="142"/>
      <c r="AD1658" s="142"/>
      <c r="AE1658" s="142"/>
    </row>
    <row r="1659" spans="1:31" ht="15" hidden="1" customHeight="1">
      <c r="A1659" s="384"/>
      <c r="B1659" s="142"/>
      <c r="C1659" s="142"/>
      <c r="D1659" s="142"/>
      <c r="E1659" s="142"/>
      <c r="F1659" s="142"/>
      <c r="G1659" s="142"/>
      <c r="H1659" s="142"/>
      <c r="I1659" s="142"/>
      <c r="J1659" s="142"/>
      <c r="K1659" s="142"/>
      <c r="L1659" s="142"/>
      <c r="M1659" s="142"/>
      <c r="N1659" s="142"/>
      <c r="O1659" s="142"/>
      <c r="P1659" s="142"/>
      <c r="Q1659" s="142"/>
      <c r="R1659" s="142"/>
      <c r="S1659" s="142"/>
      <c r="T1659" s="142"/>
      <c r="U1659" s="142"/>
      <c r="V1659" s="142"/>
      <c r="W1659" s="142"/>
      <c r="X1659" s="142"/>
      <c r="Y1659" s="142"/>
      <c r="Z1659" s="142"/>
      <c r="AA1659" s="142"/>
      <c r="AB1659" s="142"/>
      <c r="AC1659" s="142"/>
      <c r="AD1659" s="142"/>
      <c r="AE1659" s="142"/>
    </row>
    <row r="1660" spans="1:31" ht="15" hidden="1" customHeight="1">
      <c r="A1660" s="384"/>
      <c r="B1660" s="142"/>
      <c r="C1660" s="142"/>
      <c r="D1660" s="142"/>
      <c r="E1660" s="142"/>
      <c r="F1660" s="142"/>
      <c r="G1660" s="142"/>
      <c r="H1660" s="142"/>
      <c r="I1660" s="142"/>
      <c r="J1660" s="142"/>
      <c r="K1660" s="142"/>
      <c r="L1660" s="142"/>
      <c r="M1660" s="142"/>
      <c r="N1660" s="142"/>
      <c r="O1660" s="142"/>
      <c r="P1660" s="142"/>
      <c r="Q1660" s="142"/>
      <c r="R1660" s="142"/>
      <c r="S1660" s="142"/>
      <c r="T1660" s="142"/>
      <c r="U1660" s="142"/>
      <c r="V1660" s="142"/>
      <c r="W1660" s="142"/>
      <c r="X1660" s="142"/>
      <c r="Y1660" s="142"/>
      <c r="Z1660" s="142"/>
      <c r="AA1660" s="142"/>
      <c r="AB1660" s="142"/>
      <c r="AC1660" s="142"/>
      <c r="AD1660" s="142"/>
      <c r="AE1660" s="142"/>
    </row>
    <row r="1661" spans="1:31" ht="15" hidden="1" customHeight="1">
      <c r="A1661" s="384"/>
      <c r="B1661" s="142"/>
      <c r="C1661" s="142"/>
      <c r="D1661" s="142"/>
      <c r="E1661" s="142"/>
      <c r="F1661" s="142"/>
      <c r="G1661" s="142"/>
      <c r="H1661" s="142"/>
      <c r="I1661" s="142"/>
      <c r="J1661" s="142"/>
      <c r="K1661" s="142"/>
      <c r="L1661" s="142"/>
      <c r="M1661" s="142"/>
      <c r="N1661" s="142"/>
      <c r="O1661" s="142"/>
      <c r="P1661" s="142"/>
      <c r="Q1661" s="142"/>
      <c r="R1661" s="142"/>
      <c r="S1661" s="142"/>
      <c r="T1661" s="142"/>
      <c r="U1661" s="142"/>
      <c r="V1661" s="142"/>
      <c r="W1661" s="142"/>
      <c r="X1661" s="142"/>
      <c r="Y1661" s="142"/>
      <c r="Z1661" s="142"/>
      <c r="AA1661" s="142"/>
      <c r="AB1661" s="142"/>
      <c r="AC1661" s="142"/>
      <c r="AD1661" s="142"/>
      <c r="AE1661" s="142"/>
    </row>
    <row r="1662" spans="1:31" ht="15" hidden="1" customHeight="1">
      <c r="A1662" s="384"/>
      <c r="B1662" s="142"/>
      <c r="C1662" s="142"/>
      <c r="D1662" s="142"/>
      <c r="E1662" s="142"/>
      <c r="F1662" s="142"/>
      <c r="G1662" s="142"/>
      <c r="H1662" s="142"/>
      <c r="I1662" s="142"/>
      <c r="J1662" s="142"/>
      <c r="K1662" s="142"/>
      <c r="L1662" s="142"/>
      <c r="M1662" s="142"/>
      <c r="N1662" s="142"/>
      <c r="O1662" s="142"/>
      <c r="P1662" s="142"/>
      <c r="Q1662" s="142"/>
      <c r="R1662" s="142"/>
      <c r="S1662" s="142"/>
      <c r="T1662" s="142"/>
      <c r="U1662" s="142"/>
      <c r="V1662" s="142"/>
      <c r="W1662" s="142"/>
      <c r="X1662" s="142"/>
      <c r="Y1662" s="142"/>
      <c r="Z1662" s="142"/>
      <c r="AA1662" s="142"/>
      <c r="AB1662" s="142"/>
      <c r="AC1662" s="142"/>
      <c r="AD1662" s="142"/>
      <c r="AE1662" s="142"/>
    </row>
    <row r="1663" spans="1:31" ht="15" hidden="1" customHeight="1">
      <c r="A1663" s="384"/>
      <c r="B1663" s="142"/>
      <c r="C1663" s="142"/>
      <c r="D1663" s="142"/>
      <c r="E1663" s="142"/>
      <c r="F1663" s="142"/>
      <c r="G1663" s="142"/>
      <c r="H1663" s="142"/>
      <c r="I1663" s="142"/>
      <c r="J1663" s="142"/>
      <c r="K1663" s="142"/>
      <c r="L1663" s="142"/>
      <c r="M1663" s="142"/>
      <c r="N1663" s="142"/>
      <c r="O1663" s="142"/>
      <c r="P1663" s="142"/>
      <c r="Q1663" s="142"/>
      <c r="R1663" s="142"/>
      <c r="S1663" s="142"/>
      <c r="T1663" s="142"/>
      <c r="U1663" s="142"/>
      <c r="V1663" s="142"/>
      <c r="W1663" s="142"/>
      <c r="X1663" s="142"/>
      <c r="Y1663" s="142"/>
      <c r="Z1663" s="142"/>
      <c r="AA1663" s="142"/>
      <c r="AB1663" s="142"/>
      <c r="AC1663" s="142"/>
      <c r="AD1663" s="142"/>
      <c r="AE1663" s="142"/>
    </row>
    <row r="1664" spans="1:31" ht="15" hidden="1" customHeight="1">
      <c r="A1664" s="384"/>
      <c r="B1664" s="142"/>
      <c r="C1664" s="142"/>
      <c r="D1664" s="142"/>
      <c r="E1664" s="142"/>
      <c r="F1664" s="142"/>
      <c r="G1664" s="142"/>
      <c r="H1664" s="142"/>
      <c r="I1664" s="142"/>
      <c r="J1664" s="142"/>
      <c r="K1664" s="142"/>
      <c r="L1664" s="142"/>
      <c r="M1664" s="142"/>
      <c r="N1664" s="142"/>
      <c r="O1664" s="142"/>
      <c r="P1664" s="142"/>
      <c r="Q1664" s="142"/>
      <c r="R1664" s="142"/>
      <c r="S1664" s="142"/>
      <c r="T1664" s="142"/>
      <c r="U1664" s="142"/>
      <c r="V1664" s="142"/>
      <c r="W1664" s="142"/>
      <c r="X1664" s="142"/>
      <c r="Y1664" s="142"/>
      <c r="Z1664" s="142"/>
      <c r="AA1664" s="142"/>
      <c r="AB1664" s="142"/>
      <c r="AC1664" s="142"/>
      <c r="AD1664" s="142"/>
      <c r="AE1664" s="142"/>
    </row>
    <row r="1665" spans="1:31" ht="15" hidden="1" customHeight="1">
      <c r="A1665" s="384"/>
      <c r="B1665" s="142"/>
      <c r="C1665" s="142"/>
      <c r="D1665" s="142"/>
      <c r="E1665" s="142"/>
      <c r="F1665" s="142"/>
      <c r="G1665" s="142"/>
      <c r="H1665" s="142"/>
      <c r="I1665" s="142"/>
      <c r="J1665" s="142"/>
      <c r="K1665" s="142"/>
      <c r="L1665" s="142"/>
      <c r="M1665" s="142"/>
      <c r="N1665" s="142"/>
      <c r="O1665" s="142"/>
      <c r="P1665" s="142"/>
      <c r="Q1665" s="142"/>
      <c r="R1665" s="142"/>
      <c r="S1665" s="142"/>
      <c r="T1665" s="142"/>
      <c r="U1665" s="142"/>
      <c r="V1665" s="142"/>
      <c r="W1665" s="142"/>
      <c r="X1665" s="142"/>
      <c r="Y1665" s="142"/>
      <c r="Z1665" s="142"/>
      <c r="AA1665" s="142"/>
      <c r="AB1665" s="142"/>
      <c r="AC1665" s="142"/>
      <c r="AD1665" s="142"/>
      <c r="AE1665" s="142"/>
    </row>
    <row r="1666" spans="1:31" ht="15" hidden="1" customHeight="1">
      <c r="A1666" s="384"/>
      <c r="B1666" s="142"/>
      <c r="C1666" s="142"/>
      <c r="D1666" s="142"/>
      <c r="E1666" s="142"/>
      <c r="F1666" s="142"/>
      <c r="G1666" s="142"/>
      <c r="H1666" s="142"/>
      <c r="I1666" s="142"/>
      <c r="J1666" s="142"/>
      <c r="K1666" s="142"/>
      <c r="L1666" s="142"/>
      <c r="M1666" s="142"/>
      <c r="N1666" s="142"/>
      <c r="O1666" s="142"/>
      <c r="P1666" s="142"/>
      <c r="Q1666" s="142"/>
      <c r="R1666" s="142"/>
      <c r="S1666" s="142"/>
      <c r="T1666" s="142"/>
      <c r="U1666" s="142"/>
      <c r="V1666" s="142"/>
      <c r="W1666" s="142"/>
      <c r="X1666" s="142"/>
      <c r="Y1666" s="142"/>
      <c r="Z1666" s="142"/>
      <c r="AA1666" s="142"/>
      <c r="AB1666" s="142"/>
      <c r="AC1666" s="142"/>
      <c r="AD1666" s="142"/>
      <c r="AE1666" s="142"/>
    </row>
    <row r="1667" spans="1:31" ht="15" hidden="1" customHeight="1">
      <c r="A1667" s="384"/>
      <c r="B1667" s="142"/>
      <c r="C1667" s="142"/>
      <c r="D1667" s="142"/>
      <c r="E1667" s="142"/>
      <c r="F1667" s="142"/>
      <c r="G1667" s="142"/>
      <c r="H1667" s="142"/>
      <c r="I1667" s="142"/>
      <c r="J1667" s="142"/>
      <c r="K1667" s="142"/>
      <c r="L1667" s="142"/>
      <c r="M1667" s="142"/>
      <c r="N1667" s="142"/>
      <c r="O1667" s="142"/>
      <c r="P1667" s="142"/>
      <c r="Q1667" s="142"/>
      <c r="R1667" s="142"/>
      <c r="S1667" s="142"/>
      <c r="T1667" s="142"/>
      <c r="U1667" s="142"/>
      <c r="V1667" s="142"/>
      <c r="W1667" s="142"/>
      <c r="X1667" s="142"/>
      <c r="Y1667" s="142"/>
      <c r="Z1667" s="142"/>
      <c r="AA1667" s="142"/>
      <c r="AB1667" s="142"/>
      <c r="AC1667" s="142"/>
      <c r="AD1667" s="142"/>
      <c r="AE1667" s="142"/>
    </row>
    <row r="1668" spans="1:31" ht="15" hidden="1" customHeight="1">
      <c r="A1668" s="384"/>
      <c r="B1668" s="142"/>
      <c r="C1668" s="142"/>
      <c r="D1668" s="142"/>
      <c r="E1668" s="142"/>
      <c r="F1668" s="142"/>
      <c r="G1668" s="142"/>
      <c r="H1668" s="142"/>
      <c r="I1668" s="142"/>
      <c r="J1668" s="142"/>
      <c r="K1668" s="142"/>
      <c r="L1668" s="142"/>
      <c r="M1668" s="142"/>
      <c r="N1668" s="142"/>
      <c r="O1668" s="142"/>
      <c r="P1668" s="142"/>
      <c r="Q1668" s="142"/>
      <c r="R1668" s="142"/>
      <c r="S1668" s="142"/>
      <c r="T1668" s="142"/>
      <c r="U1668" s="142"/>
      <c r="V1668" s="142"/>
      <c r="W1668" s="142"/>
      <c r="X1668" s="142"/>
      <c r="Y1668" s="142"/>
      <c r="Z1668" s="142"/>
      <c r="AA1668" s="142"/>
      <c r="AB1668" s="142"/>
      <c r="AC1668" s="142"/>
      <c r="AD1668" s="142"/>
      <c r="AE1668" s="142"/>
    </row>
    <row r="1669" spans="1:31" ht="15" hidden="1" customHeight="1">
      <c r="A1669" s="384"/>
      <c r="B1669" s="142"/>
      <c r="C1669" s="142"/>
      <c r="D1669" s="142"/>
      <c r="E1669" s="142"/>
      <c r="F1669" s="142"/>
      <c r="G1669" s="142"/>
      <c r="H1669" s="142"/>
      <c r="I1669" s="142"/>
      <c r="J1669" s="142"/>
      <c r="K1669" s="142"/>
      <c r="L1669" s="142"/>
      <c r="M1669" s="142"/>
      <c r="N1669" s="142"/>
      <c r="O1669" s="142"/>
      <c r="P1669" s="142"/>
      <c r="Q1669" s="142"/>
      <c r="R1669" s="142"/>
      <c r="S1669" s="142"/>
      <c r="T1669" s="142"/>
      <c r="U1669" s="142"/>
      <c r="V1669" s="142"/>
      <c r="W1669" s="142"/>
      <c r="X1669" s="142"/>
      <c r="Y1669" s="142"/>
      <c r="Z1669" s="142"/>
      <c r="AA1669" s="142"/>
      <c r="AB1669" s="142"/>
      <c r="AC1669" s="142"/>
      <c r="AD1669" s="142"/>
      <c r="AE1669" s="142"/>
    </row>
    <row r="1670" spans="1:31" ht="15" hidden="1" customHeight="1">
      <c r="A1670" s="384"/>
      <c r="B1670" s="142"/>
      <c r="C1670" s="142"/>
      <c r="D1670" s="142"/>
      <c r="E1670" s="142"/>
      <c r="F1670" s="142"/>
      <c r="G1670" s="142"/>
      <c r="H1670" s="142"/>
      <c r="I1670" s="142"/>
      <c r="J1670" s="142"/>
      <c r="K1670" s="142"/>
      <c r="L1670" s="142"/>
      <c r="M1670" s="142"/>
      <c r="N1670" s="142"/>
      <c r="O1670" s="142"/>
      <c r="P1670" s="142"/>
      <c r="Q1670" s="142"/>
      <c r="R1670" s="142"/>
      <c r="S1670" s="142"/>
      <c r="T1670" s="142"/>
      <c r="U1670" s="142"/>
      <c r="V1670" s="142"/>
      <c r="W1670" s="142"/>
      <c r="X1670" s="142"/>
      <c r="Y1670" s="142"/>
      <c r="Z1670" s="142"/>
      <c r="AA1670" s="142"/>
      <c r="AB1670" s="142"/>
      <c r="AC1670" s="142"/>
      <c r="AD1670" s="142"/>
      <c r="AE1670" s="142"/>
    </row>
    <row r="1671" spans="1:31" ht="15" hidden="1" customHeight="1">
      <c r="A1671" s="384"/>
      <c r="B1671" s="142"/>
      <c r="C1671" s="142"/>
      <c r="D1671" s="142"/>
      <c r="E1671" s="142"/>
      <c r="F1671" s="142"/>
      <c r="G1671" s="142"/>
      <c r="H1671" s="142"/>
      <c r="I1671" s="142"/>
      <c r="J1671" s="142"/>
      <c r="K1671" s="142"/>
      <c r="L1671" s="142"/>
      <c r="M1671" s="142"/>
      <c r="N1671" s="142"/>
      <c r="O1671" s="142"/>
      <c r="P1671" s="142"/>
      <c r="Q1671" s="142"/>
      <c r="R1671" s="142"/>
      <c r="S1671" s="142"/>
      <c r="T1671" s="142"/>
      <c r="U1671" s="142"/>
      <c r="V1671" s="142"/>
      <c r="W1671" s="142"/>
      <c r="X1671" s="142"/>
      <c r="Y1671" s="142"/>
      <c r="Z1671" s="142"/>
      <c r="AA1671" s="142"/>
      <c r="AB1671" s="142"/>
      <c r="AC1671" s="142"/>
      <c r="AD1671" s="142"/>
      <c r="AE1671" s="142"/>
    </row>
    <row r="1672" spans="1:31" ht="15" hidden="1" customHeight="1">
      <c r="A1672" s="384"/>
      <c r="B1672" s="142"/>
      <c r="C1672" s="142"/>
      <c r="D1672" s="142"/>
      <c r="E1672" s="142"/>
      <c r="F1672" s="142"/>
      <c r="G1672" s="142"/>
      <c r="H1672" s="142"/>
      <c r="I1672" s="142"/>
      <c r="J1672" s="142"/>
      <c r="K1672" s="142"/>
      <c r="L1672" s="142"/>
      <c r="M1672" s="142"/>
      <c r="N1672" s="142"/>
      <c r="O1672" s="142"/>
      <c r="P1672" s="142"/>
      <c r="Q1672" s="142"/>
      <c r="R1672" s="142"/>
      <c r="S1672" s="142"/>
      <c r="T1672" s="142"/>
      <c r="U1672" s="142"/>
      <c r="V1672" s="142"/>
      <c r="W1672" s="142"/>
      <c r="X1672" s="142"/>
      <c r="Y1672" s="142"/>
      <c r="Z1672" s="142"/>
      <c r="AA1672" s="142"/>
      <c r="AB1672" s="142"/>
      <c r="AC1672" s="142"/>
      <c r="AD1672" s="142"/>
      <c r="AE1672" s="142"/>
    </row>
    <row r="1673" spans="1:31" ht="15" hidden="1" customHeight="1">
      <c r="A1673" s="384"/>
      <c r="B1673" s="142"/>
      <c r="C1673" s="142"/>
      <c r="D1673" s="142"/>
      <c r="E1673" s="142"/>
      <c r="F1673" s="142"/>
      <c r="G1673" s="142"/>
      <c r="H1673" s="142"/>
      <c r="I1673" s="142"/>
      <c r="J1673" s="142"/>
      <c r="K1673" s="142"/>
      <c r="L1673" s="142"/>
      <c r="M1673" s="142"/>
      <c r="N1673" s="142"/>
      <c r="O1673" s="142"/>
      <c r="P1673" s="142"/>
      <c r="Q1673" s="142"/>
      <c r="R1673" s="142"/>
      <c r="S1673" s="142"/>
      <c r="T1673" s="142"/>
      <c r="U1673" s="142"/>
      <c r="V1673" s="142"/>
      <c r="W1673" s="142"/>
      <c r="X1673" s="142"/>
      <c r="Y1673" s="142"/>
      <c r="Z1673" s="142"/>
      <c r="AA1673" s="142"/>
      <c r="AB1673" s="142"/>
      <c r="AC1673" s="142"/>
      <c r="AD1673" s="142"/>
      <c r="AE1673" s="142"/>
    </row>
    <row r="1674" spans="1:31" ht="15" hidden="1" customHeight="1">
      <c r="A1674" s="384"/>
      <c r="B1674" s="142"/>
      <c r="C1674" s="142"/>
      <c r="D1674" s="142"/>
      <c r="E1674" s="142"/>
      <c r="F1674" s="142"/>
      <c r="G1674" s="142"/>
      <c r="H1674" s="142"/>
      <c r="I1674" s="142"/>
      <c r="J1674" s="142"/>
      <c r="K1674" s="142"/>
      <c r="L1674" s="142"/>
      <c r="M1674" s="142"/>
      <c r="N1674" s="142"/>
      <c r="O1674" s="142"/>
      <c r="P1674" s="142"/>
      <c r="Q1674" s="142"/>
      <c r="R1674" s="142"/>
      <c r="S1674" s="142"/>
      <c r="T1674" s="142"/>
      <c r="U1674" s="142"/>
      <c r="V1674" s="142"/>
      <c r="W1674" s="142"/>
      <c r="X1674" s="142"/>
      <c r="Y1674" s="142"/>
      <c r="Z1674" s="142"/>
      <c r="AA1674" s="142"/>
      <c r="AB1674" s="142"/>
      <c r="AC1674" s="142"/>
      <c r="AD1674" s="142"/>
      <c r="AE1674" s="142"/>
    </row>
    <row r="1675" spans="1:31" ht="15" hidden="1" customHeight="1">
      <c r="A1675" s="384"/>
      <c r="B1675" s="142"/>
      <c r="C1675" s="142"/>
      <c r="D1675" s="142"/>
      <c r="E1675" s="142"/>
      <c r="F1675" s="142"/>
      <c r="G1675" s="142"/>
      <c r="H1675" s="142"/>
      <c r="I1675" s="142"/>
      <c r="J1675" s="142"/>
      <c r="K1675" s="142"/>
      <c r="L1675" s="142"/>
      <c r="M1675" s="142"/>
      <c r="N1675" s="142"/>
      <c r="O1675" s="142"/>
      <c r="P1675" s="142"/>
      <c r="Q1675" s="142"/>
      <c r="R1675" s="142"/>
      <c r="S1675" s="142"/>
      <c r="T1675" s="142"/>
      <c r="U1675" s="142"/>
      <c r="V1675" s="142"/>
      <c r="W1675" s="142"/>
      <c r="X1675" s="142"/>
      <c r="Y1675" s="142"/>
      <c r="Z1675" s="142"/>
      <c r="AA1675" s="142"/>
      <c r="AB1675" s="142"/>
      <c r="AC1675" s="142"/>
      <c r="AD1675" s="142"/>
      <c r="AE1675" s="142"/>
    </row>
    <row r="1676" spans="1:31" ht="15" hidden="1" customHeight="1">
      <c r="A1676" s="384"/>
      <c r="B1676" s="142"/>
      <c r="C1676" s="142"/>
      <c r="D1676" s="142"/>
      <c r="E1676" s="142"/>
      <c r="F1676" s="142"/>
      <c r="G1676" s="142"/>
      <c r="H1676" s="142"/>
      <c r="I1676" s="142"/>
      <c r="J1676" s="142"/>
      <c r="K1676" s="142"/>
      <c r="L1676" s="142"/>
      <c r="M1676" s="142"/>
      <c r="N1676" s="142"/>
      <c r="O1676" s="142"/>
      <c r="P1676" s="142"/>
      <c r="Q1676" s="142"/>
      <c r="R1676" s="142"/>
      <c r="S1676" s="142"/>
      <c r="T1676" s="142"/>
      <c r="U1676" s="142"/>
      <c r="V1676" s="142"/>
      <c r="W1676" s="142"/>
      <c r="X1676" s="142"/>
      <c r="Y1676" s="142"/>
      <c r="Z1676" s="142"/>
      <c r="AA1676" s="142"/>
      <c r="AB1676" s="142"/>
      <c r="AC1676" s="142"/>
      <c r="AD1676" s="142"/>
      <c r="AE1676" s="142"/>
    </row>
    <row r="1677" spans="1:31" ht="15" hidden="1" customHeight="1">
      <c r="A1677" s="384"/>
      <c r="B1677" s="142"/>
      <c r="C1677" s="142"/>
      <c r="D1677" s="142"/>
      <c r="E1677" s="142"/>
      <c r="F1677" s="142"/>
      <c r="G1677" s="142"/>
      <c r="H1677" s="142"/>
      <c r="I1677" s="142"/>
      <c r="J1677" s="142"/>
      <c r="K1677" s="142"/>
      <c r="L1677" s="142"/>
      <c r="M1677" s="142"/>
      <c r="N1677" s="142"/>
      <c r="O1677" s="142"/>
      <c r="P1677" s="142"/>
      <c r="Q1677" s="142"/>
      <c r="R1677" s="142"/>
      <c r="S1677" s="142"/>
      <c r="T1677" s="142"/>
      <c r="U1677" s="142"/>
      <c r="V1677" s="142"/>
      <c r="W1677" s="142"/>
      <c r="X1677" s="142"/>
      <c r="Y1677" s="142"/>
      <c r="Z1677" s="142"/>
      <c r="AA1677" s="142"/>
      <c r="AB1677" s="142"/>
      <c r="AC1677" s="142"/>
      <c r="AD1677" s="142"/>
      <c r="AE1677" s="142"/>
    </row>
    <row r="1678" spans="1:31" ht="15" hidden="1" customHeight="1">
      <c r="A1678" s="384"/>
      <c r="B1678" s="142"/>
      <c r="C1678" s="142"/>
      <c r="D1678" s="142"/>
      <c r="E1678" s="142"/>
      <c r="F1678" s="142"/>
      <c r="G1678" s="142"/>
      <c r="H1678" s="142"/>
      <c r="I1678" s="142"/>
      <c r="J1678" s="142"/>
      <c r="K1678" s="142"/>
      <c r="L1678" s="142"/>
      <c r="M1678" s="142"/>
      <c r="N1678" s="142"/>
      <c r="O1678" s="142"/>
      <c r="P1678" s="142"/>
      <c r="Q1678" s="142"/>
      <c r="R1678" s="142"/>
      <c r="S1678" s="142"/>
      <c r="T1678" s="142"/>
      <c r="U1678" s="142"/>
      <c r="V1678" s="142"/>
      <c r="W1678" s="142"/>
      <c r="X1678" s="142"/>
      <c r="Y1678" s="142"/>
      <c r="Z1678" s="142"/>
      <c r="AA1678" s="142"/>
      <c r="AB1678" s="142"/>
      <c r="AC1678" s="142"/>
      <c r="AD1678" s="142"/>
      <c r="AE1678" s="142"/>
    </row>
    <row r="1679" spans="1:31" ht="15" hidden="1" customHeight="1">
      <c r="A1679" s="384"/>
      <c r="B1679" s="142"/>
      <c r="C1679" s="142"/>
      <c r="D1679" s="142"/>
      <c r="E1679" s="142"/>
      <c r="F1679" s="142"/>
      <c r="G1679" s="142"/>
      <c r="H1679" s="142"/>
      <c r="I1679" s="142"/>
      <c r="J1679" s="142"/>
      <c r="K1679" s="142"/>
      <c r="L1679" s="142"/>
      <c r="M1679" s="142"/>
      <c r="N1679" s="142"/>
      <c r="O1679" s="142"/>
      <c r="P1679" s="142"/>
      <c r="Q1679" s="142"/>
      <c r="R1679" s="142"/>
      <c r="S1679" s="142"/>
      <c r="T1679" s="142"/>
      <c r="U1679" s="142"/>
      <c r="V1679" s="142"/>
      <c r="W1679" s="142"/>
      <c r="X1679" s="142"/>
      <c r="Y1679" s="142"/>
      <c r="Z1679" s="142"/>
      <c r="AA1679" s="142"/>
      <c r="AB1679" s="142"/>
      <c r="AC1679" s="142"/>
      <c r="AD1679" s="142"/>
      <c r="AE1679" s="142"/>
    </row>
    <row r="1680" spans="1:31" ht="15" hidden="1" customHeight="1">
      <c r="A1680" s="384"/>
      <c r="B1680" s="142"/>
      <c r="C1680" s="142"/>
      <c r="D1680" s="142"/>
      <c r="E1680" s="142"/>
      <c r="F1680" s="142"/>
      <c r="G1680" s="142"/>
      <c r="H1680" s="142"/>
      <c r="I1680" s="142"/>
      <c r="J1680" s="142"/>
      <c r="K1680" s="142"/>
      <c r="L1680" s="142"/>
      <c r="M1680" s="142"/>
      <c r="N1680" s="142"/>
      <c r="O1680" s="142"/>
      <c r="P1680" s="142"/>
      <c r="Q1680" s="142"/>
      <c r="R1680" s="142"/>
      <c r="S1680" s="142"/>
      <c r="T1680" s="142"/>
      <c r="U1680" s="142"/>
      <c r="V1680" s="142"/>
      <c r="W1680" s="142"/>
      <c r="X1680" s="142"/>
      <c r="Y1680" s="142"/>
      <c r="Z1680" s="142"/>
      <c r="AA1680" s="142"/>
      <c r="AB1680" s="142"/>
      <c r="AC1680" s="142"/>
      <c r="AD1680" s="142"/>
      <c r="AE1680" s="142"/>
    </row>
    <row r="1681" spans="1:31" ht="15" hidden="1" customHeight="1">
      <c r="A1681" s="384"/>
      <c r="B1681" s="142"/>
      <c r="C1681" s="142"/>
      <c r="D1681" s="142"/>
      <c r="E1681" s="142"/>
      <c r="F1681" s="142"/>
      <c r="G1681" s="142"/>
      <c r="H1681" s="142"/>
      <c r="I1681" s="142"/>
      <c r="J1681" s="142"/>
      <c r="K1681" s="142"/>
      <c r="L1681" s="142"/>
      <c r="M1681" s="142"/>
      <c r="N1681" s="142"/>
      <c r="O1681" s="142"/>
      <c r="P1681" s="142"/>
      <c r="Q1681" s="142"/>
      <c r="R1681" s="142"/>
      <c r="S1681" s="142"/>
      <c r="T1681" s="142"/>
      <c r="U1681" s="142"/>
      <c r="V1681" s="142"/>
      <c r="W1681" s="142"/>
      <c r="X1681" s="142"/>
      <c r="Y1681" s="142"/>
      <c r="Z1681" s="142"/>
      <c r="AA1681" s="142"/>
      <c r="AB1681" s="142"/>
      <c r="AC1681" s="142"/>
      <c r="AD1681" s="142"/>
      <c r="AE1681" s="142"/>
    </row>
    <row r="1682" spans="1:31" ht="15" hidden="1" customHeight="1">
      <c r="A1682" s="384"/>
      <c r="B1682" s="142"/>
      <c r="C1682" s="142"/>
      <c r="D1682" s="142"/>
      <c r="E1682" s="142"/>
      <c r="F1682" s="142"/>
      <c r="G1682" s="142"/>
      <c r="H1682" s="142"/>
      <c r="I1682" s="142"/>
      <c r="J1682" s="142"/>
      <c r="K1682" s="142"/>
      <c r="L1682" s="142"/>
      <c r="M1682" s="142"/>
      <c r="N1682" s="142"/>
      <c r="O1682" s="142"/>
      <c r="P1682" s="142"/>
      <c r="Q1682" s="142"/>
      <c r="R1682" s="142"/>
      <c r="S1682" s="142"/>
      <c r="T1682" s="142"/>
      <c r="U1682" s="142"/>
      <c r="V1682" s="142"/>
      <c r="W1682" s="142"/>
      <c r="X1682" s="142"/>
      <c r="Y1682" s="142"/>
      <c r="Z1682" s="142"/>
      <c r="AA1682" s="142"/>
      <c r="AB1682" s="142"/>
      <c r="AC1682" s="142"/>
      <c r="AD1682" s="142"/>
      <c r="AE1682" s="142"/>
    </row>
    <row r="1683" spans="1:31" ht="15" hidden="1" customHeight="1">
      <c r="A1683" s="384"/>
      <c r="B1683" s="142"/>
      <c r="C1683" s="142"/>
      <c r="D1683" s="142"/>
      <c r="E1683" s="142"/>
      <c r="F1683" s="142"/>
      <c r="G1683" s="142"/>
      <c r="H1683" s="142"/>
      <c r="I1683" s="142"/>
      <c r="J1683" s="142"/>
      <c r="K1683" s="142"/>
      <c r="L1683" s="142"/>
      <c r="M1683" s="142"/>
      <c r="N1683" s="142"/>
      <c r="O1683" s="142"/>
      <c r="P1683" s="142"/>
      <c r="Q1683" s="142"/>
      <c r="R1683" s="142"/>
      <c r="S1683" s="142"/>
      <c r="T1683" s="142"/>
      <c r="U1683" s="142"/>
      <c r="V1683" s="142"/>
      <c r="W1683" s="142"/>
      <c r="X1683" s="142"/>
      <c r="Y1683" s="142"/>
      <c r="Z1683" s="142"/>
      <c r="AA1683" s="142"/>
      <c r="AB1683" s="142"/>
      <c r="AC1683" s="142"/>
      <c r="AD1683" s="142"/>
      <c r="AE1683" s="142"/>
    </row>
    <row r="1684" spans="1:31" ht="15" hidden="1" customHeight="1">
      <c r="A1684" s="384"/>
      <c r="B1684" s="142"/>
      <c r="C1684" s="142"/>
      <c r="D1684" s="142"/>
      <c r="E1684" s="142"/>
      <c r="F1684" s="142"/>
      <c r="G1684" s="142"/>
      <c r="H1684" s="142"/>
      <c r="I1684" s="142"/>
      <c r="J1684" s="142"/>
      <c r="K1684" s="142"/>
      <c r="L1684" s="142"/>
      <c r="M1684" s="142"/>
      <c r="N1684" s="142"/>
      <c r="O1684" s="142"/>
      <c r="P1684" s="142"/>
      <c r="Q1684" s="142"/>
      <c r="R1684" s="142"/>
      <c r="S1684" s="142"/>
      <c r="T1684" s="142"/>
      <c r="U1684" s="142"/>
      <c r="V1684" s="142"/>
      <c r="W1684" s="142"/>
      <c r="X1684" s="142"/>
      <c r="Y1684" s="142"/>
      <c r="Z1684" s="142"/>
      <c r="AA1684" s="142"/>
      <c r="AB1684" s="142"/>
      <c r="AC1684" s="142"/>
      <c r="AD1684" s="142"/>
      <c r="AE1684" s="142"/>
    </row>
    <row r="1685" spans="1:31" ht="15" hidden="1" customHeight="1">
      <c r="A1685" s="384"/>
      <c r="B1685" s="142"/>
      <c r="C1685" s="142"/>
      <c r="D1685" s="142"/>
      <c r="E1685" s="142"/>
      <c r="F1685" s="142"/>
      <c r="G1685" s="142"/>
      <c r="H1685" s="142"/>
      <c r="I1685" s="142"/>
      <c r="J1685" s="142"/>
      <c r="K1685" s="142"/>
      <c r="L1685" s="142"/>
      <c r="M1685" s="142"/>
      <c r="N1685" s="142"/>
      <c r="O1685" s="142"/>
      <c r="P1685" s="142"/>
      <c r="Q1685" s="142"/>
      <c r="R1685" s="142"/>
      <c r="S1685" s="142"/>
      <c r="T1685" s="142"/>
      <c r="U1685" s="142"/>
      <c r="V1685" s="142"/>
      <c r="W1685" s="142"/>
      <c r="X1685" s="142"/>
      <c r="Y1685" s="142"/>
      <c r="Z1685" s="142"/>
      <c r="AA1685" s="142"/>
      <c r="AB1685" s="142"/>
      <c r="AC1685" s="142"/>
      <c r="AD1685" s="142"/>
      <c r="AE1685" s="142"/>
    </row>
    <row r="1686" spans="1:31" ht="15" hidden="1" customHeight="1">
      <c r="A1686" s="384"/>
      <c r="B1686" s="142"/>
      <c r="C1686" s="142"/>
      <c r="D1686" s="142"/>
      <c r="E1686" s="142"/>
      <c r="F1686" s="142"/>
      <c r="G1686" s="142"/>
      <c r="H1686" s="142"/>
      <c r="I1686" s="142"/>
      <c r="J1686" s="142"/>
      <c r="K1686" s="142"/>
      <c r="L1686" s="142"/>
      <c r="M1686" s="142"/>
      <c r="N1686" s="142"/>
      <c r="O1686" s="142"/>
      <c r="P1686" s="142"/>
      <c r="Q1686" s="142"/>
      <c r="R1686" s="142"/>
      <c r="S1686" s="142"/>
      <c r="T1686" s="142"/>
      <c r="U1686" s="142"/>
      <c r="V1686" s="142"/>
      <c r="W1686" s="142"/>
      <c r="X1686" s="142"/>
      <c r="Y1686" s="142"/>
      <c r="Z1686" s="142"/>
      <c r="AA1686" s="142"/>
      <c r="AB1686" s="142"/>
      <c r="AC1686" s="142"/>
      <c r="AD1686" s="142"/>
      <c r="AE1686" s="142"/>
    </row>
    <row r="1687" spans="1:31" ht="15" hidden="1" customHeight="1">
      <c r="A1687" s="384"/>
      <c r="B1687" s="142"/>
      <c r="C1687" s="142"/>
      <c r="D1687" s="142"/>
      <c r="E1687" s="142"/>
      <c r="F1687" s="142"/>
      <c r="G1687" s="142"/>
      <c r="H1687" s="142"/>
      <c r="I1687" s="142"/>
      <c r="J1687" s="142"/>
      <c r="K1687" s="142"/>
      <c r="L1687" s="142"/>
      <c r="M1687" s="142"/>
      <c r="N1687" s="142"/>
      <c r="O1687" s="142"/>
      <c r="P1687" s="142"/>
      <c r="Q1687" s="142"/>
      <c r="R1687" s="142"/>
      <c r="S1687" s="142"/>
      <c r="T1687" s="142"/>
      <c r="U1687" s="142"/>
      <c r="V1687" s="142"/>
      <c r="W1687" s="142"/>
      <c r="X1687" s="142"/>
      <c r="Y1687" s="142"/>
      <c r="Z1687" s="142"/>
      <c r="AA1687" s="142"/>
      <c r="AB1687" s="142"/>
      <c r="AC1687" s="142"/>
      <c r="AD1687" s="142"/>
      <c r="AE1687" s="142"/>
    </row>
    <row r="1688" spans="1:31" ht="15" hidden="1" customHeight="1">
      <c r="A1688" s="384"/>
      <c r="B1688" s="142"/>
      <c r="C1688" s="142"/>
      <c r="D1688" s="142"/>
      <c r="E1688" s="142"/>
      <c r="F1688" s="142"/>
      <c r="G1688" s="142"/>
      <c r="H1688" s="142"/>
      <c r="I1688" s="142"/>
      <c r="J1688" s="142"/>
      <c r="K1688" s="142"/>
      <c r="L1688" s="142"/>
      <c r="M1688" s="142"/>
      <c r="N1688" s="142"/>
      <c r="O1688" s="142"/>
      <c r="P1688" s="142"/>
      <c r="Q1688" s="142"/>
      <c r="R1688" s="142"/>
      <c r="S1688" s="142"/>
      <c r="T1688" s="142"/>
      <c r="U1688" s="142"/>
      <c r="V1688" s="142"/>
      <c r="W1688" s="142"/>
      <c r="X1688" s="142"/>
      <c r="Y1688" s="142"/>
      <c r="Z1688" s="142"/>
      <c r="AA1688" s="142"/>
      <c r="AB1688" s="142"/>
      <c r="AC1688" s="142"/>
      <c r="AD1688" s="142"/>
      <c r="AE1688" s="142"/>
    </row>
    <row r="1689" spans="1:31" ht="15" hidden="1" customHeight="1">
      <c r="A1689" s="384"/>
      <c r="B1689" s="142"/>
      <c r="C1689" s="142"/>
      <c r="D1689" s="142"/>
      <c r="E1689" s="142"/>
      <c r="F1689" s="142"/>
      <c r="G1689" s="142"/>
      <c r="H1689" s="142"/>
      <c r="I1689" s="142"/>
      <c r="J1689" s="142"/>
      <c r="K1689" s="142"/>
      <c r="L1689" s="142"/>
      <c r="M1689" s="142"/>
      <c r="N1689" s="142"/>
      <c r="O1689" s="142"/>
      <c r="P1689" s="142"/>
      <c r="Q1689" s="142"/>
      <c r="R1689" s="142"/>
      <c r="S1689" s="142"/>
      <c r="T1689" s="142"/>
      <c r="U1689" s="142"/>
      <c r="V1689" s="142"/>
      <c r="W1689" s="142"/>
      <c r="X1689" s="142"/>
      <c r="Y1689" s="142"/>
      <c r="Z1689" s="142"/>
      <c r="AA1689" s="142"/>
      <c r="AB1689" s="142"/>
      <c r="AC1689" s="142"/>
      <c r="AD1689" s="142"/>
      <c r="AE1689" s="142"/>
    </row>
    <row r="1690" spans="1:31" ht="15" hidden="1" customHeight="1">
      <c r="A1690" s="384"/>
      <c r="B1690" s="142"/>
      <c r="C1690" s="142"/>
      <c r="D1690" s="142"/>
      <c r="E1690" s="142"/>
      <c r="F1690" s="142"/>
      <c r="G1690" s="142"/>
      <c r="H1690" s="142"/>
      <c r="I1690" s="142"/>
      <c r="J1690" s="142"/>
      <c r="K1690" s="142"/>
      <c r="L1690" s="142"/>
      <c r="M1690" s="142"/>
      <c r="N1690" s="142"/>
      <c r="O1690" s="142"/>
      <c r="P1690" s="142"/>
      <c r="Q1690" s="142"/>
      <c r="R1690" s="142"/>
      <c r="S1690" s="142"/>
      <c r="T1690" s="142"/>
      <c r="U1690" s="142"/>
      <c r="V1690" s="142"/>
      <c r="W1690" s="142"/>
      <c r="X1690" s="142"/>
      <c r="Y1690" s="142"/>
      <c r="Z1690" s="142"/>
      <c r="AA1690" s="142"/>
      <c r="AB1690" s="142"/>
      <c r="AC1690" s="142"/>
      <c r="AD1690" s="142"/>
      <c r="AE1690" s="142"/>
    </row>
    <row r="1691" spans="1:31" ht="15" hidden="1" customHeight="1">
      <c r="A1691" s="384"/>
      <c r="B1691" s="142"/>
      <c r="C1691" s="142"/>
      <c r="D1691" s="142"/>
      <c r="E1691" s="142"/>
      <c r="F1691" s="142"/>
      <c r="G1691" s="142"/>
      <c r="H1691" s="142"/>
      <c r="I1691" s="142"/>
      <c r="J1691" s="142"/>
      <c r="K1691" s="142"/>
      <c r="L1691" s="142"/>
      <c r="M1691" s="142"/>
      <c r="N1691" s="142"/>
      <c r="O1691" s="142"/>
      <c r="P1691" s="142"/>
      <c r="Q1691" s="142"/>
      <c r="R1691" s="142"/>
      <c r="S1691" s="142"/>
      <c r="T1691" s="142"/>
      <c r="U1691" s="142"/>
      <c r="V1691" s="142"/>
      <c r="W1691" s="142"/>
      <c r="X1691" s="142"/>
      <c r="Y1691" s="142"/>
      <c r="Z1691" s="142"/>
      <c r="AA1691" s="142"/>
      <c r="AB1691" s="142"/>
      <c r="AC1691" s="142"/>
      <c r="AD1691" s="142"/>
      <c r="AE1691" s="142"/>
    </row>
    <row r="1692" spans="1:31" ht="15" hidden="1" customHeight="1">
      <c r="A1692" s="384"/>
      <c r="B1692" s="142"/>
      <c r="C1692" s="142"/>
      <c r="D1692" s="142"/>
      <c r="E1692" s="142"/>
      <c r="F1692" s="142"/>
      <c r="G1692" s="142"/>
      <c r="H1692" s="142"/>
      <c r="I1692" s="142"/>
      <c r="J1692" s="142"/>
      <c r="K1692" s="142"/>
      <c r="L1692" s="142"/>
      <c r="M1692" s="142"/>
      <c r="N1692" s="142"/>
      <c r="O1692" s="142"/>
      <c r="P1692" s="142"/>
      <c r="Q1692" s="142"/>
      <c r="R1692" s="142"/>
      <c r="S1692" s="142"/>
      <c r="T1692" s="142"/>
      <c r="U1692" s="142"/>
      <c r="V1692" s="142"/>
      <c r="W1692" s="142"/>
      <c r="X1692" s="142"/>
      <c r="Y1692" s="142"/>
      <c r="Z1692" s="142"/>
      <c r="AA1692" s="142"/>
      <c r="AB1692" s="142"/>
      <c r="AC1692" s="142"/>
      <c r="AD1692" s="142"/>
      <c r="AE1692" s="142"/>
    </row>
    <row r="1693" spans="1:31" ht="15" hidden="1" customHeight="1">
      <c r="A1693" s="384"/>
      <c r="B1693" s="142"/>
      <c r="C1693" s="142"/>
      <c r="D1693" s="142"/>
      <c r="E1693" s="142"/>
      <c r="F1693" s="142"/>
      <c r="G1693" s="142"/>
      <c r="H1693" s="142"/>
      <c r="I1693" s="142"/>
      <c r="J1693" s="142"/>
      <c r="K1693" s="142"/>
      <c r="L1693" s="142"/>
      <c r="M1693" s="142"/>
      <c r="N1693" s="142"/>
      <c r="O1693" s="142"/>
      <c r="P1693" s="142"/>
      <c r="Q1693" s="142"/>
      <c r="R1693" s="142"/>
      <c r="S1693" s="142"/>
      <c r="T1693" s="142"/>
      <c r="U1693" s="142"/>
      <c r="V1693" s="142"/>
      <c r="W1693" s="142"/>
      <c r="X1693" s="142"/>
      <c r="Y1693" s="142"/>
      <c r="Z1693" s="142"/>
      <c r="AA1693" s="142"/>
      <c r="AB1693" s="142"/>
      <c r="AC1693" s="142"/>
      <c r="AD1693" s="142"/>
      <c r="AE1693" s="142"/>
    </row>
    <row r="1694" spans="1:31" ht="15" hidden="1" customHeight="1">
      <c r="A1694" s="384"/>
      <c r="B1694" s="142"/>
      <c r="C1694" s="142"/>
      <c r="D1694" s="142"/>
      <c r="E1694" s="142"/>
      <c r="F1694" s="142"/>
      <c r="G1694" s="142"/>
      <c r="H1694" s="142"/>
      <c r="I1694" s="142"/>
      <c r="J1694" s="142"/>
      <c r="K1694" s="142"/>
      <c r="L1694" s="142"/>
      <c r="M1694" s="142"/>
      <c r="N1694" s="142"/>
      <c r="O1694" s="142"/>
      <c r="P1694" s="142"/>
      <c r="Q1694" s="142"/>
      <c r="R1694" s="142"/>
      <c r="S1694" s="142"/>
      <c r="T1694" s="142"/>
      <c r="U1694" s="142"/>
      <c r="V1694" s="142"/>
      <c r="W1694" s="142"/>
      <c r="X1694" s="142"/>
      <c r="Y1694" s="142"/>
      <c r="Z1694" s="142"/>
      <c r="AA1694" s="142"/>
      <c r="AB1694" s="142"/>
      <c r="AC1694" s="142"/>
      <c r="AD1694" s="142"/>
      <c r="AE1694" s="142"/>
    </row>
    <row r="1695" spans="1:31" ht="15" hidden="1" customHeight="1">
      <c r="A1695" s="384"/>
      <c r="B1695" s="142"/>
      <c r="C1695" s="142"/>
      <c r="D1695" s="142"/>
      <c r="E1695" s="142"/>
      <c r="F1695" s="142"/>
      <c r="G1695" s="142"/>
      <c r="H1695" s="142"/>
      <c r="I1695" s="142"/>
      <c r="J1695" s="142"/>
      <c r="K1695" s="142"/>
      <c r="L1695" s="142"/>
      <c r="M1695" s="142"/>
      <c r="N1695" s="142"/>
      <c r="O1695" s="142"/>
      <c r="P1695" s="142"/>
      <c r="Q1695" s="142"/>
      <c r="R1695" s="142"/>
      <c r="S1695" s="142"/>
      <c r="T1695" s="142"/>
      <c r="U1695" s="142"/>
      <c r="V1695" s="142"/>
      <c r="W1695" s="142"/>
      <c r="X1695" s="142"/>
      <c r="Y1695" s="142"/>
      <c r="Z1695" s="142"/>
      <c r="AA1695" s="142"/>
      <c r="AB1695" s="142"/>
      <c r="AC1695" s="142"/>
      <c r="AD1695" s="142"/>
      <c r="AE1695" s="142"/>
    </row>
    <row r="1696" spans="1:31" ht="15" hidden="1" customHeight="1">
      <c r="A1696" s="384"/>
      <c r="B1696" s="142"/>
      <c r="C1696" s="142"/>
      <c r="D1696" s="142"/>
      <c r="E1696" s="142"/>
      <c r="F1696" s="142"/>
      <c r="G1696" s="142"/>
      <c r="H1696" s="142"/>
      <c r="I1696" s="142"/>
      <c r="J1696" s="142"/>
      <c r="K1696" s="142"/>
      <c r="L1696" s="142"/>
      <c r="M1696" s="142"/>
      <c r="N1696" s="142"/>
      <c r="O1696" s="142"/>
      <c r="P1696" s="142"/>
      <c r="Q1696" s="142"/>
      <c r="R1696" s="142"/>
      <c r="S1696" s="142"/>
      <c r="T1696" s="142"/>
      <c r="U1696" s="142"/>
      <c r="V1696" s="142"/>
      <c r="W1696" s="142"/>
      <c r="X1696" s="142"/>
      <c r="Y1696" s="142"/>
      <c r="Z1696" s="142"/>
      <c r="AA1696" s="142"/>
      <c r="AB1696" s="142"/>
      <c r="AC1696" s="142"/>
      <c r="AD1696" s="142"/>
      <c r="AE1696" s="142"/>
    </row>
    <row r="1697" spans="1:31" ht="15" hidden="1" customHeight="1">
      <c r="A1697" s="384"/>
      <c r="B1697" s="142"/>
      <c r="C1697" s="142"/>
      <c r="D1697" s="142"/>
      <c r="E1697" s="142"/>
      <c r="F1697" s="142"/>
      <c r="G1697" s="142"/>
      <c r="H1697" s="142"/>
      <c r="I1697" s="142"/>
      <c r="J1697" s="142"/>
      <c r="K1697" s="142"/>
      <c r="L1697" s="142"/>
      <c r="M1697" s="142"/>
      <c r="N1697" s="142"/>
      <c r="O1697" s="142"/>
      <c r="P1697" s="142"/>
      <c r="Q1697" s="142"/>
      <c r="R1697" s="142"/>
      <c r="S1697" s="142"/>
      <c r="T1697" s="142"/>
      <c r="U1697" s="142"/>
      <c r="V1697" s="142"/>
      <c r="W1697" s="142"/>
      <c r="X1697" s="142"/>
      <c r="Y1697" s="142"/>
      <c r="Z1697" s="142"/>
      <c r="AA1697" s="142"/>
      <c r="AB1697" s="142"/>
      <c r="AC1697" s="142"/>
      <c r="AD1697" s="142"/>
      <c r="AE1697" s="142"/>
    </row>
    <row r="1698" spans="1:31" ht="15" hidden="1" customHeight="1">
      <c r="A1698" s="384"/>
      <c r="B1698" s="142"/>
      <c r="C1698" s="142"/>
      <c r="D1698" s="142"/>
      <c r="E1698" s="142"/>
      <c r="F1698" s="142"/>
      <c r="G1698" s="142"/>
      <c r="H1698" s="142"/>
      <c r="I1698" s="142"/>
      <c r="J1698" s="142"/>
      <c r="K1698" s="142"/>
      <c r="L1698" s="142"/>
      <c r="M1698" s="142"/>
      <c r="N1698" s="142"/>
      <c r="O1698" s="142"/>
      <c r="P1698" s="142"/>
      <c r="Q1698" s="142"/>
      <c r="R1698" s="142"/>
      <c r="S1698" s="142"/>
      <c r="T1698" s="142"/>
      <c r="U1698" s="142"/>
      <c r="V1698" s="142"/>
      <c r="W1698" s="142"/>
      <c r="X1698" s="142"/>
      <c r="Y1698" s="142"/>
      <c r="Z1698" s="142"/>
      <c r="AA1698" s="142"/>
      <c r="AB1698" s="142"/>
      <c r="AC1698" s="142"/>
      <c r="AD1698" s="142"/>
      <c r="AE1698" s="142"/>
    </row>
    <row r="1699" spans="1:31" ht="15" hidden="1" customHeight="1">
      <c r="A1699" s="384"/>
      <c r="B1699" s="142"/>
      <c r="C1699" s="142"/>
      <c r="D1699" s="142"/>
      <c r="E1699" s="142"/>
      <c r="F1699" s="142"/>
      <c r="G1699" s="142"/>
      <c r="H1699" s="142"/>
      <c r="I1699" s="142"/>
      <c r="J1699" s="142"/>
      <c r="K1699" s="142"/>
      <c r="L1699" s="142"/>
      <c r="M1699" s="142"/>
      <c r="N1699" s="142"/>
      <c r="O1699" s="142"/>
      <c r="P1699" s="142"/>
      <c r="Q1699" s="142"/>
      <c r="R1699" s="142"/>
      <c r="S1699" s="142"/>
      <c r="T1699" s="142"/>
      <c r="U1699" s="142"/>
      <c r="V1699" s="142"/>
      <c r="W1699" s="142"/>
      <c r="X1699" s="142"/>
      <c r="Y1699" s="142"/>
      <c r="Z1699" s="142"/>
      <c r="AA1699" s="142"/>
      <c r="AB1699" s="142"/>
      <c r="AC1699" s="142"/>
      <c r="AD1699" s="142"/>
      <c r="AE1699" s="142"/>
    </row>
    <row r="1700" spans="1:31" ht="15" hidden="1" customHeight="1">
      <c r="A1700" s="384"/>
      <c r="B1700" s="142"/>
      <c r="C1700" s="142"/>
      <c r="D1700" s="142"/>
      <c r="E1700" s="142"/>
      <c r="F1700" s="142"/>
      <c r="G1700" s="142"/>
      <c r="H1700" s="142"/>
      <c r="I1700" s="142"/>
      <c r="J1700" s="142"/>
      <c r="K1700" s="142"/>
      <c r="L1700" s="142"/>
      <c r="M1700" s="142"/>
      <c r="N1700" s="142"/>
      <c r="O1700" s="142"/>
      <c r="P1700" s="142"/>
      <c r="Q1700" s="142"/>
      <c r="R1700" s="142"/>
      <c r="S1700" s="142"/>
      <c r="T1700" s="142"/>
      <c r="U1700" s="142"/>
      <c r="V1700" s="142"/>
      <c r="W1700" s="142"/>
      <c r="X1700" s="142"/>
      <c r="Y1700" s="142"/>
      <c r="Z1700" s="142"/>
      <c r="AA1700" s="142"/>
      <c r="AB1700" s="142"/>
      <c r="AC1700" s="142"/>
      <c r="AD1700" s="142"/>
      <c r="AE1700" s="142"/>
    </row>
    <row r="1701" spans="1:31" ht="15" hidden="1" customHeight="1">
      <c r="A1701" s="384"/>
      <c r="B1701" s="142"/>
      <c r="C1701" s="142"/>
      <c r="D1701" s="142"/>
      <c r="E1701" s="142"/>
      <c r="F1701" s="142"/>
      <c r="G1701" s="142"/>
      <c r="H1701" s="142"/>
      <c r="I1701" s="142"/>
      <c r="J1701" s="142"/>
      <c r="K1701" s="142"/>
      <c r="L1701" s="142"/>
      <c r="M1701" s="142"/>
      <c r="N1701" s="142"/>
      <c r="O1701" s="142"/>
      <c r="P1701" s="142"/>
      <c r="Q1701" s="142"/>
      <c r="R1701" s="142"/>
      <c r="S1701" s="142"/>
      <c r="T1701" s="142"/>
      <c r="U1701" s="142"/>
      <c r="V1701" s="142"/>
      <c r="W1701" s="142"/>
      <c r="X1701" s="142"/>
      <c r="Y1701" s="142"/>
      <c r="Z1701" s="142"/>
      <c r="AA1701" s="142"/>
      <c r="AB1701" s="142"/>
      <c r="AC1701" s="142"/>
      <c r="AD1701" s="142"/>
      <c r="AE1701" s="142"/>
    </row>
    <row r="1702" spans="1:31" ht="15" hidden="1" customHeight="1">
      <c r="A1702" s="384"/>
      <c r="B1702" s="142"/>
      <c r="C1702" s="142"/>
      <c r="D1702" s="142"/>
      <c r="E1702" s="142"/>
      <c r="F1702" s="142"/>
      <c r="G1702" s="142"/>
      <c r="H1702" s="142"/>
      <c r="I1702" s="142"/>
      <c r="J1702" s="142"/>
      <c r="K1702" s="142"/>
      <c r="L1702" s="142"/>
      <c r="M1702" s="142"/>
      <c r="N1702" s="142"/>
      <c r="O1702" s="142"/>
      <c r="P1702" s="142"/>
      <c r="Q1702" s="142"/>
      <c r="R1702" s="142"/>
      <c r="S1702" s="142"/>
      <c r="T1702" s="142"/>
      <c r="U1702" s="142"/>
      <c r="V1702" s="142"/>
      <c r="W1702" s="142"/>
      <c r="X1702" s="142"/>
      <c r="Y1702" s="142"/>
      <c r="Z1702" s="142"/>
      <c r="AA1702" s="142"/>
      <c r="AB1702" s="142"/>
      <c r="AC1702" s="142"/>
      <c r="AD1702" s="142"/>
      <c r="AE1702" s="142"/>
    </row>
    <row r="1703" spans="1:31" ht="15" hidden="1" customHeight="1">
      <c r="A1703" s="384"/>
      <c r="B1703" s="142"/>
      <c r="C1703" s="142"/>
      <c r="D1703" s="142"/>
      <c r="E1703" s="142"/>
      <c r="F1703" s="142"/>
      <c r="G1703" s="142"/>
      <c r="H1703" s="142"/>
      <c r="I1703" s="142"/>
      <c r="J1703" s="142"/>
      <c r="K1703" s="142"/>
      <c r="L1703" s="142"/>
      <c r="M1703" s="142"/>
      <c r="N1703" s="142"/>
      <c r="O1703" s="142"/>
      <c r="P1703" s="142"/>
      <c r="Q1703" s="142"/>
      <c r="R1703" s="142"/>
      <c r="S1703" s="142"/>
      <c r="T1703" s="142"/>
      <c r="U1703" s="142"/>
      <c r="V1703" s="142"/>
      <c r="W1703" s="142"/>
      <c r="X1703" s="142"/>
      <c r="Y1703" s="142"/>
      <c r="Z1703" s="142"/>
      <c r="AA1703" s="142"/>
      <c r="AB1703" s="142"/>
      <c r="AC1703" s="142"/>
      <c r="AD1703" s="142"/>
      <c r="AE1703" s="142"/>
    </row>
    <row r="1704" spans="1:31" ht="15" hidden="1" customHeight="1">
      <c r="A1704" s="384"/>
      <c r="B1704" s="142"/>
      <c r="C1704" s="142"/>
      <c r="D1704" s="142"/>
      <c r="E1704" s="142"/>
      <c r="F1704" s="142"/>
      <c r="G1704" s="142"/>
      <c r="H1704" s="142"/>
      <c r="I1704" s="142"/>
      <c r="J1704" s="142"/>
      <c r="K1704" s="142"/>
      <c r="L1704" s="142"/>
      <c r="M1704" s="142"/>
      <c r="N1704" s="142"/>
      <c r="O1704" s="142"/>
      <c r="P1704" s="142"/>
      <c r="Q1704" s="142"/>
      <c r="R1704" s="142"/>
      <c r="S1704" s="142"/>
      <c r="T1704" s="142"/>
      <c r="U1704" s="142"/>
      <c r="V1704" s="142"/>
      <c r="W1704" s="142"/>
      <c r="X1704" s="142"/>
      <c r="Y1704" s="142"/>
      <c r="Z1704" s="142"/>
      <c r="AA1704" s="142"/>
      <c r="AB1704" s="142"/>
      <c r="AC1704" s="142"/>
      <c r="AD1704" s="142"/>
      <c r="AE1704" s="142"/>
    </row>
    <row r="1705" spans="1:31" ht="15" hidden="1" customHeight="1">
      <c r="A1705" s="384"/>
      <c r="B1705" s="142"/>
      <c r="C1705" s="142"/>
      <c r="D1705" s="142"/>
      <c r="E1705" s="142"/>
      <c r="F1705" s="142"/>
      <c r="G1705" s="142"/>
      <c r="H1705" s="142"/>
      <c r="I1705" s="142"/>
      <c r="J1705" s="142"/>
      <c r="K1705" s="142"/>
      <c r="L1705" s="142"/>
      <c r="M1705" s="142"/>
      <c r="N1705" s="142"/>
      <c r="O1705" s="142"/>
      <c r="P1705" s="142"/>
      <c r="Q1705" s="142"/>
      <c r="R1705" s="142"/>
      <c r="S1705" s="142"/>
      <c r="T1705" s="142"/>
      <c r="U1705" s="142"/>
      <c r="V1705" s="142"/>
      <c r="W1705" s="142"/>
      <c r="X1705" s="142"/>
      <c r="Y1705" s="142"/>
      <c r="Z1705" s="142"/>
      <c r="AA1705" s="142"/>
      <c r="AB1705" s="142"/>
      <c r="AC1705" s="142"/>
      <c r="AD1705" s="142"/>
      <c r="AE1705" s="142"/>
    </row>
    <row r="1706" spans="1:31" ht="15" hidden="1" customHeight="1">
      <c r="A1706" s="384"/>
      <c r="B1706" s="142"/>
      <c r="C1706" s="142"/>
      <c r="D1706" s="142"/>
      <c r="E1706" s="142"/>
      <c r="F1706" s="142"/>
      <c r="G1706" s="142"/>
      <c r="H1706" s="142"/>
      <c r="I1706" s="142"/>
      <c r="J1706" s="142"/>
      <c r="K1706" s="142"/>
      <c r="L1706" s="142"/>
      <c r="M1706" s="142"/>
      <c r="N1706" s="142"/>
      <c r="O1706" s="142"/>
      <c r="P1706" s="142"/>
      <c r="Q1706" s="142"/>
      <c r="R1706" s="142"/>
      <c r="S1706" s="142"/>
      <c r="T1706" s="142"/>
      <c r="U1706" s="142"/>
      <c r="V1706" s="142"/>
      <c r="W1706" s="142"/>
      <c r="X1706" s="142"/>
      <c r="Y1706" s="142"/>
      <c r="Z1706" s="142"/>
      <c r="AA1706" s="142"/>
      <c r="AB1706" s="142"/>
      <c r="AC1706" s="142"/>
      <c r="AD1706" s="142"/>
      <c r="AE1706" s="142"/>
    </row>
    <row r="1707" spans="1:31" ht="15" hidden="1" customHeight="1">
      <c r="A1707" s="384"/>
      <c r="B1707" s="142"/>
      <c r="C1707" s="142"/>
      <c r="D1707" s="142"/>
      <c r="E1707" s="142"/>
      <c r="F1707" s="142"/>
      <c r="G1707" s="142"/>
      <c r="H1707" s="142"/>
      <c r="I1707" s="142"/>
      <c r="J1707" s="142"/>
      <c r="K1707" s="142"/>
      <c r="L1707" s="142"/>
      <c r="M1707" s="142"/>
      <c r="N1707" s="142"/>
      <c r="O1707" s="142"/>
      <c r="P1707" s="142"/>
      <c r="Q1707" s="142"/>
      <c r="R1707" s="142"/>
      <c r="S1707" s="142"/>
      <c r="T1707" s="142"/>
      <c r="U1707" s="142"/>
      <c r="V1707" s="142"/>
      <c r="W1707" s="142"/>
      <c r="X1707" s="142"/>
      <c r="Y1707" s="142"/>
      <c r="Z1707" s="142"/>
      <c r="AA1707" s="142"/>
      <c r="AB1707" s="142"/>
      <c r="AC1707" s="142"/>
      <c r="AD1707" s="142"/>
      <c r="AE1707" s="142"/>
    </row>
    <row r="1708" spans="1:31" ht="15" hidden="1" customHeight="1">
      <c r="A1708" s="384"/>
      <c r="B1708" s="142"/>
      <c r="C1708" s="142"/>
      <c r="D1708" s="142"/>
      <c r="E1708" s="142"/>
      <c r="F1708" s="142"/>
      <c r="G1708" s="142"/>
      <c r="H1708" s="142"/>
      <c r="I1708" s="142"/>
      <c r="J1708" s="142"/>
      <c r="K1708" s="142"/>
      <c r="L1708" s="142"/>
      <c r="M1708" s="142"/>
      <c r="N1708" s="142"/>
      <c r="O1708" s="142"/>
      <c r="P1708" s="142"/>
      <c r="Q1708" s="142"/>
      <c r="R1708" s="142"/>
      <c r="S1708" s="142"/>
      <c r="T1708" s="142"/>
      <c r="U1708" s="142"/>
      <c r="V1708" s="142"/>
      <c r="W1708" s="142"/>
      <c r="X1708" s="142"/>
      <c r="Y1708" s="142"/>
      <c r="Z1708" s="142"/>
      <c r="AA1708" s="142"/>
      <c r="AB1708" s="142"/>
      <c r="AC1708" s="142"/>
      <c r="AD1708" s="142"/>
      <c r="AE1708" s="142"/>
    </row>
    <row r="1709" spans="1:31" ht="15" hidden="1" customHeight="1">
      <c r="A1709" s="384"/>
      <c r="B1709" s="142"/>
      <c r="C1709" s="142"/>
      <c r="D1709" s="142"/>
      <c r="E1709" s="142"/>
      <c r="F1709" s="142"/>
      <c r="G1709" s="142"/>
      <c r="H1709" s="142"/>
      <c r="I1709" s="142"/>
      <c r="J1709" s="142"/>
      <c r="K1709" s="142"/>
      <c r="L1709" s="142"/>
      <c r="M1709" s="142"/>
      <c r="N1709" s="142"/>
      <c r="O1709" s="142"/>
      <c r="P1709" s="142"/>
      <c r="Q1709" s="142"/>
      <c r="R1709" s="142"/>
      <c r="S1709" s="142"/>
      <c r="T1709" s="142"/>
      <c r="U1709" s="142"/>
      <c r="V1709" s="142"/>
      <c r="W1709" s="142"/>
      <c r="X1709" s="142"/>
      <c r="Y1709" s="142"/>
      <c r="Z1709" s="142"/>
      <c r="AA1709" s="142"/>
      <c r="AB1709" s="142"/>
      <c r="AC1709" s="142"/>
      <c r="AD1709" s="142"/>
      <c r="AE1709" s="142"/>
    </row>
    <row r="1710" spans="1:31" ht="15" hidden="1" customHeight="1">
      <c r="A1710" s="384"/>
      <c r="B1710" s="142"/>
      <c r="C1710" s="142"/>
      <c r="D1710" s="142"/>
      <c r="E1710" s="142"/>
      <c r="F1710" s="142"/>
      <c r="G1710" s="142"/>
      <c r="H1710" s="142"/>
      <c r="I1710" s="142"/>
      <c r="J1710" s="142"/>
      <c r="K1710" s="142"/>
      <c r="L1710" s="142"/>
      <c r="M1710" s="142"/>
      <c r="N1710" s="142"/>
      <c r="O1710" s="142"/>
      <c r="P1710" s="142"/>
      <c r="Q1710" s="142"/>
      <c r="R1710" s="142"/>
      <c r="S1710" s="142"/>
      <c r="T1710" s="142"/>
      <c r="U1710" s="142"/>
      <c r="V1710" s="142"/>
      <c r="W1710" s="142"/>
      <c r="X1710" s="142"/>
      <c r="Y1710" s="142"/>
      <c r="Z1710" s="142"/>
      <c r="AA1710" s="142"/>
      <c r="AB1710" s="142"/>
      <c r="AC1710" s="142"/>
      <c r="AD1710" s="142"/>
      <c r="AE1710" s="142"/>
    </row>
    <row r="1711" spans="1:31" ht="15" hidden="1" customHeight="1">
      <c r="A1711" s="384"/>
      <c r="B1711" s="142"/>
      <c r="C1711" s="142"/>
      <c r="D1711" s="142"/>
      <c r="E1711" s="142"/>
      <c r="F1711" s="142"/>
      <c r="G1711" s="142"/>
      <c r="H1711" s="142"/>
      <c r="I1711" s="142"/>
      <c r="J1711" s="142"/>
      <c r="K1711" s="142"/>
      <c r="L1711" s="142"/>
      <c r="M1711" s="142"/>
      <c r="N1711" s="142"/>
      <c r="O1711" s="142"/>
      <c r="P1711" s="142"/>
      <c r="Q1711" s="142"/>
      <c r="R1711" s="142"/>
      <c r="S1711" s="142"/>
      <c r="T1711" s="142"/>
      <c r="U1711" s="142"/>
      <c r="V1711" s="142"/>
      <c r="W1711" s="142"/>
      <c r="X1711" s="142"/>
      <c r="Y1711" s="142"/>
      <c r="Z1711" s="142"/>
      <c r="AA1711" s="142"/>
      <c r="AB1711" s="142"/>
      <c r="AC1711" s="142"/>
      <c r="AD1711" s="142"/>
      <c r="AE1711" s="142"/>
    </row>
    <row r="1712" spans="1:31" ht="15" hidden="1" customHeight="1">
      <c r="A1712" s="384"/>
      <c r="B1712" s="142"/>
      <c r="C1712" s="142"/>
      <c r="D1712" s="142"/>
      <c r="E1712" s="142"/>
      <c r="F1712" s="142"/>
      <c r="G1712" s="142"/>
      <c r="H1712" s="142"/>
      <c r="I1712" s="142"/>
      <c r="J1712" s="142"/>
      <c r="K1712" s="142"/>
      <c r="L1712" s="142"/>
      <c r="M1712" s="142"/>
      <c r="N1712" s="142"/>
      <c r="O1712" s="142"/>
      <c r="P1712" s="142"/>
      <c r="Q1712" s="142"/>
      <c r="R1712" s="142"/>
      <c r="S1712" s="142"/>
      <c r="T1712" s="142"/>
      <c r="U1712" s="142"/>
      <c r="V1712" s="142"/>
      <c r="W1712" s="142"/>
      <c r="X1712" s="142"/>
      <c r="Y1712" s="142"/>
      <c r="Z1712" s="142"/>
      <c r="AA1712" s="142"/>
      <c r="AB1712" s="142"/>
      <c r="AC1712" s="142"/>
      <c r="AD1712" s="142"/>
      <c r="AE1712" s="142"/>
    </row>
    <row r="1713" spans="1:31" ht="15" hidden="1" customHeight="1">
      <c r="A1713" s="384"/>
      <c r="B1713" s="142"/>
      <c r="C1713" s="142"/>
      <c r="D1713" s="142"/>
      <c r="E1713" s="142"/>
      <c r="F1713" s="142"/>
      <c r="G1713" s="142"/>
      <c r="H1713" s="142"/>
      <c r="I1713" s="142"/>
      <c r="J1713" s="142"/>
      <c r="K1713" s="142"/>
      <c r="L1713" s="142"/>
      <c r="M1713" s="142"/>
      <c r="N1713" s="142"/>
      <c r="O1713" s="142"/>
      <c r="P1713" s="142"/>
      <c r="Q1713" s="142"/>
      <c r="R1713" s="142"/>
      <c r="S1713" s="142"/>
      <c r="T1713" s="142"/>
      <c r="U1713" s="142"/>
      <c r="V1713" s="142"/>
      <c r="W1713" s="142"/>
      <c r="X1713" s="142"/>
      <c r="Y1713" s="142"/>
      <c r="Z1713" s="142"/>
      <c r="AA1713" s="142"/>
      <c r="AB1713" s="142"/>
      <c r="AC1713" s="142"/>
      <c r="AD1713" s="142"/>
      <c r="AE1713" s="142"/>
    </row>
    <row r="1714" spans="1:31" ht="15" hidden="1" customHeight="1">
      <c r="A1714" s="384"/>
      <c r="B1714" s="142"/>
      <c r="C1714" s="142"/>
      <c r="D1714" s="142"/>
      <c r="E1714" s="142"/>
      <c r="F1714" s="142"/>
      <c r="G1714" s="142"/>
      <c r="H1714" s="142"/>
      <c r="I1714" s="142"/>
      <c r="J1714" s="142"/>
      <c r="K1714" s="142"/>
      <c r="L1714" s="142"/>
      <c r="M1714" s="142"/>
      <c r="N1714" s="142"/>
      <c r="O1714" s="142"/>
      <c r="P1714" s="142"/>
      <c r="Q1714" s="142"/>
      <c r="R1714" s="142"/>
      <c r="S1714" s="142"/>
      <c r="T1714" s="142"/>
      <c r="U1714" s="142"/>
      <c r="V1714" s="142"/>
      <c r="W1714" s="142"/>
      <c r="X1714" s="142"/>
      <c r="Y1714" s="142"/>
      <c r="Z1714" s="142"/>
      <c r="AA1714" s="142"/>
      <c r="AB1714" s="142"/>
      <c r="AC1714" s="142"/>
      <c r="AD1714" s="142"/>
      <c r="AE1714" s="142"/>
    </row>
    <row r="1715" spans="1:31" ht="15" hidden="1" customHeight="1">
      <c r="A1715" s="384"/>
      <c r="B1715" s="142"/>
      <c r="C1715" s="142"/>
      <c r="D1715" s="142"/>
      <c r="E1715" s="142"/>
      <c r="F1715" s="142"/>
      <c r="G1715" s="142"/>
      <c r="H1715" s="142"/>
      <c r="I1715" s="142"/>
      <c r="J1715" s="142"/>
      <c r="K1715" s="142"/>
      <c r="L1715" s="142"/>
      <c r="M1715" s="142"/>
      <c r="N1715" s="142"/>
      <c r="O1715" s="142"/>
      <c r="P1715" s="142"/>
      <c r="Q1715" s="142"/>
      <c r="R1715" s="142"/>
      <c r="S1715" s="142"/>
      <c r="T1715" s="142"/>
      <c r="U1715" s="142"/>
      <c r="V1715" s="142"/>
      <c r="W1715" s="142"/>
      <c r="X1715" s="142"/>
      <c r="Y1715" s="142"/>
      <c r="Z1715" s="142"/>
      <c r="AA1715" s="142"/>
      <c r="AB1715" s="142"/>
      <c r="AC1715" s="142"/>
      <c r="AD1715" s="142"/>
      <c r="AE1715" s="142"/>
    </row>
    <row r="1716" spans="1:31" ht="15" hidden="1" customHeight="1">
      <c r="A1716" s="384"/>
      <c r="B1716" s="142"/>
      <c r="C1716" s="142"/>
      <c r="D1716" s="142"/>
      <c r="E1716" s="142"/>
      <c r="F1716" s="142"/>
      <c r="G1716" s="142"/>
      <c r="H1716" s="142"/>
      <c r="I1716" s="142"/>
      <c r="J1716" s="142"/>
      <c r="K1716" s="142"/>
      <c r="L1716" s="142"/>
      <c r="M1716" s="142"/>
      <c r="N1716" s="142"/>
      <c r="O1716" s="142"/>
      <c r="P1716" s="142"/>
      <c r="Q1716" s="142"/>
      <c r="R1716" s="142"/>
      <c r="S1716" s="142"/>
      <c r="T1716" s="142"/>
      <c r="U1716" s="142"/>
      <c r="V1716" s="142"/>
      <c r="W1716" s="142"/>
      <c r="X1716" s="142"/>
      <c r="Y1716" s="142"/>
      <c r="Z1716" s="142"/>
      <c r="AA1716" s="142"/>
      <c r="AB1716" s="142"/>
      <c r="AC1716" s="142"/>
      <c r="AD1716" s="142"/>
      <c r="AE1716" s="142"/>
    </row>
    <row r="1717" spans="1:31" ht="15" hidden="1" customHeight="1">
      <c r="A1717" s="384"/>
      <c r="B1717" s="142"/>
      <c r="C1717" s="142"/>
      <c r="D1717" s="142"/>
      <c r="E1717" s="142"/>
      <c r="F1717" s="142"/>
      <c r="G1717" s="142"/>
      <c r="H1717" s="142"/>
      <c r="I1717" s="142"/>
      <c r="J1717" s="142"/>
      <c r="K1717" s="142"/>
      <c r="L1717" s="142"/>
      <c r="M1717" s="142"/>
      <c r="N1717" s="142"/>
      <c r="O1717" s="142"/>
      <c r="P1717" s="142"/>
      <c r="Q1717" s="142"/>
      <c r="R1717" s="142"/>
      <c r="S1717" s="142"/>
      <c r="T1717" s="142"/>
      <c r="U1717" s="142"/>
      <c r="V1717" s="142"/>
      <c r="W1717" s="142"/>
      <c r="X1717" s="142"/>
      <c r="Y1717" s="142"/>
      <c r="Z1717" s="142"/>
      <c r="AA1717" s="142"/>
      <c r="AB1717" s="142"/>
      <c r="AC1717" s="142"/>
      <c r="AD1717" s="142"/>
      <c r="AE1717" s="142"/>
    </row>
    <row r="1718" spans="1:31" ht="15" hidden="1" customHeight="1">
      <c r="A1718" s="384"/>
      <c r="B1718" s="142"/>
      <c r="C1718" s="142"/>
      <c r="D1718" s="142"/>
      <c r="E1718" s="142"/>
      <c r="F1718" s="142"/>
      <c r="G1718" s="142"/>
      <c r="H1718" s="142"/>
      <c r="I1718" s="142"/>
      <c r="J1718" s="142"/>
      <c r="K1718" s="142"/>
      <c r="L1718" s="142"/>
      <c r="M1718" s="142"/>
      <c r="N1718" s="142"/>
      <c r="O1718" s="142"/>
      <c r="P1718" s="142"/>
      <c r="Q1718" s="142"/>
      <c r="R1718" s="142"/>
      <c r="S1718" s="142"/>
      <c r="T1718" s="142"/>
      <c r="U1718" s="142"/>
      <c r="V1718" s="142"/>
      <c r="W1718" s="142"/>
      <c r="X1718" s="142"/>
      <c r="Y1718" s="142"/>
      <c r="Z1718" s="142"/>
      <c r="AA1718" s="142"/>
      <c r="AB1718" s="142"/>
      <c r="AC1718" s="142"/>
      <c r="AD1718" s="142"/>
      <c r="AE1718" s="142"/>
    </row>
    <row r="1719" spans="1:31" ht="15" hidden="1" customHeight="1">
      <c r="A1719" s="384"/>
      <c r="B1719" s="142"/>
      <c r="C1719" s="142"/>
      <c r="D1719" s="142"/>
      <c r="E1719" s="142"/>
      <c r="F1719" s="142"/>
      <c r="G1719" s="142"/>
      <c r="H1719" s="142"/>
      <c r="I1719" s="142"/>
      <c r="J1719" s="142"/>
      <c r="K1719" s="142"/>
      <c r="L1719" s="142"/>
      <c r="M1719" s="142"/>
      <c r="N1719" s="142"/>
      <c r="O1719" s="142"/>
      <c r="P1719" s="142"/>
      <c r="Q1719" s="142"/>
      <c r="R1719" s="142"/>
      <c r="S1719" s="142"/>
      <c r="T1719" s="142"/>
      <c r="U1719" s="142"/>
      <c r="V1719" s="142"/>
      <c r="W1719" s="142"/>
      <c r="X1719" s="142"/>
      <c r="Y1719" s="142"/>
      <c r="Z1719" s="142"/>
      <c r="AA1719" s="142"/>
      <c r="AB1719" s="142"/>
      <c r="AC1719" s="142"/>
      <c r="AD1719" s="142"/>
      <c r="AE1719" s="142"/>
    </row>
    <row r="1720" spans="1:31" ht="15" hidden="1" customHeight="1">
      <c r="A1720" s="384"/>
      <c r="B1720" s="142"/>
      <c r="C1720" s="142"/>
      <c r="D1720" s="142"/>
      <c r="E1720" s="142"/>
      <c r="F1720" s="142"/>
      <c r="G1720" s="142"/>
      <c r="H1720" s="142"/>
      <c r="I1720" s="142"/>
      <c r="J1720" s="142"/>
      <c r="K1720" s="142"/>
      <c r="L1720" s="142"/>
      <c r="M1720" s="142"/>
      <c r="N1720" s="142"/>
      <c r="O1720" s="142"/>
      <c r="P1720" s="142"/>
      <c r="Q1720" s="142"/>
      <c r="R1720" s="142"/>
      <c r="S1720" s="142"/>
      <c r="T1720" s="142"/>
      <c r="U1720" s="142"/>
      <c r="V1720" s="142"/>
      <c r="W1720" s="142"/>
      <c r="X1720" s="142"/>
      <c r="Y1720" s="142"/>
      <c r="Z1720" s="142"/>
      <c r="AA1720" s="142"/>
      <c r="AB1720" s="142"/>
      <c r="AC1720" s="142"/>
      <c r="AD1720" s="142"/>
      <c r="AE1720" s="142"/>
    </row>
    <row r="1721" spans="1:31" ht="15" hidden="1" customHeight="1">
      <c r="A1721" s="384"/>
      <c r="B1721" s="142"/>
      <c r="C1721" s="142"/>
      <c r="D1721" s="142"/>
      <c r="E1721" s="142"/>
      <c r="F1721" s="142"/>
      <c r="G1721" s="142"/>
      <c r="H1721" s="142"/>
      <c r="I1721" s="142"/>
      <c r="J1721" s="142"/>
      <c r="K1721" s="142"/>
      <c r="L1721" s="142"/>
      <c r="M1721" s="142"/>
      <c r="N1721" s="142"/>
      <c r="O1721" s="142"/>
      <c r="P1721" s="142"/>
      <c r="Q1721" s="142"/>
      <c r="R1721" s="142"/>
      <c r="S1721" s="142"/>
      <c r="T1721" s="142"/>
      <c r="U1721" s="142"/>
      <c r="V1721" s="142"/>
      <c r="W1721" s="142"/>
      <c r="X1721" s="142"/>
      <c r="Y1721" s="142"/>
      <c r="Z1721" s="142"/>
      <c r="AA1721" s="142"/>
      <c r="AB1721" s="142"/>
      <c r="AC1721" s="142"/>
      <c r="AD1721" s="142"/>
      <c r="AE1721" s="142"/>
    </row>
    <row r="1722" spans="1:31" ht="15" hidden="1" customHeight="1">
      <c r="A1722" s="384"/>
      <c r="B1722" s="142"/>
      <c r="C1722" s="142"/>
      <c r="D1722" s="142"/>
      <c r="E1722" s="142"/>
      <c r="F1722" s="142"/>
      <c r="G1722" s="142"/>
      <c r="H1722" s="142"/>
      <c r="I1722" s="142"/>
      <c r="J1722" s="142"/>
      <c r="K1722" s="142"/>
      <c r="L1722" s="142"/>
      <c r="M1722" s="142"/>
      <c r="N1722" s="142"/>
      <c r="O1722" s="142"/>
      <c r="P1722" s="142"/>
      <c r="Q1722" s="142"/>
      <c r="R1722" s="142"/>
      <c r="S1722" s="142"/>
      <c r="T1722" s="142"/>
      <c r="U1722" s="142"/>
      <c r="V1722" s="142"/>
      <c r="W1722" s="142"/>
      <c r="X1722" s="142"/>
      <c r="Y1722" s="142"/>
      <c r="Z1722" s="142"/>
      <c r="AA1722" s="142"/>
      <c r="AB1722" s="142"/>
      <c r="AC1722" s="142"/>
      <c r="AD1722" s="142"/>
      <c r="AE1722" s="142"/>
    </row>
    <row r="1723" spans="1:31" ht="15" hidden="1" customHeight="1">
      <c r="A1723" s="384"/>
      <c r="B1723" s="142"/>
      <c r="C1723" s="142"/>
      <c r="D1723" s="142"/>
      <c r="E1723" s="142"/>
      <c r="F1723" s="142"/>
      <c r="G1723" s="142"/>
      <c r="H1723" s="142"/>
      <c r="I1723" s="142"/>
      <c r="J1723" s="142"/>
      <c r="K1723" s="142"/>
      <c r="L1723" s="142"/>
      <c r="M1723" s="142"/>
      <c r="N1723" s="142"/>
      <c r="O1723" s="142"/>
      <c r="P1723" s="142"/>
      <c r="Q1723" s="142"/>
      <c r="R1723" s="142"/>
      <c r="S1723" s="142"/>
      <c r="T1723" s="142"/>
      <c r="U1723" s="142"/>
      <c r="V1723" s="142"/>
      <c r="W1723" s="142"/>
      <c r="X1723" s="142"/>
      <c r="Y1723" s="142"/>
      <c r="Z1723" s="142"/>
      <c r="AA1723" s="142"/>
      <c r="AB1723" s="142"/>
      <c r="AC1723" s="142"/>
      <c r="AD1723" s="142"/>
      <c r="AE1723" s="142"/>
    </row>
    <row r="1724" spans="1:31" ht="15" hidden="1" customHeight="1">
      <c r="A1724" s="384"/>
      <c r="B1724" s="142"/>
      <c r="C1724" s="142"/>
      <c r="D1724" s="142"/>
      <c r="E1724" s="142"/>
      <c r="F1724" s="142"/>
      <c r="G1724" s="142"/>
      <c r="H1724" s="142"/>
      <c r="I1724" s="142"/>
      <c r="J1724" s="142"/>
      <c r="K1724" s="142"/>
      <c r="L1724" s="142"/>
      <c r="M1724" s="142"/>
      <c r="N1724" s="142"/>
      <c r="O1724" s="142"/>
      <c r="P1724" s="142"/>
      <c r="Q1724" s="142"/>
      <c r="R1724" s="142"/>
      <c r="S1724" s="142"/>
      <c r="T1724" s="142"/>
      <c r="U1724" s="142"/>
      <c r="V1724" s="142"/>
      <c r="W1724" s="142"/>
      <c r="X1724" s="142"/>
      <c r="Y1724" s="142"/>
      <c r="Z1724" s="142"/>
      <c r="AA1724" s="142"/>
      <c r="AB1724" s="142"/>
      <c r="AC1724" s="142"/>
      <c r="AD1724" s="142"/>
      <c r="AE1724" s="142"/>
    </row>
    <row r="1725" spans="1:31" ht="15" hidden="1" customHeight="1">
      <c r="A1725" s="384"/>
      <c r="B1725" s="142"/>
      <c r="C1725" s="142"/>
      <c r="D1725" s="142"/>
      <c r="E1725" s="142"/>
      <c r="F1725" s="142"/>
      <c r="G1725" s="142"/>
      <c r="H1725" s="142"/>
      <c r="I1725" s="142"/>
      <c r="J1725" s="142"/>
      <c r="K1725" s="142"/>
      <c r="L1725" s="142"/>
      <c r="M1725" s="142"/>
      <c r="N1725" s="142"/>
      <c r="O1725" s="142"/>
      <c r="P1725" s="142"/>
      <c r="Q1725" s="142"/>
      <c r="R1725" s="142"/>
      <c r="S1725" s="142"/>
      <c r="T1725" s="142"/>
      <c r="U1725" s="142"/>
      <c r="V1725" s="142"/>
      <c r="W1725" s="142"/>
      <c r="X1725" s="142"/>
      <c r="Y1725" s="142"/>
      <c r="Z1725" s="142"/>
      <c r="AA1725" s="142"/>
      <c r="AB1725" s="142"/>
      <c r="AC1725" s="142"/>
      <c r="AD1725" s="142"/>
      <c r="AE1725" s="142"/>
    </row>
    <row r="1726" spans="1:31" ht="15" hidden="1" customHeight="1">
      <c r="A1726" s="384"/>
      <c r="B1726" s="142"/>
      <c r="C1726" s="142"/>
      <c r="D1726" s="142"/>
      <c r="E1726" s="142"/>
      <c r="F1726" s="142"/>
      <c r="G1726" s="142"/>
      <c r="H1726" s="142"/>
      <c r="I1726" s="142"/>
      <c r="J1726" s="142"/>
      <c r="K1726" s="142"/>
      <c r="L1726" s="142"/>
      <c r="M1726" s="142"/>
      <c r="N1726" s="142"/>
      <c r="O1726" s="142"/>
      <c r="P1726" s="142"/>
      <c r="Q1726" s="142"/>
      <c r="R1726" s="142"/>
      <c r="S1726" s="142"/>
      <c r="T1726" s="142"/>
      <c r="U1726" s="142"/>
      <c r="V1726" s="142"/>
      <c r="W1726" s="142"/>
      <c r="X1726" s="142"/>
      <c r="Y1726" s="142"/>
      <c r="Z1726" s="142"/>
      <c r="AA1726" s="142"/>
      <c r="AB1726" s="142"/>
      <c r="AC1726" s="142"/>
      <c r="AD1726" s="142"/>
      <c r="AE1726" s="142"/>
    </row>
    <row r="1727" spans="1:31" ht="15" hidden="1" customHeight="1">
      <c r="A1727" s="384"/>
      <c r="B1727" s="142"/>
      <c r="C1727" s="142"/>
      <c r="D1727" s="142"/>
      <c r="E1727" s="142"/>
      <c r="F1727" s="142"/>
      <c r="G1727" s="142"/>
      <c r="H1727" s="142"/>
      <c r="I1727" s="142"/>
      <c r="J1727" s="142"/>
      <c r="K1727" s="142"/>
      <c r="L1727" s="142"/>
      <c r="M1727" s="142"/>
      <c r="N1727" s="142"/>
      <c r="O1727" s="142"/>
      <c r="P1727" s="142"/>
      <c r="Q1727" s="142"/>
      <c r="R1727" s="142"/>
      <c r="S1727" s="142"/>
      <c r="T1727" s="142"/>
      <c r="U1727" s="142"/>
      <c r="V1727" s="142"/>
      <c r="W1727" s="142"/>
      <c r="X1727" s="142"/>
      <c r="Y1727" s="142"/>
      <c r="Z1727" s="142"/>
      <c r="AA1727" s="142"/>
      <c r="AB1727" s="142"/>
      <c r="AC1727" s="142"/>
      <c r="AD1727" s="142"/>
      <c r="AE1727" s="142"/>
    </row>
    <row r="1728" spans="1:31" ht="15" hidden="1" customHeight="1">
      <c r="A1728" s="384"/>
      <c r="B1728" s="142"/>
      <c r="C1728" s="142"/>
      <c r="D1728" s="142"/>
      <c r="E1728" s="142"/>
      <c r="F1728" s="142"/>
      <c r="G1728" s="142"/>
      <c r="H1728" s="142"/>
      <c r="I1728" s="142"/>
      <c r="J1728" s="142"/>
      <c r="K1728" s="142"/>
      <c r="L1728" s="142"/>
      <c r="M1728" s="142"/>
      <c r="N1728" s="142"/>
      <c r="O1728" s="142"/>
      <c r="P1728" s="142"/>
      <c r="Q1728" s="142"/>
      <c r="R1728" s="142"/>
      <c r="S1728" s="142"/>
      <c r="T1728" s="142"/>
      <c r="U1728" s="142"/>
      <c r="V1728" s="142"/>
      <c r="W1728" s="142"/>
      <c r="X1728" s="142"/>
      <c r="Y1728" s="142"/>
      <c r="Z1728" s="142"/>
      <c r="AA1728" s="142"/>
      <c r="AB1728" s="142"/>
      <c r="AC1728" s="142"/>
      <c r="AD1728" s="142"/>
      <c r="AE1728" s="142"/>
    </row>
    <row r="1729" spans="1:31" ht="15" hidden="1" customHeight="1">
      <c r="A1729" s="384"/>
      <c r="B1729" s="142"/>
      <c r="C1729" s="142"/>
      <c r="D1729" s="142"/>
      <c r="E1729" s="142"/>
      <c r="F1729" s="142"/>
      <c r="G1729" s="142"/>
      <c r="H1729" s="142"/>
      <c r="I1729" s="142"/>
      <c r="J1729" s="142"/>
      <c r="K1729" s="142"/>
      <c r="L1729" s="142"/>
      <c r="M1729" s="142"/>
      <c r="N1729" s="142"/>
      <c r="O1729" s="142"/>
      <c r="P1729" s="142"/>
      <c r="Q1729" s="142"/>
      <c r="R1729" s="142"/>
      <c r="S1729" s="142"/>
      <c r="T1729" s="142"/>
      <c r="U1729" s="142"/>
      <c r="V1729" s="142"/>
      <c r="W1729" s="142"/>
      <c r="X1729" s="142"/>
      <c r="Y1729" s="142"/>
      <c r="Z1729" s="142"/>
      <c r="AA1729" s="142"/>
      <c r="AB1729" s="142"/>
      <c r="AC1729" s="142"/>
      <c r="AD1729" s="142"/>
      <c r="AE1729" s="142"/>
    </row>
    <row r="1730" spans="1:31" ht="15" hidden="1" customHeight="1">
      <c r="A1730" s="384"/>
      <c r="B1730" s="142"/>
      <c r="C1730" s="142"/>
      <c r="D1730" s="142"/>
      <c r="E1730" s="142"/>
      <c r="F1730" s="142"/>
      <c r="G1730" s="142"/>
      <c r="H1730" s="142"/>
      <c r="I1730" s="142"/>
      <c r="J1730" s="142"/>
      <c r="K1730" s="142"/>
      <c r="L1730" s="142"/>
      <c r="M1730" s="142"/>
      <c r="N1730" s="142"/>
      <c r="O1730" s="142"/>
      <c r="P1730" s="142"/>
      <c r="Q1730" s="142"/>
      <c r="R1730" s="142"/>
      <c r="S1730" s="142"/>
      <c r="T1730" s="142"/>
      <c r="U1730" s="142"/>
      <c r="V1730" s="142"/>
      <c r="W1730" s="142"/>
      <c r="X1730" s="142"/>
      <c r="Y1730" s="142"/>
      <c r="Z1730" s="142"/>
      <c r="AA1730" s="142"/>
      <c r="AB1730" s="142"/>
      <c r="AC1730" s="142"/>
      <c r="AD1730" s="142"/>
      <c r="AE1730" s="142"/>
    </row>
    <row r="1731" spans="1:31" ht="15" hidden="1" customHeight="1">
      <c r="A1731" s="384"/>
      <c r="B1731" s="142"/>
      <c r="C1731" s="142"/>
      <c r="D1731" s="142"/>
      <c r="E1731" s="142"/>
      <c r="F1731" s="142"/>
      <c r="G1731" s="142"/>
      <c r="H1731" s="142"/>
      <c r="I1731" s="142"/>
      <c r="J1731" s="142"/>
      <c r="K1731" s="142"/>
      <c r="L1731" s="142"/>
      <c r="M1731" s="142"/>
      <c r="N1731" s="142"/>
      <c r="O1731" s="142"/>
      <c r="P1731" s="142"/>
      <c r="Q1731" s="142"/>
      <c r="R1731" s="142"/>
      <c r="S1731" s="142"/>
      <c r="T1731" s="142"/>
      <c r="U1731" s="142"/>
      <c r="V1731" s="142"/>
      <c r="W1731" s="142"/>
      <c r="X1731" s="142"/>
      <c r="Y1731" s="142"/>
      <c r="Z1731" s="142"/>
      <c r="AA1731" s="142"/>
      <c r="AB1731" s="142"/>
      <c r="AC1731" s="142"/>
      <c r="AD1731" s="142"/>
      <c r="AE1731" s="142"/>
    </row>
    <row r="1732" spans="1:31" ht="15" hidden="1" customHeight="1">
      <c r="A1732" s="384"/>
      <c r="B1732" s="142"/>
      <c r="C1732" s="142"/>
      <c r="D1732" s="142"/>
      <c r="E1732" s="142"/>
      <c r="F1732" s="142"/>
      <c r="G1732" s="142"/>
      <c r="H1732" s="142"/>
      <c r="I1732" s="142"/>
      <c r="J1732" s="142"/>
      <c r="K1732" s="142"/>
      <c r="L1732" s="142"/>
      <c r="M1732" s="142"/>
      <c r="N1732" s="142"/>
      <c r="O1732" s="142"/>
      <c r="P1732" s="142"/>
      <c r="Q1732" s="142"/>
      <c r="R1732" s="142"/>
      <c r="S1732" s="142"/>
      <c r="T1732" s="142"/>
      <c r="U1732" s="142"/>
      <c r="V1732" s="142"/>
      <c r="W1732" s="142"/>
      <c r="X1732" s="142"/>
      <c r="Y1732" s="142"/>
      <c r="Z1732" s="142"/>
      <c r="AA1732" s="142"/>
      <c r="AB1732" s="142"/>
      <c r="AC1732" s="142"/>
      <c r="AD1732" s="142"/>
      <c r="AE1732" s="142"/>
    </row>
    <row r="1733" spans="1:31" ht="15" hidden="1" customHeight="1">
      <c r="A1733" s="384"/>
      <c r="B1733" s="142"/>
      <c r="C1733" s="142"/>
      <c r="D1733" s="142"/>
      <c r="E1733" s="142"/>
      <c r="F1733" s="142"/>
      <c r="G1733" s="142"/>
      <c r="H1733" s="142"/>
      <c r="I1733" s="142"/>
      <c r="J1733" s="142"/>
      <c r="K1733" s="142"/>
      <c r="L1733" s="142"/>
      <c r="M1733" s="142"/>
      <c r="N1733" s="142"/>
      <c r="O1733" s="142"/>
      <c r="P1733" s="142"/>
      <c r="Q1733" s="142"/>
      <c r="R1733" s="142"/>
      <c r="S1733" s="142"/>
      <c r="T1733" s="142"/>
      <c r="U1733" s="142"/>
      <c r="V1733" s="142"/>
      <c r="W1733" s="142"/>
      <c r="X1733" s="142"/>
      <c r="Y1733" s="142"/>
      <c r="Z1733" s="142"/>
      <c r="AA1733" s="142"/>
      <c r="AB1733" s="142"/>
      <c r="AC1733" s="142"/>
      <c r="AD1733" s="142"/>
      <c r="AE1733" s="142"/>
    </row>
    <row r="1734" spans="1:31" ht="15" hidden="1" customHeight="1">
      <c r="A1734" s="384"/>
      <c r="B1734" s="142"/>
      <c r="C1734" s="142"/>
      <c r="D1734" s="142"/>
      <c r="E1734" s="142"/>
      <c r="F1734" s="142"/>
      <c r="G1734" s="142"/>
      <c r="H1734" s="142"/>
      <c r="I1734" s="142"/>
      <c r="J1734" s="142"/>
      <c r="K1734" s="142"/>
      <c r="L1734" s="142"/>
      <c r="M1734" s="142"/>
      <c r="N1734" s="142"/>
      <c r="O1734" s="142"/>
      <c r="P1734" s="142"/>
      <c r="Q1734" s="142"/>
      <c r="R1734" s="142"/>
      <c r="S1734" s="142"/>
      <c r="T1734" s="142"/>
      <c r="U1734" s="142"/>
      <c r="V1734" s="142"/>
      <c r="W1734" s="142"/>
      <c r="X1734" s="142"/>
      <c r="Y1734" s="142"/>
      <c r="Z1734" s="142"/>
      <c r="AA1734" s="142"/>
      <c r="AB1734" s="142"/>
      <c r="AC1734" s="142"/>
      <c r="AD1734" s="142"/>
      <c r="AE1734" s="142"/>
    </row>
    <row r="1735" spans="1:31" ht="15" hidden="1" customHeight="1">
      <c r="A1735" s="384"/>
      <c r="B1735" s="142"/>
      <c r="C1735" s="142"/>
      <c r="D1735" s="142"/>
      <c r="E1735" s="142"/>
      <c r="F1735" s="142"/>
      <c r="G1735" s="142"/>
      <c r="H1735" s="142"/>
      <c r="I1735" s="142"/>
      <c r="J1735" s="142"/>
      <c r="K1735" s="142"/>
      <c r="L1735" s="142"/>
      <c r="M1735" s="142"/>
      <c r="N1735" s="142"/>
      <c r="O1735" s="142"/>
      <c r="P1735" s="142"/>
      <c r="Q1735" s="142"/>
      <c r="R1735" s="142"/>
      <c r="S1735" s="142"/>
      <c r="T1735" s="142"/>
      <c r="U1735" s="142"/>
      <c r="V1735" s="142"/>
      <c r="W1735" s="142"/>
      <c r="X1735" s="142"/>
      <c r="Y1735" s="142"/>
      <c r="Z1735" s="142"/>
      <c r="AA1735" s="142"/>
      <c r="AB1735" s="142"/>
      <c r="AC1735" s="142"/>
      <c r="AD1735" s="142"/>
      <c r="AE1735" s="142"/>
    </row>
    <row r="1736" spans="1:31" ht="15" hidden="1" customHeight="1">
      <c r="A1736" s="384"/>
      <c r="B1736" s="142"/>
      <c r="C1736" s="142"/>
      <c r="D1736" s="142"/>
      <c r="E1736" s="142"/>
      <c r="F1736" s="142"/>
      <c r="G1736" s="142"/>
      <c r="H1736" s="142"/>
      <c r="I1736" s="142"/>
      <c r="J1736" s="142"/>
      <c r="K1736" s="142"/>
      <c r="L1736" s="142"/>
      <c r="M1736" s="142"/>
      <c r="N1736" s="142"/>
      <c r="O1736" s="142"/>
      <c r="P1736" s="142"/>
      <c r="Q1736" s="142"/>
      <c r="R1736" s="142"/>
      <c r="S1736" s="142"/>
      <c r="T1736" s="142"/>
      <c r="U1736" s="142"/>
      <c r="V1736" s="142"/>
      <c r="W1736" s="142"/>
      <c r="X1736" s="142"/>
      <c r="Y1736" s="142"/>
      <c r="Z1736" s="142"/>
      <c r="AA1736" s="142"/>
      <c r="AB1736" s="142"/>
      <c r="AC1736" s="142"/>
      <c r="AD1736" s="142"/>
      <c r="AE1736" s="142"/>
    </row>
    <row r="1737" spans="1:31" ht="15" hidden="1" customHeight="1">
      <c r="A1737" s="384"/>
      <c r="B1737" s="142"/>
      <c r="C1737" s="142"/>
      <c r="D1737" s="142"/>
      <c r="E1737" s="142"/>
      <c r="F1737" s="142"/>
      <c r="G1737" s="142"/>
      <c r="H1737" s="142"/>
      <c r="I1737" s="142"/>
      <c r="J1737" s="142"/>
      <c r="K1737" s="142"/>
      <c r="L1737" s="142"/>
      <c r="M1737" s="142"/>
      <c r="N1737" s="142"/>
      <c r="O1737" s="142"/>
      <c r="P1737" s="142"/>
      <c r="Q1737" s="142"/>
      <c r="R1737" s="142"/>
      <c r="S1737" s="142"/>
      <c r="T1737" s="142"/>
      <c r="U1737" s="142"/>
      <c r="V1737" s="142"/>
      <c r="W1737" s="142"/>
      <c r="X1737" s="142"/>
      <c r="Y1737" s="142"/>
      <c r="Z1737" s="142"/>
      <c r="AA1737" s="142"/>
      <c r="AB1737" s="142"/>
      <c r="AC1737" s="142"/>
      <c r="AD1737" s="142"/>
      <c r="AE1737" s="142"/>
    </row>
    <row r="1738" spans="1:31" ht="15" hidden="1" customHeight="1">
      <c r="A1738" s="384"/>
      <c r="B1738" s="142"/>
      <c r="C1738" s="142"/>
      <c r="D1738" s="142"/>
      <c r="E1738" s="142"/>
      <c r="F1738" s="142"/>
      <c r="G1738" s="142"/>
      <c r="H1738" s="142"/>
      <c r="I1738" s="142"/>
      <c r="J1738" s="142"/>
      <c r="K1738" s="142"/>
      <c r="L1738" s="142"/>
      <c r="M1738" s="142"/>
      <c r="N1738" s="142"/>
      <c r="O1738" s="142"/>
      <c r="P1738" s="142"/>
      <c r="Q1738" s="142"/>
      <c r="R1738" s="142"/>
      <c r="S1738" s="142"/>
      <c r="T1738" s="142"/>
      <c r="U1738" s="142"/>
      <c r="V1738" s="142"/>
      <c r="W1738" s="142"/>
      <c r="X1738" s="142"/>
      <c r="Y1738" s="142"/>
      <c r="Z1738" s="142"/>
      <c r="AA1738" s="142"/>
      <c r="AB1738" s="142"/>
      <c r="AC1738" s="142"/>
      <c r="AD1738" s="142"/>
      <c r="AE1738" s="142"/>
    </row>
    <row r="1739" spans="1:31" ht="15" hidden="1" customHeight="1">
      <c r="A1739" s="384"/>
      <c r="B1739" s="142"/>
      <c r="C1739" s="142"/>
      <c r="D1739" s="142"/>
      <c r="E1739" s="142"/>
      <c r="F1739" s="142"/>
      <c r="G1739" s="142"/>
      <c r="H1739" s="142"/>
      <c r="I1739" s="142"/>
      <c r="J1739" s="142"/>
      <c r="K1739" s="142"/>
      <c r="L1739" s="142"/>
      <c r="M1739" s="142"/>
      <c r="N1739" s="142"/>
      <c r="O1739" s="142"/>
      <c r="P1739" s="142"/>
      <c r="Q1739" s="142"/>
      <c r="R1739" s="142"/>
      <c r="S1739" s="142"/>
      <c r="T1739" s="142"/>
      <c r="U1739" s="142"/>
      <c r="V1739" s="142"/>
      <c r="W1739" s="142"/>
      <c r="X1739" s="142"/>
      <c r="Y1739" s="142"/>
      <c r="Z1739" s="142"/>
      <c r="AA1739" s="142"/>
      <c r="AB1739" s="142"/>
      <c r="AC1739" s="142"/>
      <c r="AD1739" s="142"/>
      <c r="AE1739" s="142"/>
    </row>
    <row r="1740" spans="1:31" ht="15" hidden="1" customHeight="1">
      <c r="A1740" s="384"/>
      <c r="B1740" s="142"/>
      <c r="C1740" s="142"/>
      <c r="D1740" s="142"/>
      <c r="E1740" s="142"/>
      <c r="F1740" s="142"/>
      <c r="G1740" s="142"/>
      <c r="H1740" s="142"/>
      <c r="I1740" s="142"/>
      <c r="J1740" s="142"/>
      <c r="K1740" s="142"/>
      <c r="L1740" s="142"/>
      <c r="M1740" s="142"/>
      <c r="N1740" s="142"/>
      <c r="O1740" s="142"/>
      <c r="P1740" s="142"/>
      <c r="Q1740" s="142"/>
      <c r="R1740" s="142"/>
      <c r="S1740" s="142"/>
      <c r="T1740" s="142"/>
      <c r="U1740" s="142"/>
      <c r="V1740" s="142"/>
      <c r="W1740" s="142"/>
      <c r="X1740" s="142"/>
      <c r="Y1740" s="142"/>
      <c r="Z1740" s="142"/>
      <c r="AA1740" s="142"/>
      <c r="AB1740" s="142"/>
      <c r="AC1740" s="142"/>
      <c r="AD1740" s="142"/>
      <c r="AE1740" s="142"/>
    </row>
    <row r="1741" spans="1:31" ht="15" hidden="1" customHeight="1">
      <c r="A1741" s="384"/>
      <c r="B1741" s="142"/>
      <c r="C1741" s="142"/>
      <c r="D1741" s="142"/>
      <c r="E1741" s="142"/>
      <c r="F1741" s="142"/>
      <c r="G1741" s="142"/>
      <c r="H1741" s="142"/>
      <c r="I1741" s="142"/>
      <c r="J1741" s="142"/>
      <c r="K1741" s="142"/>
      <c r="L1741" s="142"/>
      <c r="M1741" s="142"/>
      <c r="N1741" s="142"/>
      <c r="O1741" s="142"/>
      <c r="P1741" s="142"/>
      <c r="Q1741" s="142"/>
      <c r="R1741" s="142"/>
      <c r="S1741" s="142"/>
      <c r="T1741" s="142"/>
      <c r="U1741" s="142"/>
      <c r="V1741" s="142"/>
      <c r="W1741" s="142"/>
      <c r="X1741" s="142"/>
      <c r="Y1741" s="142"/>
      <c r="Z1741" s="142"/>
      <c r="AA1741" s="142"/>
      <c r="AB1741" s="142"/>
      <c r="AC1741" s="142"/>
      <c r="AD1741" s="142"/>
      <c r="AE1741" s="142"/>
    </row>
    <row r="1742" spans="1:31" ht="15" hidden="1" customHeight="1">
      <c r="A1742" s="384"/>
      <c r="B1742" s="142"/>
      <c r="C1742" s="142"/>
      <c r="D1742" s="142"/>
      <c r="E1742" s="142"/>
      <c r="F1742" s="142"/>
      <c r="G1742" s="142"/>
      <c r="H1742" s="142"/>
      <c r="I1742" s="142"/>
      <c r="J1742" s="142"/>
      <c r="K1742" s="142"/>
      <c r="L1742" s="142"/>
      <c r="M1742" s="142"/>
      <c r="N1742" s="142"/>
      <c r="O1742" s="142"/>
      <c r="P1742" s="142"/>
      <c r="Q1742" s="142"/>
      <c r="R1742" s="142"/>
      <c r="S1742" s="142"/>
      <c r="T1742" s="142"/>
      <c r="U1742" s="142"/>
      <c r="V1742" s="142"/>
      <c r="W1742" s="142"/>
      <c r="X1742" s="142"/>
      <c r="Y1742" s="142"/>
      <c r="Z1742" s="142"/>
      <c r="AA1742" s="142"/>
      <c r="AB1742" s="142"/>
      <c r="AC1742" s="142"/>
      <c r="AD1742" s="142"/>
      <c r="AE1742" s="142"/>
    </row>
    <row r="1743" spans="1:31" ht="15" hidden="1" customHeight="1">
      <c r="A1743" s="384"/>
      <c r="B1743" s="142"/>
      <c r="C1743" s="142"/>
      <c r="D1743" s="142"/>
      <c r="E1743" s="142"/>
      <c r="F1743" s="142"/>
      <c r="G1743" s="142"/>
      <c r="H1743" s="142"/>
      <c r="I1743" s="142"/>
      <c r="J1743" s="142"/>
      <c r="K1743" s="142"/>
      <c r="L1743" s="142"/>
      <c r="M1743" s="142"/>
      <c r="N1743" s="142"/>
      <c r="O1743" s="142"/>
      <c r="P1743" s="142"/>
      <c r="Q1743" s="142"/>
      <c r="R1743" s="142"/>
      <c r="S1743" s="142"/>
      <c r="T1743" s="142"/>
      <c r="U1743" s="142"/>
      <c r="V1743" s="142"/>
      <c r="W1743" s="142"/>
      <c r="X1743" s="142"/>
      <c r="Y1743" s="142"/>
      <c r="Z1743" s="142"/>
      <c r="AA1743" s="142"/>
      <c r="AB1743" s="142"/>
      <c r="AC1743" s="142"/>
      <c r="AD1743" s="142"/>
      <c r="AE1743" s="142"/>
    </row>
    <row r="1744" spans="1:31" ht="15" hidden="1" customHeight="1">
      <c r="A1744" s="384"/>
      <c r="B1744" s="142"/>
      <c r="C1744" s="142"/>
      <c r="D1744" s="142"/>
      <c r="E1744" s="142"/>
      <c r="F1744" s="142"/>
      <c r="G1744" s="142"/>
      <c r="H1744" s="142"/>
      <c r="I1744" s="142"/>
      <c r="J1744" s="142"/>
      <c r="K1744" s="142"/>
      <c r="L1744" s="142"/>
      <c r="M1744" s="142"/>
      <c r="N1744" s="142"/>
      <c r="O1744" s="142"/>
      <c r="P1744" s="142"/>
      <c r="Q1744" s="142"/>
      <c r="R1744" s="142"/>
      <c r="S1744" s="142"/>
      <c r="T1744" s="142"/>
      <c r="U1744" s="142"/>
      <c r="V1744" s="142"/>
      <c r="W1744" s="142"/>
      <c r="X1744" s="142"/>
      <c r="Y1744" s="142"/>
      <c r="Z1744" s="142"/>
      <c r="AA1744" s="142"/>
      <c r="AB1744" s="142"/>
      <c r="AC1744" s="142"/>
      <c r="AD1744" s="142"/>
      <c r="AE1744" s="142"/>
    </row>
    <row r="1745" spans="1:31" ht="15" hidden="1" customHeight="1">
      <c r="A1745" s="384"/>
      <c r="B1745" s="142"/>
      <c r="C1745" s="142"/>
      <c r="D1745" s="142"/>
      <c r="E1745" s="142"/>
      <c r="F1745" s="142"/>
      <c r="G1745" s="142"/>
      <c r="H1745" s="142"/>
      <c r="I1745" s="142"/>
      <c r="J1745" s="142"/>
      <c r="K1745" s="142"/>
      <c r="L1745" s="142"/>
      <c r="M1745" s="142"/>
      <c r="N1745" s="142"/>
      <c r="O1745" s="142"/>
      <c r="P1745" s="142"/>
      <c r="Q1745" s="142"/>
      <c r="R1745" s="142"/>
      <c r="S1745" s="142"/>
      <c r="T1745" s="142"/>
      <c r="U1745" s="142"/>
      <c r="V1745" s="142"/>
      <c r="W1745" s="142"/>
      <c r="X1745" s="142"/>
      <c r="Y1745" s="142"/>
      <c r="Z1745" s="142"/>
      <c r="AA1745" s="142"/>
      <c r="AB1745" s="142"/>
      <c r="AC1745" s="142"/>
      <c r="AD1745" s="142"/>
      <c r="AE1745" s="142"/>
    </row>
    <row r="1746" spans="1:31" ht="15" hidden="1" customHeight="1">
      <c r="A1746" s="384"/>
      <c r="B1746" s="142"/>
      <c r="C1746" s="142"/>
      <c r="D1746" s="142"/>
      <c r="E1746" s="142"/>
      <c r="F1746" s="142"/>
      <c r="G1746" s="142"/>
      <c r="H1746" s="142"/>
      <c r="I1746" s="142"/>
      <c r="J1746" s="142"/>
      <c r="K1746" s="142"/>
      <c r="L1746" s="142"/>
      <c r="M1746" s="142"/>
      <c r="N1746" s="142"/>
      <c r="O1746" s="142"/>
      <c r="P1746" s="142"/>
      <c r="Q1746" s="142"/>
      <c r="R1746" s="142"/>
      <c r="S1746" s="142"/>
      <c r="T1746" s="142"/>
      <c r="U1746" s="142"/>
      <c r="V1746" s="142"/>
      <c r="W1746" s="142"/>
      <c r="X1746" s="142"/>
      <c r="Y1746" s="142"/>
      <c r="Z1746" s="142"/>
      <c r="AA1746" s="142"/>
      <c r="AB1746" s="142"/>
      <c r="AC1746" s="142"/>
      <c r="AD1746" s="142"/>
      <c r="AE1746" s="142"/>
    </row>
    <row r="1747" spans="1:31" ht="15" hidden="1" customHeight="1">
      <c r="A1747" s="384"/>
      <c r="B1747" s="142"/>
      <c r="C1747" s="142"/>
      <c r="D1747" s="142"/>
      <c r="E1747" s="142"/>
      <c r="F1747" s="142"/>
      <c r="G1747" s="142"/>
      <c r="H1747" s="142"/>
      <c r="I1747" s="142"/>
      <c r="J1747" s="142"/>
      <c r="K1747" s="142"/>
      <c r="L1747" s="142"/>
      <c r="M1747" s="142"/>
      <c r="N1747" s="142"/>
      <c r="O1747" s="142"/>
      <c r="P1747" s="142"/>
      <c r="Q1747" s="142"/>
      <c r="R1747" s="142"/>
      <c r="S1747" s="142"/>
      <c r="T1747" s="142"/>
      <c r="U1747" s="142"/>
      <c r="V1747" s="142"/>
      <c r="W1747" s="142"/>
      <c r="X1747" s="142"/>
      <c r="Y1747" s="142"/>
      <c r="Z1747" s="142"/>
      <c r="AA1747" s="142"/>
      <c r="AB1747" s="142"/>
      <c r="AC1747" s="142"/>
      <c r="AD1747" s="142"/>
      <c r="AE1747" s="142"/>
    </row>
    <row r="1748" spans="1:31" ht="15" hidden="1" customHeight="1">
      <c r="A1748" s="384"/>
      <c r="B1748" s="142"/>
      <c r="C1748" s="142"/>
      <c r="D1748" s="142"/>
      <c r="E1748" s="142"/>
      <c r="F1748" s="142"/>
      <c r="G1748" s="142"/>
      <c r="H1748" s="142"/>
      <c r="I1748" s="142"/>
      <c r="J1748" s="142"/>
      <c r="K1748" s="142"/>
      <c r="L1748" s="142"/>
      <c r="M1748" s="142"/>
      <c r="N1748" s="142"/>
      <c r="O1748" s="142"/>
      <c r="P1748" s="142"/>
      <c r="Q1748" s="142"/>
      <c r="R1748" s="142"/>
      <c r="S1748" s="142"/>
      <c r="T1748" s="142"/>
      <c r="U1748" s="142"/>
      <c r="V1748" s="142"/>
      <c r="W1748" s="142"/>
      <c r="X1748" s="142"/>
      <c r="Y1748" s="142"/>
      <c r="Z1748" s="142"/>
      <c r="AA1748" s="142"/>
      <c r="AB1748" s="142"/>
      <c r="AC1748" s="142"/>
      <c r="AD1748" s="142"/>
      <c r="AE1748" s="142"/>
    </row>
    <row r="1749" spans="1:31" ht="15" hidden="1" customHeight="1">
      <c r="A1749" s="384"/>
      <c r="B1749" s="142"/>
      <c r="C1749" s="142"/>
      <c r="D1749" s="142"/>
      <c r="E1749" s="142"/>
      <c r="F1749" s="142"/>
      <c r="G1749" s="142"/>
      <c r="H1749" s="142"/>
      <c r="I1749" s="142"/>
      <c r="J1749" s="142"/>
      <c r="K1749" s="142"/>
      <c r="L1749" s="142"/>
      <c r="M1749" s="142"/>
      <c r="N1749" s="142"/>
      <c r="O1749" s="142"/>
      <c r="P1749" s="142"/>
      <c r="Q1749" s="142"/>
      <c r="R1749" s="142"/>
      <c r="S1749" s="142"/>
      <c r="T1749" s="142"/>
      <c r="U1749" s="142"/>
      <c r="V1749" s="142"/>
      <c r="W1749" s="142"/>
      <c r="X1749" s="142"/>
      <c r="Y1749" s="142"/>
      <c r="Z1749" s="142"/>
      <c r="AA1749" s="142"/>
      <c r="AB1749" s="142"/>
      <c r="AC1749" s="142"/>
      <c r="AD1749" s="142"/>
      <c r="AE1749" s="142"/>
    </row>
    <row r="1750" spans="1:31" ht="15" hidden="1" customHeight="1">
      <c r="A1750" s="384"/>
      <c r="B1750" s="142"/>
      <c r="C1750" s="142"/>
      <c r="D1750" s="142"/>
      <c r="E1750" s="142"/>
      <c r="F1750" s="142"/>
      <c r="G1750" s="142"/>
      <c r="H1750" s="142"/>
      <c r="I1750" s="142"/>
      <c r="J1750" s="142"/>
      <c r="K1750" s="142"/>
      <c r="L1750" s="142"/>
      <c r="M1750" s="142"/>
      <c r="N1750" s="142"/>
      <c r="O1750" s="142"/>
      <c r="P1750" s="142"/>
      <c r="Q1750" s="142"/>
      <c r="R1750" s="142"/>
      <c r="S1750" s="142"/>
      <c r="T1750" s="142"/>
      <c r="U1750" s="142"/>
      <c r="V1750" s="142"/>
      <c r="W1750" s="142"/>
      <c r="X1750" s="142"/>
      <c r="Y1750" s="142"/>
      <c r="Z1750" s="142"/>
      <c r="AA1750" s="142"/>
      <c r="AB1750" s="142"/>
      <c r="AC1750" s="142"/>
      <c r="AD1750" s="142"/>
      <c r="AE1750" s="142"/>
    </row>
    <row r="1751" spans="1:31" ht="15" hidden="1" customHeight="1">
      <c r="A1751" s="384"/>
      <c r="B1751" s="142"/>
      <c r="C1751" s="142"/>
      <c r="D1751" s="142"/>
      <c r="E1751" s="142"/>
      <c r="F1751" s="142"/>
      <c r="G1751" s="142"/>
      <c r="H1751" s="142"/>
      <c r="I1751" s="142"/>
      <c r="J1751" s="142"/>
      <c r="K1751" s="142"/>
      <c r="L1751" s="142"/>
      <c r="M1751" s="142"/>
      <c r="N1751" s="142"/>
      <c r="O1751" s="142"/>
      <c r="P1751" s="142"/>
      <c r="Q1751" s="142"/>
      <c r="R1751" s="142"/>
      <c r="S1751" s="142"/>
      <c r="T1751" s="142"/>
      <c r="U1751" s="142"/>
      <c r="V1751" s="142"/>
      <c r="W1751" s="142"/>
      <c r="X1751" s="142"/>
      <c r="Y1751" s="142"/>
      <c r="Z1751" s="142"/>
      <c r="AA1751" s="142"/>
      <c r="AB1751" s="142"/>
      <c r="AC1751" s="142"/>
      <c r="AD1751" s="142"/>
      <c r="AE1751" s="142"/>
    </row>
    <row r="1752" spans="1:31" ht="15" hidden="1" customHeight="1">
      <c r="A1752" s="384"/>
      <c r="B1752" s="142"/>
      <c r="C1752" s="142"/>
      <c r="D1752" s="142"/>
      <c r="E1752" s="142"/>
      <c r="F1752" s="142"/>
      <c r="G1752" s="142"/>
      <c r="H1752" s="142"/>
      <c r="I1752" s="142"/>
      <c r="J1752" s="142"/>
      <c r="K1752" s="142"/>
      <c r="L1752" s="142"/>
      <c r="M1752" s="142"/>
      <c r="N1752" s="142"/>
      <c r="O1752" s="142"/>
      <c r="P1752" s="142"/>
      <c r="Q1752" s="142"/>
      <c r="R1752" s="142"/>
      <c r="S1752" s="142"/>
      <c r="T1752" s="142"/>
      <c r="U1752" s="142"/>
      <c r="V1752" s="142"/>
      <c r="W1752" s="142"/>
      <c r="X1752" s="142"/>
      <c r="Y1752" s="142"/>
      <c r="Z1752" s="142"/>
      <c r="AA1752" s="142"/>
      <c r="AB1752" s="142"/>
      <c r="AC1752" s="142"/>
      <c r="AD1752" s="142"/>
      <c r="AE1752" s="142"/>
    </row>
    <row r="1753" spans="1:31" ht="15" hidden="1" customHeight="1">
      <c r="A1753" s="384"/>
      <c r="B1753" s="142"/>
      <c r="C1753" s="142"/>
      <c r="D1753" s="142"/>
      <c r="E1753" s="142"/>
      <c r="F1753" s="142"/>
      <c r="G1753" s="142"/>
      <c r="H1753" s="142"/>
      <c r="I1753" s="142"/>
      <c r="J1753" s="142"/>
      <c r="K1753" s="142"/>
      <c r="L1753" s="142"/>
      <c r="M1753" s="142"/>
      <c r="N1753" s="142"/>
      <c r="O1753" s="142"/>
      <c r="P1753" s="142"/>
      <c r="Q1753" s="142"/>
      <c r="R1753" s="142"/>
      <c r="S1753" s="142"/>
      <c r="T1753" s="142"/>
      <c r="U1753" s="142"/>
      <c r="V1753" s="142"/>
      <c r="W1753" s="142"/>
      <c r="X1753" s="142"/>
      <c r="Y1753" s="142"/>
      <c r="Z1753" s="142"/>
      <c r="AA1753" s="142"/>
      <c r="AB1753" s="142"/>
      <c r="AC1753" s="142"/>
      <c r="AD1753" s="142"/>
      <c r="AE1753" s="142"/>
    </row>
    <row r="1754" spans="1:31" ht="15" hidden="1" customHeight="1">
      <c r="A1754" s="384"/>
      <c r="B1754" s="142"/>
      <c r="C1754" s="142"/>
      <c r="D1754" s="142"/>
      <c r="E1754" s="142"/>
      <c r="F1754" s="142"/>
      <c r="G1754" s="142"/>
      <c r="H1754" s="142"/>
      <c r="I1754" s="142"/>
      <c r="J1754" s="142"/>
      <c r="K1754" s="142"/>
      <c r="L1754" s="142"/>
      <c r="M1754" s="142"/>
      <c r="N1754" s="142"/>
      <c r="O1754" s="142"/>
      <c r="P1754" s="142"/>
      <c r="Q1754" s="142"/>
      <c r="R1754" s="142"/>
      <c r="S1754" s="142"/>
      <c r="T1754" s="142"/>
      <c r="U1754" s="142"/>
      <c r="V1754" s="142"/>
      <c r="W1754" s="142"/>
      <c r="X1754" s="142"/>
      <c r="Y1754" s="142"/>
      <c r="Z1754" s="142"/>
      <c r="AA1754" s="142"/>
      <c r="AB1754" s="142"/>
      <c r="AC1754" s="142"/>
      <c r="AD1754" s="142"/>
      <c r="AE1754" s="142"/>
    </row>
    <row r="1755" spans="1:31" ht="15" hidden="1" customHeight="1">
      <c r="A1755" s="384"/>
      <c r="B1755" s="142"/>
      <c r="C1755" s="142"/>
      <c r="D1755" s="142"/>
      <c r="E1755" s="142"/>
      <c r="F1755" s="142"/>
      <c r="G1755" s="142"/>
      <c r="H1755" s="142"/>
      <c r="I1755" s="142"/>
      <c r="J1755" s="142"/>
      <c r="K1755" s="142"/>
      <c r="L1755" s="142"/>
      <c r="M1755" s="142"/>
      <c r="N1755" s="142"/>
      <c r="O1755" s="142"/>
      <c r="P1755" s="142"/>
      <c r="Q1755" s="142"/>
      <c r="R1755" s="142"/>
      <c r="S1755" s="142"/>
      <c r="T1755" s="142"/>
      <c r="U1755" s="142"/>
      <c r="V1755" s="142"/>
      <c r="W1755" s="142"/>
      <c r="X1755" s="142"/>
      <c r="Y1755" s="142"/>
      <c r="Z1755" s="142"/>
      <c r="AA1755" s="142"/>
      <c r="AB1755" s="142"/>
      <c r="AC1755" s="142"/>
      <c r="AD1755" s="142"/>
      <c r="AE1755" s="142"/>
    </row>
    <row r="1756" spans="1:31" ht="15" hidden="1" customHeight="1">
      <c r="A1756" s="384"/>
      <c r="B1756" s="142"/>
      <c r="C1756" s="142"/>
      <c r="D1756" s="142"/>
      <c r="E1756" s="142"/>
      <c r="F1756" s="142"/>
      <c r="G1756" s="142"/>
      <c r="H1756" s="142"/>
      <c r="I1756" s="142"/>
      <c r="J1756" s="142"/>
      <c r="K1756" s="142"/>
      <c r="L1756" s="142"/>
      <c r="M1756" s="142"/>
      <c r="N1756" s="142"/>
      <c r="O1756" s="142"/>
      <c r="P1756" s="142"/>
      <c r="Q1756" s="142"/>
      <c r="R1756" s="142"/>
      <c r="S1756" s="142"/>
      <c r="T1756" s="142"/>
      <c r="U1756" s="142"/>
      <c r="V1756" s="142"/>
      <c r="W1756" s="142"/>
      <c r="X1756" s="142"/>
      <c r="Y1756" s="142"/>
      <c r="Z1756" s="142"/>
      <c r="AA1756" s="142"/>
      <c r="AB1756" s="142"/>
      <c r="AC1756" s="142"/>
      <c r="AD1756" s="142"/>
      <c r="AE1756" s="142"/>
    </row>
    <row r="1757" spans="1:31" ht="15" hidden="1" customHeight="1">
      <c r="A1757" s="384"/>
      <c r="B1757" s="142"/>
      <c r="C1757" s="142"/>
      <c r="D1757" s="142"/>
      <c r="E1757" s="142"/>
      <c r="F1757" s="142"/>
      <c r="G1757" s="142"/>
      <c r="H1757" s="142"/>
      <c r="I1757" s="142"/>
      <c r="J1757" s="142"/>
      <c r="K1757" s="142"/>
      <c r="L1757" s="142"/>
      <c r="M1757" s="142"/>
      <c r="N1757" s="142"/>
      <c r="O1757" s="142"/>
      <c r="P1757" s="142"/>
      <c r="Q1757" s="142"/>
      <c r="R1757" s="142"/>
      <c r="S1757" s="142"/>
      <c r="T1757" s="142"/>
      <c r="U1757" s="142"/>
      <c r="V1757" s="142"/>
      <c r="W1757" s="142"/>
      <c r="X1757" s="142"/>
      <c r="Y1757" s="142"/>
      <c r="Z1757" s="142"/>
      <c r="AA1757" s="142"/>
      <c r="AB1757" s="142"/>
      <c r="AC1757" s="142"/>
      <c r="AD1757" s="142"/>
      <c r="AE1757" s="142"/>
    </row>
    <row r="1758" spans="1:31" ht="15" hidden="1" customHeight="1">
      <c r="A1758" s="384"/>
      <c r="B1758" s="142"/>
      <c r="C1758" s="142"/>
      <c r="D1758" s="142"/>
      <c r="E1758" s="142"/>
      <c r="F1758" s="142"/>
      <c r="G1758" s="142"/>
      <c r="H1758" s="142"/>
      <c r="I1758" s="142"/>
      <c r="J1758" s="142"/>
      <c r="K1758" s="142"/>
      <c r="L1758" s="142"/>
      <c r="M1758" s="142"/>
      <c r="N1758" s="142"/>
      <c r="O1758" s="142"/>
      <c r="P1758" s="142"/>
      <c r="Q1758" s="142"/>
      <c r="R1758" s="142"/>
      <c r="S1758" s="142"/>
      <c r="T1758" s="142"/>
      <c r="U1758" s="142"/>
      <c r="V1758" s="142"/>
      <c r="W1758" s="142"/>
      <c r="X1758" s="142"/>
      <c r="Y1758" s="142"/>
      <c r="Z1758" s="142"/>
      <c r="AA1758" s="142"/>
      <c r="AB1758" s="142"/>
      <c r="AC1758" s="142"/>
      <c r="AD1758" s="142"/>
      <c r="AE1758" s="142"/>
    </row>
    <row r="1759" spans="1:31" ht="15" hidden="1" customHeight="1">
      <c r="A1759" s="384"/>
      <c r="B1759" s="142"/>
      <c r="C1759" s="142"/>
      <c r="D1759" s="142"/>
      <c r="E1759" s="142"/>
      <c r="F1759" s="142"/>
      <c r="G1759" s="142"/>
      <c r="H1759" s="142"/>
      <c r="I1759" s="142"/>
      <c r="J1759" s="142"/>
      <c r="K1759" s="142"/>
      <c r="L1759" s="142"/>
      <c r="M1759" s="142"/>
      <c r="N1759" s="142"/>
      <c r="O1759" s="142"/>
      <c r="P1759" s="142"/>
      <c r="Q1759" s="142"/>
      <c r="R1759" s="142"/>
      <c r="S1759" s="142"/>
      <c r="T1759" s="142"/>
      <c r="U1759" s="142"/>
      <c r="V1759" s="142"/>
      <c r="W1759" s="142"/>
      <c r="X1759" s="142"/>
      <c r="Y1759" s="142"/>
      <c r="Z1759" s="142"/>
      <c r="AA1759" s="142"/>
      <c r="AB1759" s="142"/>
      <c r="AC1759" s="142"/>
      <c r="AD1759" s="142"/>
      <c r="AE1759" s="142"/>
    </row>
    <row r="1760" spans="1:31" ht="15" hidden="1" customHeight="1">
      <c r="A1760" s="384"/>
      <c r="B1760" s="142"/>
      <c r="C1760" s="142"/>
      <c r="D1760" s="142"/>
      <c r="E1760" s="142"/>
      <c r="F1760" s="142"/>
      <c r="G1760" s="142"/>
      <c r="H1760" s="142"/>
      <c r="I1760" s="142"/>
      <c r="J1760" s="142"/>
      <c r="K1760" s="142"/>
      <c r="L1760" s="142"/>
      <c r="M1760" s="142"/>
      <c r="N1760" s="142"/>
      <c r="O1760" s="142"/>
      <c r="P1760" s="142"/>
      <c r="Q1760" s="142"/>
      <c r="R1760" s="142"/>
      <c r="S1760" s="142"/>
      <c r="T1760" s="142"/>
      <c r="U1760" s="142"/>
      <c r="V1760" s="142"/>
      <c r="W1760" s="142"/>
      <c r="X1760" s="142"/>
      <c r="Y1760" s="142"/>
      <c r="Z1760" s="142"/>
      <c r="AA1760" s="142"/>
      <c r="AB1760" s="142"/>
      <c r="AC1760" s="142"/>
      <c r="AD1760" s="142"/>
      <c r="AE1760" s="142"/>
    </row>
    <row r="1761" spans="1:31" ht="15" hidden="1" customHeight="1">
      <c r="A1761" s="384"/>
      <c r="B1761" s="142"/>
      <c r="C1761" s="142"/>
      <c r="D1761" s="142"/>
      <c r="E1761" s="142"/>
      <c r="F1761" s="142"/>
      <c r="G1761" s="142"/>
      <c r="H1761" s="142"/>
      <c r="I1761" s="142"/>
      <c r="J1761" s="142"/>
      <c r="K1761" s="142"/>
      <c r="L1761" s="142"/>
      <c r="M1761" s="142"/>
      <c r="N1761" s="142"/>
      <c r="O1761" s="142"/>
      <c r="P1761" s="142"/>
      <c r="Q1761" s="142"/>
      <c r="R1761" s="142"/>
      <c r="S1761" s="142"/>
      <c r="T1761" s="142"/>
      <c r="U1761" s="142"/>
      <c r="V1761" s="142"/>
      <c r="W1761" s="142"/>
      <c r="X1761" s="142"/>
      <c r="Y1761" s="142"/>
      <c r="Z1761" s="142"/>
      <c r="AA1761" s="142"/>
      <c r="AB1761" s="142"/>
      <c r="AC1761" s="142"/>
      <c r="AD1761" s="142"/>
      <c r="AE1761" s="142"/>
    </row>
    <row r="1762" spans="1:31" ht="15" hidden="1" customHeight="1">
      <c r="A1762" s="384"/>
      <c r="B1762" s="142"/>
      <c r="C1762" s="142"/>
      <c r="D1762" s="142"/>
      <c r="E1762" s="142"/>
      <c r="F1762" s="142"/>
      <c r="G1762" s="142"/>
      <c r="H1762" s="142"/>
      <c r="I1762" s="142"/>
      <c r="J1762" s="142"/>
      <c r="K1762" s="142"/>
      <c r="L1762" s="142"/>
      <c r="M1762" s="142"/>
      <c r="N1762" s="142"/>
      <c r="O1762" s="142"/>
      <c r="P1762" s="142"/>
      <c r="Q1762" s="142"/>
      <c r="R1762" s="142"/>
      <c r="S1762" s="142"/>
      <c r="T1762" s="142"/>
      <c r="U1762" s="142"/>
      <c r="V1762" s="142"/>
      <c r="W1762" s="142"/>
      <c r="X1762" s="142"/>
      <c r="Y1762" s="142"/>
      <c r="Z1762" s="142"/>
      <c r="AA1762" s="142"/>
      <c r="AB1762" s="142"/>
      <c r="AC1762" s="142"/>
      <c r="AD1762" s="142"/>
      <c r="AE1762" s="142"/>
    </row>
    <row r="1763" spans="1:31" ht="15" hidden="1" customHeight="1">
      <c r="A1763" s="384"/>
      <c r="B1763" s="142"/>
      <c r="C1763" s="142"/>
      <c r="D1763" s="142"/>
      <c r="E1763" s="142"/>
      <c r="F1763" s="142"/>
      <c r="G1763" s="142"/>
      <c r="H1763" s="142"/>
      <c r="I1763" s="142"/>
      <c r="J1763" s="142"/>
      <c r="K1763" s="142"/>
      <c r="L1763" s="142"/>
      <c r="M1763" s="142"/>
      <c r="N1763" s="142"/>
      <c r="O1763" s="142"/>
      <c r="P1763" s="142"/>
      <c r="Q1763" s="142"/>
      <c r="R1763" s="142"/>
      <c r="S1763" s="142"/>
      <c r="T1763" s="142"/>
      <c r="U1763" s="142"/>
      <c r="V1763" s="142"/>
      <c r="W1763" s="142"/>
      <c r="X1763" s="142"/>
      <c r="Y1763" s="142"/>
      <c r="Z1763" s="142"/>
      <c r="AA1763" s="142"/>
      <c r="AB1763" s="142"/>
      <c r="AC1763" s="142"/>
      <c r="AD1763" s="142"/>
      <c r="AE1763" s="142"/>
    </row>
    <row r="1764" spans="1:31" ht="15" hidden="1" customHeight="1">
      <c r="A1764" s="384"/>
      <c r="B1764" s="142"/>
      <c r="C1764" s="142"/>
      <c r="D1764" s="142"/>
      <c r="E1764" s="142"/>
      <c r="F1764" s="142"/>
      <c r="G1764" s="142"/>
      <c r="H1764" s="142"/>
      <c r="I1764" s="142"/>
      <c r="J1764" s="142"/>
      <c r="K1764" s="142"/>
      <c r="L1764" s="142"/>
      <c r="M1764" s="142"/>
      <c r="N1764" s="142"/>
      <c r="O1764" s="142"/>
      <c r="P1764" s="142"/>
      <c r="Q1764" s="142"/>
      <c r="R1764" s="142"/>
      <c r="S1764" s="142"/>
      <c r="T1764" s="142"/>
      <c r="U1764" s="142"/>
      <c r="V1764" s="142"/>
      <c r="W1764" s="142"/>
      <c r="X1764" s="142"/>
      <c r="Y1764" s="142"/>
      <c r="Z1764" s="142"/>
      <c r="AA1764" s="142"/>
      <c r="AB1764" s="142"/>
      <c r="AC1764" s="142"/>
      <c r="AD1764" s="142"/>
      <c r="AE1764" s="142"/>
    </row>
    <row r="1765" spans="1:31" ht="15" hidden="1" customHeight="1">
      <c r="A1765" s="384"/>
      <c r="B1765" s="142"/>
      <c r="C1765" s="142"/>
      <c r="D1765" s="142"/>
      <c r="E1765" s="142"/>
      <c r="F1765" s="142"/>
      <c r="G1765" s="142"/>
      <c r="H1765" s="142"/>
      <c r="I1765" s="142"/>
      <c r="J1765" s="142"/>
      <c r="K1765" s="142"/>
      <c r="L1765" s="142"/>
      <c r="M1765" s="142"/>
      <c r="N1765" s="142"/>
      <c r="O1765" s="142"/>
      <c r="P1765" s="142"/>
      <c r="Q1765" s="142"/>
      <c r="R1765" s="142"/>
      <c r="S1765" s="142"/>
      <c r="T1765" s="142"/>
      <c r="U1765" s="142"/>
      <c r="V1765" s="142"/>
      <c r="W1765" s="142"/>
      <c r="X1765" s="142"/>
      <c r="Y1765" s="142"/>
      <c r="Z1765" s="142"/>
      <c r="AA1765" s="142"/>
      <c r="AB1765" s="142"/>
      <c r="AC1765" s="142"/>
      <c r="AD1765" s="142"/>
      <c r="AE1765" s="142"/>
    </row>
    <row r="1766" spans="1:31" ht="15" hidden="1" customHeight="1">
      <c r="A1766" s="384"/>
      <c r="B1766" s="142"/>
      <c r="C1766" s="142"/>
      <c r="D1766" s="142"/>
      <c r="E1766" s="142"/>
      <c r="F1766" s="142"/>
      <c r="G1766" s="142"/>
      <c r="H1766" s="142"/>
      <c r="I1766" s="142"/>
      <c r="J1766" s="142"/>
      <c r="K1766" s="142"/>
      <c r="L1766" s="142"/>
      <c r="M1766" s="142"/>
      <c r="N1766" s="142"/>
      <c r="O1766" s="142"/>
      <c r="P1766" s="142"/>
      <c r="Q1766" s="142"/>
      <c r="R1766" s="142"/>
      <c r="S1766" s="142"/>
      <c r="T1766" s="142"/>
      <c r="U1766" s="142"/>
      <c r="V1766" s="142"/>
      <c r="W1766" s="142"/>
      <c r="X1766" s="142"/>
      <c r="Y1766" s="142"/>
      <c r="Z1766" s="142"/>
      <c r="AA1766" s="142"/>
      <c r="AB1766" s="142"/>
      <c r="AC1766" s="142"/>
      <c r="AD1766" s="142"/>
      <c r="AE1766" s="142"/>
    </row>
    <row r="1767" spans="1:31" ht="15" hidden="1" customHeight="1">
      <c r="A1767" s="384"/>
      <c r="B1767" s="142"/>
      <c r="C1767" s="142"/>
      <c r="D1767" s="142"/>
      <c r="E1767" s="142"/>
      <c r="F1767" s="142"/>
      <c r="G1767" s="142"/>
      <c r="H1767" s="142"/>
      <c r="I1767" s="142"/>
      <c r="J1767" s="142"/>
      <c r="K1767" s="142"/>
      <c r="L1767" s="142"/>
      <c r="M1767" s="142"/>
      <c r="N1767" s="142"/>
      <c r="O1767" s="142"/>
      <c r="P1767" s="142"/>
      <c r="Q1767" s="142"/>
      <c r="R1767" s="142"/>
      <c r="S1767" s="142"/>
      <c r="T1767" s="142"/>
      <c r="U1767" s="142"/>
      <c r="V1767" s="142"/>
      <c r="W1767" s="142"/>
      <c r="X1767" s="142"/>
      <c r="Y1767" s="142"/>
      <c r="Z1767" s="142"/>
      <c r="AA1767" s="142"/>
      <c r="AB1767" s="142"/>
      <c r="AC1767" s="142"/>
      <c r="AD1767" s="142"/>
      <c r="AE1767" s="142"/>
    </row>
    <row r="1768" spans="1:31" ht="15" hidden="1" customHeight="1">
      <c r="A1768" s="384"/>
      <c r="B1768" s="142"/>
      <c r="C1768" s="142"/>
      <c r="D1768" s="142"/>
      <c r="E1768" s="142"/>
      <c r="F1768" s="142"/>
      <c r="G1768" s="142"/>
      <c r="H1768" s="142"/>
      <c r="I1768" s="142"/>
      <c r="J1768" s="142"/>
      <c r="K1768" s="142"/>
      <c r="L1768" s="142"/>
      <c r="M1768" s="142"/>
      <c r="N1768" s="142"/>
      <c r="O1768" s="142"/>
      <c r="P1768" s="142"/>
      <c r="Q1768" s="142"/>
      <c r="R1768" s="142"/>
      <c r="S1768" s="142"/>
      <c r="T1768" s="142"/>
      <c r="U1768" s="142"/>
      <c r="V1768" s="142"/>
      <c r="W1768" s="142"/>
      <c r="X1768" s="142"/>
      <c r="Y1768" s="142"/>
      <c r="Z1768" s="142"/>
      <c r="AA1768" s="142"/>
      <c r="AB1768" s="142"/>
      <c r="AC1768" s="142"/>
      <c r="AD1768" s="142"/>
      <c r="AE1768" s="142"/>
    </row>
    <row r="1769" spans="1:31" ht="15" hidden="1" customHeight="1">
      <c r="A1769" s="384"/>
      <c r="B1769" s="142"/>
      <c r="C1769" s="142"/>
      <c r="D1769" s="142"/>
      <c r="E1769" s="142"/>
      <c r="F1769" s="142"/>
      <c r="G1769" s="142"/>
      <c r="H1769" s="142"/>
      <c r="I1769" s="142"/>
      <c r="J1769" s="142"/>
      <c r="K1769" s="142"/>
      <c r="L1769" s="142"/>
      <c r="M1769" s="142"/>
      <c r="N1769" s="142"/>
      <c r="O1769" s="142"/>
      <c r="P1769" s="142"/>
      <c r="Q1769" s="142"/>
      <c r="R1769" s="142"/>
      <c r="S1769" s="142"/>
      <c r="T1769" s="142"/>
      <c r="U1769" s="142"/>
      <c r="V1769" s="142"/>
      <c r="W1769" s="142"/>
      <c r="X1769" s="142"/>
      <c r="Y1769" s="142"/>
      <c r="Z1769" s="142"/>
      <c r="AA1769" s="142"/>
      <c r="AB1769" s="142"/>
      <c r="AC1769" s="142"/>
      <c r="AD1769" s="142"/>
      <c r="AE1769" s="142"/>
    </row>
    <row r="1770" spans="1:31" ht="15" hidden="1" customHeight="1">
      <c r="A1770" s="384"/>
      <c r="B1770" s="142"/>
      <c r="C1770" s="142"/>
      <c r="D1770" s="142"/>
      <c r="E1770" s="142"/>
      <c r="F1770" s="142"/>
      <c r="G1770" s="142"/>
      <c r="H1770" s="142"/>
      <c r="I1770" s="142"/>
      <c r="J1770" s="142"/>
      <c r="K1770" s="142"/>
      <c r="L1770" s="142"/>
      <c r="M1770" s="142"/>
      <c r="N1770" s="142"/>
      <c r="O1770" s="142"/>
      <c r="P1770" s="142"/>
      <c r="Q1770" s="142"/>
      <c r="R1770" s="142"/>
      <c r="S1770" s="142"/>
      <c r="T1770" s="142"/>
      <c r="U1770" s="142"/>
      <c r="V1770" s="142"/>
      <c r="W1770" s="142"/>
      <c r="X1770" s="142"/>
      <c r="Y1770" s="142"/>
      <c r="Z1770" s="142"/>
      <c r="AA1770" s="142"/>
      <c r="AB1770" s="142"/>
      <c r="AC1770" s="142"/>
      <c r="AD1770" s="142"/>
      <c r="AE1770" s="142"/>
    </row>
    <row r="1771" spans="1:31" ht="15" hidden="1" customHeight="1">
      <c r="A1771" s="384"/>
      <c r="B1771" s="142"/>
      <c r="C1771" s="142"/>
      <c r="D1771" s="142"/>
      <c r="E1771" s="142"/>
      <c r="F1771" s="142"/>
      <c r="G1771" s="142"/>
      <c r="H1771" s="142"/>
      <c r="I1771" s="142"/>
      <c r="J1771" s="142"/>
      <c r="K1771" s="142"/>
      <c r="L1771" s="142"/>
      <c r="M1771" s="142"/>
      <c r="N1771" s="142"/>
      <c r="O1771" s="142"/>
      <c r="P1771" s="142"/>
      <c r="Q1771" s="142"/>
      <c r="R1771" s="142"/>
      <c r="S1771" s="142"/>
      <c r="T1771" s="142"/>
      <c r="U1771" s="142"/>
      <c r="V1771" s="142"/>
      <c r="W1771" s="142"/>
      <c r="X1771" s="142"/>
      <c r="Y1771" s="142"/>
      <c r="Z1771" s="142"/>
      <c r="AA1771" s="142"/>
      <c r="AB1771" s="142"/>
      <c r="AC1771" s="142"/>
      <c r="AD1771" s="142"/>
      <c r="AE1771" s="142"/>
    </row>
    <row r="1772" spans="1:31" ht="15" hidden="1" customHeight="1">
      <c r="A1772" s="384"/>
      <c r="B1772" s="142"/>
      <c r="C1772" s="142"/>
      <c r="D1772" s="142"/>
      <c r="E1772" s="142"/>
      <c r="F1772" s="142"/>
      <c r="G1772" s="142"/>
      <c r="H1772" s="142"/>
      <c r="I1772" s="142"/>
      <c r="J1772" s="142"/>
      <c r="K1772" s="142"/>
      <c r="L1772" s="142"/>
      <c r="M1772" s="142"/>
      <c r="N1772" s="142"/>
      <c r="O1772" s="142"/>
      <c r="P1772" s="142"/>
      <c r="Q1772" s="142"/>
      <c r="R1772" s="142"/>
      <c r="S1772" s="142"/>
      <c r="T1772" s="142"/>
      <c r="U1772" s="142"/>
      <c r="V1772" s="142"/>
      <c r="W1772" s="142"/>
      <c r="X1772" s="142"/>
      <c r="Y1772" s="142"/>
      <c r="Z1772" s="142"/>
      <c r="AA1772" s="142"/>
      <c r="AB1772" s="142"/>
      <c r="AC1772" s="142"/>
      <c r="AD1772" s="142"/>
      <c r="AE1772" s="142"/>
    </row>
    <row r="1773" spans="1:31" ht="15" hidden="1" customHeight="1">
      <c r="A1773" s="384"/>
      <c r="B1773" s="142"/>
      <c r="C1773" s="142"/>
      <c r="D1773" s="142"/>
      <c r="E1773" s="142"/>
      <c r="F1773" s="142"/>
      <c r="G1773" s="142"/>
      <c r="H1773" s="142"/>
      <c r="I1773" s="142"/>
      <c r="J1773" s="142"/>
      <c r="K1773" s="142"/>
      <c r="L1773" s="142"/>
      <c r="M1773" s="142"/>
      <c r="N1773" s="142"/>
      <c r="O1773" s="142"/>
      <c r="P1773" s="142"/>
      <c r="Q1773" s="142"/>
      <c r="R1773" s="142"/>
      <c r="S1773" s="142"/>
      <c r="T1773" s="142"/>
      <c r="U1773" s="142"/>
      <c r="V1773" s="142"/>
      <c r="W1773" s="142"/>
      <c r="X1773" s="142"/>
      <c r="Y1773" s="142"/>
      <c r="Z1773" s="142"/>
      <c r="AA1773" s="142"/>
      <c r="AB1773" s="142"/>
      <c r="AC1773" s="142"/>
      <c r="AD1773" s="142"/>
      <c r="AE1773" s="142"/>
    </row>
    <row r="1774" spans="1:31" ht="15" hidden="1" customHeight="1">
      <c r="A1774" s="384"/>
      <c r="B1774" s="142"/>
      <c r="C1774" s="142"/>
      <c r="D1774" s="142"/>
      <c r="E1774" s="142"/>
      <c r="F1774" s="142"/>
      <c r="G1774" s="142"/>
      <c r="H1774" s="142"/>
      <c r="I1774" s="142"/>
      <c r="J1774" s="142"/>
      <c r="K1774" s="142"/>
      <c r="L1774" s="142"/>
      <c r="M1774" s="142"/>
      <c r="N1774" s="142"/>
      <c r="O1774" s="142"/>
      <c r="P1774" s="142"/>
      <c r="Q1774" s="142"/>
      <c r="R1774" s="142"/>
      <c r="S1774" s="142"/>
      <c r="T1774" s="142"/>
      <c r="U1774" s="142"/>
      <c r="V1774" s="142"/>
      <c r="W1774" s="142"/>
      <c r="X1774" s="142"/>
      <c r="Y1774" s="142"/>
      <c r="Z1774" s="142"/>
      <c r="AA1774" s="142"/>
      <c r="AB1774" s="142"/>
      <c r="AC1774" s="142"/>
      <c r="AD1774" s="142"/>
      <c r="AE1774" s="142"/>
    </row>
    <row r="1775" spans="1:31" ht="15" hidden="1" customHeight="1">
      <c r="A1775" s="384"/>
      <c r="B1775" s="142"/>
      <c r="C1775" s="142"/>
      <c r="D1775" s="142"/>
      <c r="E1775" s="142"/>
      <c r="F1775" s="142"/>
      <c r="G1775" s="142"/>
      <c r="H1775" s="142"/>
      <c r="I1775" s="142"/>
      <c r="J1775" s="142"/>
      <c r="K1775" s="142"/>
      <c r="L1775" s="142"/>
      <c r="M1775" s="142"/>
      <c r="N1775" s="142"/>
      <c r="O1775" s="142"/>
      <c r="P1775" s="142"/>
      <c r="Q1775" s="142"/>
      <c r="R1775" s="142"/>
      <c r="S1775" s="142"/>
      <c r="T1775" s="142"/>
      <c r="U1775" s="142"/>
      <c r="V1775" s="142"/>
      <c r="W1775" s="142"/>
      <c r="X1775" s="142"/>
      <c r="Y1775" s="142"/>
      <c r="Z1775" s="142"/>
      <c r="AA1775" s="142"/>
      <c r="AB1775" s="142"/>
      <c r="AC1775" s="142"/>
      <c r="AD1775" s="142"/>
      <c r="AE1775" s="142"/>
    </row>
    <row r="1776" spans="1:31" ht="15" hidden="1" customHeight="1">
      <c r="A1776" s="384"/>
      <c r="B1776" s="142"/>
      <c r="C1776" s="142"/>
      <c r="D1776" s="142"/>
      <c r="E1776" s="142"/>
      <c r="F1776" s="142"/>
      <c r="G1776" s="142"/>
      <c r="H1776" s="142"/>
      <c r="I1776" s="142"/>
      <c r="J1776" s="142"/>
      <c r="K1776" s="142"/>
      <c r="L1776" s="142"/>
      <c r="M1776" s="142"/>
      <c r="N1776" s="142"/>
      <c r="O1776" s="142"/>
      <c r="P1776" s="142"/>
      <c r="Q1776" s="142"/>
      <c r="R1776" s="142"/>
      <c r="S1776" s="142"/>
      <c r="T1776" s="142"/>
      <c r="U1776" s="142"/>
      <c r="V1776" s="142"/>
      <c r="W1776" s="142"/>
      <c r="X1776" s="142"/>
      <c r="Y1776" s="142"/>
      <c r="Z1776" s="142"/>
      <c r="AA1776" s="142"/>
      <c r="AB1776" s="142"/>
      <c r="AC1776" s="142"/>
      <c r="AD1776" s="142"/>
      <c r="AE1776" s="142"/>
    </row>
    <row r="1777" spans="1:31" ht="15" hidden="1" customHeight="1">
      <c r="A1777" s="384"/>
      <c r="B1777" s="142"/>
      <c r="C1777" s="142"/>
      <c r="D1777" s="142"/>
      <c r="E1777" s="142"/>
      <c r="F1777" s="142"/>
      <c r="G1777" s="142"/>
      <c r="H1777" s="142"/>
      <c r="I1777" s="142"/>
      <c r="J1777" s="142"/>
      <c r="K1777" s="142"/>
      <c r="L1777" s="142"/>
      <c r="M1777" s="142"/>
      <c r="N1777" s="142"/>
      <c r="O1777" s="142"/>
      <c r="P1777" s="142"/>
      <c r="Q1777" s="142"/>
      <c r="R1777" s="142"/>
      <c r="S1777" s="142"/>
      <c r="T1777" s="142"/>
      <c r="U1777" s="142"/>
      <c r="V1777" s="142"/>
      <c r="W1777" s="142"/>
      <c r="X1777" s="142"/>
      <c r="Y1777" s="142"/>
      <c r="Z1777" s="142"/>
      <c r="AA1777" s="142"/>
      <c r="AB1777" s="142"/>
      <c r="AC1777" s="142"/>
      <c r="AD1777" s="142"/>
      <c r="AE1777" s="142"/>
    </row>
    <row r="1778" spans="1:31" ht="15" hidden="1" customHeight="1">
      <c r="A1778" s="384"/>
      <c r="B1778" s="142"/>
      <c r="C1778" s="142"/>
      <c r="D1778" s="142"/>
      <c r="E1778" s="142"/>
      <c r="F1778" s="142"/>
      <c r="G1778" s="142"/>
      <c r="H1778" s="142"/>
      <c r="I1778" s="142"/>
      <c r="J1778" s="142"/>
      <c r="K1778" s="142"/>
      <c r="L1778" s="142"/>
      <c r="M1778" s="142"/>
      <c r="N1778" s="142"/>
      <c r="O1778" s="142"/>
      <c r="P1778" s="142"/>
      <c r="Q1778" s="142"/>
      <c r="R1778" s="142"/>
      <c r="S1778" s="142"/>
      <c r="T1778" s="142"/>
      <c r="U1778" s="142"/>
      <c r="V1778" s="142"/>
      <c r="W1778" s="142"/>
      <c r="X1778" s="142"/>
      <c r="Y1778" s="142"/>
      <c r="Z1778" s="142"/>
      <c r="AA1778" s="142"/>
      <c r="AB1778" s="142"/>
      <c r="AC1778" s="142"/>
      <c r="AD1778" s="142"/>
      <c r="AE1778" s="142"/>
    </row>
    <row r="1779" spans="1:31" ht="15" hidden="1" customHeight="1">
      <c r="A1779" s="384"/>
      <c r="B1779" s="142"/>
      <c r="C1779" s="142"/>
      <c r="D1779" s="142"/>
      <c r="E1779" s="142"/>
      <c r="F1779" s="142"/>
      <c r="G1779" s="142"/>
      <c r="H1779" s="142"/>
      <c r="I1779" s="142"/>
      <c r="J1779" s="142"/>
      <c r="K1779" s="142"/>
      <c r="L1779" s="142"/>
      <c r="M1779" s="142"/>
      <c r="N1779" s="142"/>
      <c r="O1779" s="142"/>
      <c r="P1779" s="142"/>
      <c r="Q1779" s="142"/>
      <c r="R1779" s="142"/>
      <c r="S1779" s="142"/>
      <c r="T1779" s="142"/>
      <c r="U1779" s="142"/>
      <c r="V1779" s="142"/>
      <c r="W1779" s="142"/>
      <c r="X1779" s="142"/>
      <c r="Y1779" s="142"/>
      <c r="Z1779" s="142"/>
      <c r="AA1779" s="142"/>
      <c r="AB1779" s="142"/>
      <c r="AC1779" s="142"/>
      <c r="AD1779" s="142"/>
      <c r="AE1779" s="142"/>
    </row>
    <row r="1780" spans="1:31" ht="15" hidden="1" customHeight="1">
      <c r="A1780" s="384"/>
      <c r="B1780" s="142"/>
      <c r="C1780" s="142"/>
      <c r="D1780" s="142"/>
      <c r="E1780" s="142"/>
      <c r="F1780" s="142"/>
      <c r="G1780" s="142"/>
      <c r="H1780" s="142"/>
      <c r="I1780" s="142"/>
      <c r="J1780" s="142"/>
      <c r="K1780" s="142"/>
      <c r="L1780" s="142"/>
      <c r="M1780" s="142"/>
      <c r="N1780" s="142"/>
      <c r="O1780" s="142"/>
      <c r="P1780" s="142"/>
      <c r="Q1780" s="142"/>
      <c r="R1780" s="142"/>
      <c r="S1780" s="142"/>
      <c r="T1780" s="142"/>
      <c r="U1780" s="142"/>
      <c r="V1780" s="142"/>
      <c r="W1780" s="142"/>
      <c r="X1780" s="142"/>
      <c r="Y1780" s="142"/>
      <c r="Z1780" s="142"/>
      <c r="AA1780" s="142"/>
      <c r="AB1780" s="142"/>
      <c r="AC1780" s="142"/>
      <c r="AD1780" s="142"/>
      <c r="AE1780" s="142"/>
    </row>
    <row r="1781" spans="1:31" ht="15" hidden="1" customHeight="1">
      <c r="A1781" s="384"/>
      <c r="B1781" s="142"/>
      <c r="C1781" s="142"/>
      <c r="D1781" s="142"/>
      <c r="E1781" s="142"/>
      <c r="F1781" s="142"/>
      <c r="G1781" s="142"/>
      <c r="H1781" s="142"/>
      <c r="I1781" s="142"/>
      <c r="J1781" s="142"/>
      <c r="K1781" s="142"/>
      <c r="L1781" s="142"/>
      <c r="M1781" s="142"/>
      <c r="N1781" s="142"/>
      <c r="O1781" s="142"/>
      <c r="P1781" s="142"/>
      <c r="Q1781" s="142"/>
      <c r="R1781" s="142"/>
      <c r="S1781" s="142"/>
      <c r="T1781" s="142"/>
      <c r="U1781" s="142"/>
      <c r="V1781" s="142"/>
      <c r="W1781" s="142"/>
      <c r="X1781" s="142"/>
      <c r="Y1781" s="142"/>
      <c r="Z1781" s="142"/>
      <c r="AA1781" s="142"/>
      <c r="AB1781" s="142"/>
      <c r="AC1781" s="142"/>
      <c r="AD1781" s="142"/>
      <c r="AE1781" s="142"/>
    </row>
    <row r="1782" spans="1:31" ht="15" hidden="1" customHeight="1">
      <c r="A1782" s="384"/>
      <c r="B1782" s="142"/>
      <c r="C1782" s="142"/>
      <c r="D1782" s="142"/>
      <c r="E1782" s="142"/>
      <c r="F1782" s="142"/>
      <c r="G1782" s="142"/>
      <c r="H1782" s="142"/>
      <c r="I1782" s="142"/>
      <c r="J1782" s="142"/>
      <c r="K1782" s="142"/>
      <c r="L1782" s="142"/>
      <c r="M1782" s="142"/>
      <c r="N1782" s="142"/>
      <c r="O1782" s="142"/>
      <c r="P1782" s="142"/>
      <c r="Q1782" s="142"/>
      <c r="R1782" s="142"/>
      <c r="S1782" s="142"/>
      <c r="T1782" s="142"/>
      <c r="U1782" s="142"/>
      <c r="V1782" s="142"/>
      <c r="W1782" s="142"/>
      <c r="X1782" s="142"/>
      <c r="Y1782" s="142"/>
      <c r="Z1782" s="142"/>
      <c r="AA1782" s="142"/>
      <c r="AB1782" s="142"/>
      <c r="AC1782" s="142"/>
      <c r="AD1782" s="142"/>
      <c r="AE1782" s="142"/>
    </row>
    <row r="1783" spans="1:31" ht="15" hidden="1" customHeight="1">
      <c r="A1783" s="384"/>
      <c r="B1783" s="142"/>
      <c r="C1783" s="142"/>
      <c r="D1783" s="142"/>
      <c r="E1783" s="142"/>
      <c r="F1783" s="142"/>
      <c r="G1783" s="142"/>
      <c r="H1783" s="142"/>
      <c r="I1783" s="142"/>
      <c r="J1783" s="142"/>
      <c r="K1783" s="142"/>
      <c r="L1783" s="142"/>
      <c r="M1783" s="142"/>
      <c r="N1783" s="142"/>
      <c r="O1783" s="142"/>
      <c r="P1783" s="142"/>
      <c r="Q1783" s="142"/>
      <c r="R1783" s="142"/>
      <c r="S1783" s="142"/>
      <c r="T1783" s="142"/>
      <c r="U1783" s="142"/>
      <c r="V1783" s="142"/>
      <c r="W1783" s="142"/>
      <c r="X1783" s="142"/>
      <c r="Y1783" s="142"/>
      <c r="Z1783" s="142"/>
      <c r="AA1783" s="142"/>
      <c r="AB1783" s="142"/>
      <c r="AC1783" s="142"/>
      <c r="AD1783" s="142"/>
      <c r="AE1783" s="142"/>
    </row>
    <row r="1784" spans="1:31" ht="15" hidden="1" customHeight="1">
      <c r="A1784" s="384"/>
      <c r="B1784" s="142"/>
      <c r="C1784" s="142"/>
      <c r="D1784" s="142"/>
      <c r="E1784" s="142"/>
      <c r="F1784" s="142"/>
      <c r="G1784" s="142"/>
      <c r="H1784" s="142"/>
      <c r="I1784" s="142"/>
      <c r="J1784" s="142"/>
      <c r="K1784" s="142"/>
      <c r="L1784" s="142"/>
      <c r="M1784" s="142"/>
      <c r="N1784" s="142"/>
      <c r="O1784" s="142"/>
      <c r="P1784" s="142"/>
      <c r="Q1784" s="142"/>
      <c r="R1784" s="142"/>
      <c r="S1784" s="142"/>
      <c r="T1784" s="142"/>
      <c r="U1784" s="142"/>
      <c r="V1784" s="142"/>
      <c r="W1784" s="142"/>
      <c r="X1784" s="142"/>
      <c r="Y1784" s="142"/>
      <c r="Z1784" s="142"/>
      <c r="AA1784" s="142"/>
      <c r="AB1784" s="142"/>
      <c r="AC1784" s="142"/>
      <c r="AD1784" s="142"/>
      <c r="AE1784" s="142"/>
    </row>
    <row r="1785" spans="1:31" ht="15" hidden="1" customHeight="1">
      <c r="A1785" s="384"/>
      <c r="B1785" s="142"/>
      <c r="C1785" s="142"/>
      <c r="D1785" s="142"/>
      <c r="E1785" s="142"/>
      <c r="F1785" s="142"/>
      <c r="G1785" s="142"/>
      <c r="H1785" s="142"/>
      <c r="I1785" s="142"/>
      <c r="J1785" s="142"/>
      <c r="K1785" s="142"/>
      <c r="L1785" s="142"/>
      <c r="M1785" s="142"/>
      <c r="N1785" s="142"/>
      <c r="O1785" s="142"/>
      <c r="P1785" s="142"/>
      <c r="Q1785" s="142"/>
      <c r="R1785" s="142"/>
      <c r="S1785" s="142"/>
      <c r="T1785" s="142"/>
      <c r="U1785" s="142"/>
      <c r="V1785" s="142"/>
      <c r="W1785" s="142"/>
      <c r="X1785" s="142"/>
      <c r="Y1785" s="142"/>
      <c r="Z1785" s="142"/>
      <c r="AA1785" s="142"/>
      <c r="AB1785" s="142"/>
      <c r="AC1785" s="142"/>
      <c r="AD1785" s="142"/>
      <c r="AE1785" s="142"/>
    </row>
    <row r="1786" spans="1:31" ht="15" hidden="1" customHeight="1">
      <c r="A1786" s="384"/>
      <c r="B1786" s="142"/>
      <c r="C1786" s="142"/>
      <c r="D1786" s="142"/>
      <c r="E1786" s="142"/>
      <c r="F1786" s="142"/>
      <c r="G1786" s="142"/>
      <c r="H1786" s="142"/>
      <c r="I1786" s="142"/>
      <c r="J1786" s="142"/>
      <c r="K1786" s="142"/>
      <c r="L1786" s="142"/>
      <c r="M1786" s="142"/>
      <c r="N1786" s="142"/>
      <c r="O1786" s="142"/>
      <c r="P1786" s="142"/>
      <c r="Q1786" s="142"/>
      <c r="R1786" s="142"/>
      <c r="S1786" s="142"/>
      <c r="T1786" s="142"/>
      <c r="U1786" s="142"/>
      <c r="V1786" s="142"/>
      <c r="W1786" s="142"/>
      <c r="X1786" s="142"/>
      <c r="Y1786" s="142"/>
      <c r="Z1786" s="142"/>
      <c r="AA1786" s="142"/>
      <c r="AB1786" s="142"/>
      <c r="AC1786" s="142"/>
      <c r="AD1786" s="142"/>
      <c r="AE1786" s="142"/>
    </row>
    <row r="1787" spans="1:31" ht="15" hidden="1" customHeight="1">
      <c r="A1787" s="384"/>
      <c r="B1787" s="142"/>
      <c r="C1787" s="142"/>
      <c r="D1787" s="142"/>
      <c r="E1787" s="142"/>
      <c r="F1787" s="142"/>
      <c r="G1787" s="142"/>
      <c r="H1787" s="142"/>
      <c r="I1787" s="142"/>
      <c r="J1787" s="142"/>
      <c r="K1787" s="142"/>
      <c r="L1787" s="142"/>
      <c r="M1787" s="142"/>
      <c r="N1787" s="142"/>
      <c r="O1787" s="142"/>
      <c r="P1787" s="142"/>
      <c r="Q1787" s="142"/>
      <c r="R1787" s="142"/>
      <c r="S1787" s="142"/>
      <c r="T1787" s="142"/>
      <c r="U1787" s="142"/>
      <c r="V1787" s="142"/>
      <c r="W1787" s="142"/>
      <c r="X1787" s="142"/>
      <c r="Y1787" s="142"/>
      <c r="Z1787" s="142"/>
      <c r="AA1787" s="142"/>
      <c r="AB1787" s="142"/>
      <c r="AC1787" s="142"/>
      <c r="AD1787" s="142"/>
      <c r="AE1787" s="142"/>
    </row>
    <row r="1788" spans="1:31" ht="15" hidden="1" customHeight="1">
      <c r="A1788" s="384"/>
      <c r="B1788" s="142"/>
      <c r="C1788" s="142"/>
      <c r="D1788" s="142"/>
      <c r="E1788" s="142"/>
      <c r="F1788" s="142"/>
      <c r="G1788" s="142"/>
      <c r="H1788" s="142"/>
      <c r="I1788" s="142"/>
      <c r="J1788" s="142"/>
      <c r="K1788" s="142"/>
      <c r="L1788" s="142"/>
      <c r="M1788" s="142"/>
      <c r="N1788" s="142"/>
      <c r="O1788" s="142"/>
      <c r="P1788" s="142"/>
      <c r="Q1788" s="142"/>
      <c r="R1788" s="142"/>
      <c r="S1788" s="142"/>
      <c r="T1788" s="142"/>
      <c r="U1788" s="142"/>
      <c r="V1788" s="142"/>
      <c r="W1788" s="142"/>
      <c r="X1788" s="142"/>
      <c r="Y1788" s="142"/>
      <c r="Z1788" s="142"/>
      <c r="AA1788" s="142"/>
      <c r="AB1788" s="142"/>
      <c r="AC1788" s="142"/>
      <c r="AD1788" s="142"/>
      <c r="AE1788" s="142"/>
    </row>
    <row r="1789" spans="1:31" ht="15" hidden="1" customHeight="1">
      <c r="A1789" s="384"/>
      <c r="B1789" s="142"/>
      <c r="C1789" s="142"/>
      <c r="D1789" s="142"/>
      <c r="E1789" s="142"/>
      <c r="F1789" s="142"/>
      <c r="G1789" s="142"/>
      <c r="H1789" s="142"/>
      <c r="I1789" s="142"/>
      <c r="J1789" s="142"/>
      <c r="K1789" s="142"/>
      <c r="L1789" s="142"/>
      <c r="M1789" s="142"/>
      <c r="N1789" s="142"/>
      <c r="O1789" s="142"/>
      <c r="P1789" s="142"/>
      <c r="Q1789" s="142"/>
      <c r="R1789" s="142"/>
      <c r="S1789" s="142"/>
      <c r="T1789" s="142"/>
      <c r="U1789" s="142"/>
      <c r="V1789" s="142"/>
      <c r="W1789" s="142"/>
      <c r="X1789" s="142"/>
      <c r="Y1789" s="142"/>
      <c r="Z1789" s="142"/>
      <c r="AA1789" s="142"/>
      <c r="AB1789" s="142"/>
      <c r="AC1789" s="142"/>
      <c r="AD1789" s="142"/>
      <c r="AE1789" s="142"/>
    </row>
    <row r="1790" spans="1:31" ht="15" hidden="1" customHeight="1">
      <c r="A1790" s="384"/>
      <c r="B1790" s="142"/>
      <c r="C1790" s="142"/>
      <c r="D1790" s="142"/>
      <c r="E1790" s="142"/>
      <c r="F1790" s="142"/>
      <c r="G1790" s="142"/>
      <c r="H1790" s="142"/>
      <c r="I1790" s="142"/>
      <c r="J1790" s="142"/>
      <c r="K1790" s="142"/>
      <c r="L1790" s="142"/>
      <c r="M1790" s="142"/>
      <c r="N1790" s="142"/>
      <c r="O1790" s="142"/>
      <c r="P1790" s="142"/>
      <c r="Q1790" s="142"/>
      <c r="R1790" s="142"/>
      <c r="S1790" s="142"/>
      <c r="T1790" s="142"/>
      <c r="U1790" s="142"/>
      <c r="V1790" s="142"/>
      <c r="W1790" s="142"/>
      <c r="X1790" s="142"/>
      <c r="Y1790" s="142"/>
      <c r="Z1790" s="142"/>
      <c r="AA1790" s="142"/>
      <c r="AB1790" s="142"/>
      <c r="AC1790" s="142"/>
      <c r="AD1790" s="142"/>
      <c r="AE1790" s="142"/>
    </row>
    <row r="1791" spans="1:31" ht="15" hidden="1" customHeight="1">
      <c r="A1791" s="384"/>
      <c r="B1791" s="142"/>
      <c r="C1791" s="142"/>
      <c r="D1791" s="142"/>
      <c r="E1791" s="142"/>
      <c r="F1791" s="142"/>
      <c r="G1791" s="142"/>
      <c r="H1791" s="142"/>
      <c r="I1791" s="142"/>
      <c r="J1791" s="142"/>
      <c r="K1791" s="142"/>
      <c r="L1791" s="142"/>
      <c r="M1791" s="142"/>
      <c r="N1791" s="142"/>
      <c r="O1791" s="142"/>
      <c r="P1791" s="142"/>
      <c r="Q1791" s="142"/>
      <c r="R1791" s="142"/>
      <c r="S1791" s="142"/>
      <c r="T1791" s="142"/>
      <c r="U1791" s="142"/>
      <c r="V1791" s="142"/>
      <c r="W1791" s="142"/>
      <c r="X1791" s="142"/>
      <c r="Y1791" s="142"/>
      <c r="Z1791" s="142"/>
      <c r="AA1791" s="142"/>
      <c r="AB1791" s="142"/>
      <c r="AC1791" s="142"/>
      <c r="AD1791" s="142"/>
      <c r="AE1791" s="142"/>
    </row>
    <row r="1792" spans="1:31" ht="15" hidden="1" customHeight="1">
      <c r="A1792" s="384"/>
      <c r="B1792" s="142"/>
      <c r="C1792" s="142"/>
      <c r="D1792" s="142"/>
      <c r="E1792" s="142"/>
      <c r="F1792" s="142"/>
      <c r="G1792" s="142"/>
      <c r="H1792" s="142"/>
      <c r="I1792" s="142"/>
      <c r="J1792" s="142"/>
      <c r="K1792" s="142"/>
      <c r="L1792" s="142"/>
      <c r="M1792" s="142"/>
      <c r="N1792" s="142"/>
      <c r="O1792" s="142"/>
      <c r="P1792" s="142"/>
      <c r="Q1792" s="142"/>
      <c r="R1792" s="142"/>
      <c r="S1792" s="142"/>
      <c r="T1792" s="142"/>
      <c r="U1792" s="142"/>
      <c r="V1792" s="142"/>
      <c r="W1792" s="142"/>
      <c r="X1792" s="142"/>
      <c r="Y1792" s="142"/>
      <c r="Z1792" s="142"/>
      <c r="AA1792" s="142"/>
      <c r="AB1792" s="142"/>
      <c r="AC1792" s="142"/>
      <c r="AD1792" s="142"/>
      <c r="AE1792" s="142"/>
    </row>
    <row r="1793" spans="1:31" ht="15" hidden="1" customHeight="1">
      <c r="A1793" s="384"/>
      <c r="B1793" s="142"/>
      <c r="C1793" s="142"/>
      <c r="D1793" s="142"/>
      <c r="E1793" s="142"/>
      <c r="F1793" s="142"/>
      <c r="G1793" s="142"/>
      <c r="H1793" s="142"/>
      <c r="I1793" s="142"/>
      <c r="J1793" s="142"/>
      <c r="K1793" s="142"/>
      <c r="L1793" s="142"/>
      <c r="M1793" s="142"/>
      <c r="N1793" s="142"/>
      <c r="O1793" s="142"/>
      <c r="P1793" s="142"/>
      <c r="Q1793" s="142"/>
      <c r="R1793" s="142"/>
      <c r="S1793" s="142"/>
      <c r="T1793" s="142"/>
      <c r="U1793" s="142"/>
      <c r="V1793" s="142"/>
      <c r="W1793" s="142"/>
      <c r="X1793" s="142"/>
      <c r="Y1793" s="142"/>
      <c r="Z1793" s="142"/>
      <c r="AA1793" s="142"/>
      <c r="AB1793" s="142"/>
      <c r="AC1793" s="142"/>
      <c r="AD1793" s="142"/>
      <c r="AE1793" s="142"/>
    </row>
    <row r="1794" spans="1:31" ht="15" hidden="1" customHeight="1">
      <c r="A1794" s="384"/>
      <c r="B1794" s="142"/>
      <c r="C1794" s="142"/>
      <c r="D1794" s="142"/>
      <c r="E1794" s="142"/>
      <c r="F1794" s="142"/>
      <c r="G1794" s="142"/>
      <c r="H1794" s="142"/>
      <c r="I1794" s="142"/>
      <c r="J1794" s="142"/>
      <c r="K1794" s="142"/>
      <c r="L1794" s="142"/>
      <c r="M1794" s="142"/>
      <c r="N1794" s="142"/>
      <c r="O1794" s="142"/>
      <c r="P1794" s="142"/>
      <c r="Q1794" s="142"/>
      <c r="R1794" s="142"/>
      <c r="S1794" s="142"/>
      <c r="T1794" s="142"/>
      <c r="U1794" s="142"/>
      <c r="V1794" s="142"/>
      <c r="W1794" s="142"/>
      <c r="X1794" s="142"/>
      <c r="Y1794" s="142"/>
      <c r="Z1794" s="142"/>
      <c r="AA1794" s="142"/>
      <c r="AB1794" s="142"/>
      <c r="AC1794" s="142"/>
      <c r="AD1794" s="142"/>
      <c r="AE1794" s="142"/>
    </row>
    <row r="1795" spans="1:31" ht="15" hidden="1" customHeight="1">
      <c r="A1795" s="384"/>
      <c r="B1795" s="142"/>
      <c r="C1795" s="142"/>
      <c r="D1795" s="142"/>
      <c r="E1795" s="142"/>
      <c r="F1795" s="142"/>
      <c r="G1795" s="142"/>
      <c r="H1795" s="142"/>
      <c r="I1795" s="142"/>
      <c r="J1795" s="142"/>
      <c r="K1795" s="142"/>
      <c r="L1795" s="142"/>
      <c r="M1795" s="142"/>
      <c r="N1795" s="142"/>
      <c r="O1795" s="142"/>
      <c r="P1795" s="142"/>
      <c r="Q1795" s="142"/>
      <c r="R1795" s="142"/>
      <c r="S1795" s="142"/>
      <c r="T1795" s="142"/>
      <c r="U1795" s="142"/>
      <c r="V1795" s="142"/>
      <c r="W1795" s="142"/>
      <c r="X1795" s="142"/>
      <c r="Y1795" s="142"/>
      <c r="Z1795" s="142"/>
      <c r="AA1795" s="142"/>
      <c r="AB1795" s="142"/>
      <c r="AC1795" s="142"/>
      <c r="AD1795" s="142"/>
      <c r="AE1795" s="142"/>
    </row>
    <row r="1796" spans="1:31" ht="15" hidden="1" customHeight="1">
      <c r="A1796" s="384"/>
      <c r="B1796" s="142"/>
      <c r="C1796" s="142"/>
      <c r="D1796" s="142"/>
      <c r="E1796" s="142"/>
      <c r="F1796" s="142"/>
      <c r="G1796" s="142"/>
      <c r="H1796" s="142"/>
      <c r="I1796" s="142"/>
      <c r="J1796" s="142"/>
      <c r="K1796" s="142"/>
      <c r="L1796" s="142"/>
      <c r="M1796" s="142"/>
      <c r="N1796" s="142"/>
      <c r="O1796" s="142"/>
      <c r="P1796" s="142"/>
      <c r="Q1796" s="142"/>
      <c r="R1796" s="142"/>
      <c r="S1796" s="142"/>
      <c r="T1796" s="142"/>
      <c r="U1796" s="142"/>
      <c r="V1796" s="142"/>
      <c r="W1796" s="142"/>
      <c r="X1796" s="142"/>
      <c r="Y1796" s="142"/>
      <c r="Z1796" s="142"/>
      <c r="AA1796" s="142"/>
      <c r="AB1796" s="142"/>
      <c r="AC1796" s="142"/>
      <c r="AD1796" s="142"/>
      <c r="AE1796" s="142"/>
    </row>
    <row r="1797" spans="1:31" ht="15" hidden="1" customHeight="1">
      <c r="A1797" s="384"/>
      <c r="B1797" s="142"/>
      <c r="C1797" s="142"/>
      <c r="D1797" s="142"/>
      <c r="E1797" s="142"/>
      <c r="F1797" s="142"/>
      <c r="G1797" s="142"/>
      <c r="H1797" s="142"/>
      <c r="I1797" s="142"/>
      <c r="J1797" s="142"/>
      <c r="K1797" s="142"/>
      <c r="L1797" s="142"/>
      <c r="M1797" s="142"/>
      <c r="N1797" s="142"/>
      <c r="O1797" s="142"/>
      <c r="P1797" s="142"/>
      <c r="Q1797" s="142"/>
      <c r="R1797" s="142"/>
      <c r="S1797" s="142"/>
      <c r="T1797" s="142"/>
      <c r="U1797" s="142"/>
      <c r="V1797" s="142"/>
      <c r="W1797" s="142"/>
      <c r="X1797" s="142"/>
      <c r="Y1797" s="142"/>
      <c r="Z1797" s="142"/>
      <c r="AA1797" s="142"/>
      <c r="AB1797" s="142"/>
      <c r="AC1797" s="142"/>
      <c r="AD1797" s="142"/>
      <c r="AE1797" s="142"/>
    </row>
    <row r="1798" spans="1:31" ht="15" hidden="1" customHeight="1">
      <c r="A1798" s="384"/>
      <c r="B1798" s="142"/>
      <c r="C1798" s="142"/>
      <c r="D1798" s="142"/>
      <c r="E1798" s="142"/>
      <c r="F1798" s="142"/>
      <c r="G1798" s="142"/>
      <c r="H1798" s="142"/>
      <c r="I1798" s="142"/>
      <c r="J1798" s="142"/>
      <c r="K1798" s="142"/>
      <c r="L1798" s="142"/>
      <c r="M1798" s="142"/>
      <c r="N1798" s="142"/>
      <c r="O1798" s="142"/>
      <c r="P1798" s="142"/>
      <c r="Q1798" s="142"/>
      <c r="R1798" s="142"/>
      <c r="S1798" s="142"/>
      <c r="T1798" s="142"/>
      <c r="U1798" s="142"/>
      <c r="V1798" s="142"/>
      <c r="W1798" s="142"/>
      <c r="X1798" s="142"/>
      <c r="Y1798" s="142"/>
      <c r="Z1798" s="142"/>
      <c r="AA1798" s="142"/>
      <c r="AB1798" s="142"/>
      <c r="AC1798" s="142"/>
      <c r="AD1798" s="142"/>
      <c r="AE1798" s="142"/>
    </row>
    <row r="1799" spans="1:31" ht="15" hidden="1" customHeight="1">
      <c r="A1799" s="384"/>
      <c r="B1799" s="142"/>
      <c r="C1799" s="142"/>
      <c r="D1799" s="142"/>
      <c r="E1799" s="142"/>
      <c r="F1799" s="142"/>
      <c r="G1799" s="142"/>
      <c r="H1799" s="142"/>
      <c r="I1799" s="142"/>
      <c r="J1799" s="142"/>
      <c r="K1799" s="142"/>
      <c r="L1799" s="142"/>
      <c r="M1799" s="142"/>
      <c r="N1799" s="142"/>
      <c r="O1799" s="142"/>
      <c r="P1799" s="142"/>
      <c r="Q1799" s="142"/>
      <c r="R1799" s="142"/>
      <c r="S1799" s="142"/>
      <c r="T1799" s="142"/>
      <c r="U1799" s="142"/>
      <c r="V1799" s="142"/>
      <c r="W1799" s="142"/>
      <c r="X1799" s="142"/>
      <c r="Y1799" s="142"/>
      <c r="Z1799" s="142"/>
      <c r="AA1799" s="142"/>
      <c r="AB1799" s="142"/>
      <c r="AC1799" s="142"/>
      <c r="AD1799" s="142"/>
      <c r="AE1799" s="142"/>
    </row>
    <row r="1800" spans="1:31" ht="15" hidden="1" customHeight="1">
      <c r="A1800" s="384"/>
      <c r="B1800" s="142"/>
      <c r="C1800" s="142"/>
      <c r="D1800" s="142"/>
      <c r="E1800" s="142"/>
      <c r="F1800" s="142"/>
      <c r="G1800" s="142"/>
      <c r="H1800" s="142"/>
      <c r="I1800" s="142"/>
      <c r="J1800" s="142"/>
      <c r="K1800" s="142"/>
      <c r="L1800" s="142"/>
      <c r="M1800" s="142"/>
      <c r="N1800" s="142"/>
      <c r="O1800" s="142"/>
      <c r="P1800" s="142"/>
      <c r="Q1800" s="142"/>
      <c r="R1800" s="142"/>
      <c r="S1800" s="142"/>
      <c r="T1800" s="142"/>
      <c r="U1800" s="142"/>
      <c r="V1800" s="142"/>
      <c r="W1800" s="142"/>
      <c r="X1800" s="142"/>
      <c r="Y1800" s="142"/>
      <c r="Z1800" s="142"/>
      <c r="AA1800" s="142"/>
      <c r="AB1800" s="142"/>
      <c r="AC1800" s="142"/>
      <c r="AD1800" s="142"/>
      <c r="AE1800" s="142"/>
    </row>
    <row r="1801" spans="1:31" ht="15" hidden="1" customHeight="1">
      <c r="A1801" s="384"/>
      <c r="B1801" s="142"/>
      <c r="C1801" s="142"/>
      <c r="D1801" s="142"/>
      <c r="E1801" s="142"/>
      <c r="F1801" s="142"/>
      <c r="G1801" s="142"/>
      <c r="H1801" s="142"/>
      <c r="I1801" s="142"/>
      <c r="J1801" s="142"/>
      <c r="K1801" s="142"/>
      <c r="L1801" s="142"/>
      <c r="M1801" s="142"/>
      <c r="N1801" s="142"/>
      <c r="O1801" s="142"/>
      <c r="P1801" s="142"/>
      <c r="Q1801" s="142"/>
      <c r="R1801" s="142"/>
      <c r="S1801" s="142"/>
      <c r="T1801" s="142"/>
      <c r="U1801" s="142"/>
      <c r="V1801" s="142"/>
      <c r="W1801" s="142"/>
      <c r="X1801" s="142"/>
      <c r="Y1801" s="142"/>
      <c r="Z1801" s="142"/>
      <c r="AA1801" s="142"/>
      <c r="AB1801" s="142"/>
      <c r="AC1801" s="142"/>
      <c r="AD1801" s="142"/>
      <c r="AE1801" s="142"/>
    </row>
    <row r="1802" spans="1:31" ht="15" hidden="1" customHeight="1">
      <c r="A1802" s="384"/>
      <c r="B1802" s="142"/>
      <c r="C1802" s="142"/>
      <c r="D1802" s="142"/>
      <c r="E1802" s="142"/>
      <c r="F1802" s="142"/>
      <c r="G1802" s="142"/>
      <c r="H1802" s="142"/>
      <c r="I1802" s="142"/>
      <c r="J1802" s="142"/>
      <c r="K1802" s="142"/>
      <c r="L1802" s="142"/>
      <c r="M1802" s="142"/>
      <c r="N1802" s="142"/>
      <c r="O1802" s="142"/>
      <c r="P1802" s="142"/>
      <c r="Q1802" s="142"/>
      <c r="R1802" s="142"/>
      <c r="S1802" s="142"/>
      <c r="T1802" s="142"/>
      <c r="U1802" s="142"/>
      <c r="V1802" s="142"/>
      <c r="W1802" s="142"/>
      <c r="X1802" s="142"/>
      <c r="Y1802" s="142"/>
      <c r="Z1802" s="142"/>
      <c r="AA1802" s="142"/>
      <c r="AB1802" s="142"/>
      <c r="AC1802" s="142"/>
      <c r="AD1802" s="142"/>
      <c r="AE1802" s="142"/>
    </row>
    <row r="1803" spans="1:31" ht="15" hidden="1" customHeight="1">
      <c r="A1803" s="384"/>
      <c r="B1803" s="142"/>
      <c r="C1803" s="142"/>
      <c r="D1803" s="142"/>
      <c r="E1803" s="142"/>
      <c r="F1803" s="142"/>
      <c r="G1803" s="142"/>
      <c r="H1803" s="142"/>
      <c r="I1803" s="142"/>
      <c r="J1803" s="142"/>
      <c r="K1803" s="142"/>
      <c r="L1803" s="142"/>
      <c r="M1803" s="142"/>
      <c r="N1803" s="142"/>
      <c r="O1803" s="142"/>
      <c r="P1803" s="142"/>
      <c r="Q1803" s="142"/>
      <c r="R1803" s="142"/>
      <c r="S1803" s="142"/>
      <c r="T1803" s="142"/>
      <c r="U1803" s="142"/>
      <c r="V1803" s="142"/>
      <c r="W1803" s="142"/>
      <c r="X1803" s="142"/>
      <c r="Y1803" s="142"/>
      <c r="Z1803" s="142"/>
      <c r="AA1803" s="142"/>
      <c r="AB1803" s="142"/>
      <c r="AC1803" s="142"/>
      <c r="AD1803" s="142"/>
      <c r="AE1803" s="142"/>
    </row>
    <row r="1804" spans="1:31" ht="15" hidden="1" customHeight="1">
      <c r="A1804" s="384"/>
      <c r="B1804" s="142"/>
      <c r="C1804" s="142"/>
      <c r="D1804" s="142"/>
      <c r="E1804" s="142"/>
      <c r="F1804" s="142"/>
      <c r="G1804" s="142"/>
      <c r="H1804" s="142"/>
      <c r="I1804" s="142"/>
      <c r="J1804" s="142"/>
      <c r="K1804" s="142"/>
      <c r="L1804" s="142"/>
      <c r="M1804" s="142"/>
      <c r="N1804" s="142"/>
      <c r="O1804" s="142"/>
      <c r="P1804" s="142"/>
      <c r="Q1804" s="142"/>
      <c r="R1804" s="142"/>
      <c r="S1804" s="142"/>
      <c r="T1804" s="142"/>
      <c r="U1804" s="142"/>
      <c r="V1804" s="142"/>
      <c r="W1804" s="142"/>
      <c r="X1804" s="142"/>
      <c r="Y1804" s="142"/>
      <c r="Z1804" s="142"/>
      <c r="AA1804" s="142"/>
      <c r="AB1804" s="142"/>
      <c r="AC1804" s="142"/>
      <c r="AD1804" s="142"/>
      <c r="AE1804" s="142"/>
    </row>
    <row r="1805" spans="1:31" ht="15" hidden="1" customHeight="1">
      <c r="A1805" s="384"/>
      <c r="B1805" s="142"/>
      <c r="C1805" s="142"/>
      <c r="D1805" s="142"/>
      <c r="E1805" s="142"/>
      <c r="F1805" s="142"/>
      <c r="G1805" s="142"/>
      <c r="H1805" s="142"/>
      <c r="I1805" s="142"/>
      <c r="J1805" s="142"/>
      <c r="K1805" s="142"/>
      <c r="L1805" s="142"/>
      <c r="M1805" s="142"/>
      <c r="N1805" s="142"/>
      <c r="O1805" s="142"/>
      <c r="P1805" s="142"/>
      <c r="Q1805" s="142"/>
      <c r="R1805" s="142"/>
      <c r="S1805" s="142"/>
      <c r="T1805" s="142"/>
      <c r="U1805" s="142"/>
      <c r="V1805" s="142"/>
      <c r="W1805" s="142"/>
      <c r="X1805" s="142"/>
      <c r="Y1805" s="142"/>
      <c r="Z1805" s="142"/>
      <c r="AA1805" s="142"/>
      <c r="AB1805" s="142"/>
      <c r="AC1805" s="142"/>
      <c r="AD1805" s="142"/>
      <c r="AE1805" s="142"/>
    </row>
    <row r="1806" spans="1:31" ht="15" hidden="1" customHeight="1">
      <c r="A1806" s="384"/>
      <c r="B1806" s="142"/>
      <c r="C1806" s="142"/>
      <c r="D1806" s="142"/>
      <c r="E1806" s="142"/>
      <c r="F1806" s="142"/>
      <c r="G1806" s="142"/>
      <c r="H1806" s="142"/>
      <c r="I1806" s="142"/>
      <c r="J1806" s="142"/>
      <c r="K1806" s="142"/>
      <c r="L1806" s="142"/>
      <c r="M1806" s="142"/>
      <c r="N1806" s="142"/>
      <c r="O1806" s="142"/>
      <c r="P1806" s="142"/>
      <c r="Q1806" s="142"/>
      <c r="R1806" s="142"/>
      <c r="S1806" s="142"/>
      <c r="T1806" s="142"/>
      <c r="U1806" s="142"/>
      <c r="V1806" s="142"/>
      <c r="W1806" s="142"/>
      <c r="X1806" s="142"/>
      <c r="Y1806" s="142"/>
      <c r="Z1806" s="142"/>
      <c r="AA1806" s="142"/>
      <c r="AB1806" s="142"/>
      <c r="AC1806" s="142"/>
      <c r="AD1806" s="142"/>
      <c r="AE1806" s="142"/>
    </row>
    <row r="1807" spans="1:31" ht="15" hidden="1" customHeight="1">
      <c r="A1807" s="384"/>
      <c r="B1807" s="142"/>
      <c r="C1807" s="142"/>
      <c r="D1807" s="142"/>
      <c r="E1807" s="142"/>
      <c r="F1807" s="142"/>
      <c r="G1807" s="142"/>
      <c r="H1807" s="142"/>
      <c r="I1807" s="142"/>
      <c r="J1807" s="142"/>
      <c r="K1807" s="142"/>
      <c r="L1807" s="142"/>
      <c r="M1807" s="142"/>
      <c r="N1807" s="142"/>
      <c r="O1807" s="142"/>
      <c r="P1807" s="142"/>
      <c r="Q1807" s="142"/>
      <c r="R1807" s="142"/>
      <c r="S1807" s="142"/>
      <c r="T1807" s="142"/>
      <c r="U1807" s="142"/>
      <c r="V1807" s="142"/>
      <c r="W1807" s="142"/>
      <c r="X1807" s="142"/>
      <c r="Y1807" s="142"/>
      <c r="Z1807" s="142"/>
      <c r="AA1807" s="142"/>
      <c r="AB1807" s="142"/>
      <c r="AC1807" s="142"/>
      <c r="AD1807" s="142"/>
      <c r="AE1807" s="142"/>
    </row>
    <row r="1808" spans="1:31" ht="15" hidden="1" customHeight="1">
      <c r="A1808" s="384"/>
      <c r="B1808" s="142"/>
      <c r="C1808" s="142"/>
      <c r="D1808" s="142"/>
      <c r="E1808" s="142"/>
      <c r="F1808" s="142"/>
      <c r="G1808" s="142"/>
      <c r="H1808" s="142"/>
      <c r="I1808" s="142"/>
      <c r="J1808" s="142"/>
      <c r="K1808" s="142"/>
      <c r="L1808" s="142"/>
      <c r="M1808" s="142"/>
      <c r="N1808" s="142"/>
      <c r="O1808" s="142"/>
      <c r="P1808" s="142"/>
      <c r="Q1808" s="142"/>
      <c r="R1808" s="142"/>
      <c r="S1808" s="142"/>
      <c r="T1808" s="142"/>
      <c r="U1808" s="142"/>
      <c r="V1808" s="142"/>
      <c r="W1808" s="142"/>
      <c r="X1808" s="142"/>
      <c r="Y1808" s="142"/>
      <c r="Z1808" s="142"/>
      <c r="AA1808" s="142"/>
      <c r="AB1808" s="142"/>
      <c r="AC1808" s="142"/>
      <c r="AD1808" s="142"/>
      <c r="AE1808" s="142"/>
    </row>
    <row r="1809" spans="1:31" ht="15" hidden="1" customHeight="1">
      <c r="A1809" s="384"/>
      <c r="B1809" s="142"/>
      <c r="C1809" s="142"/>
      <c r="D1809" s="142"/>
      <c r="E1809" s="142"/>
      <c r="F1809" s="142"/>
      <c r="G1809" s="142"/>
      <c r="H1809" s="142"/>
      <c r="I1809" s="142"/>
      <c r="J1809" s="142"/>
      <c r="K1809" s="142"/>
      <c r="L1809" s="142"/>
      <c r="M1809" s="142"/>
      <c r="N1809" s="142"/>
      <c r="O1809" s="142"/>
      <c r="P1809" s="142"/>
      <c r="Q1809" s="142"/>
      <c r="R1809" s="142"/>
      <c r="S1809" s="142"/>
      <c r="T1809" s="142"/>
      <c r="U1809" s="142"/>
      <c r="V1809" s="142"/>
      <c r="W1809" s="142"/>
      <c r="X1809" s="142"/>
      <c r="Y1809" s="142"/>
      <c r="Z1809" s="142"/>
      <c r="AA1809" s="142"/>
      <c r="AB1809" s="142"/>
      <c r="AC1809" s="142"/>
      <c r="AD1809" s="142"/>
      <c r="AE1809" s="142"/>
    </row>
    <row r="1810" spans="1:31" ht="15" hidden="1" customHeight="1">
      <c r="A1810" s="384"/>
      <c r="B1810" s="142"/>
      <c r="C1810" s="142"/>
      <c r="D1810" s="142"/>
      <c r="E1810" s="142"/>
      <c r="F1810" s="142"/>
      <c r="G1810" s="142"/>
      <c r="H1810" s="142"/>
      <c r="I1810" s="142"/>
      <c r="J1810" s="142"/>
      <c r="K1810" s="142"/>
      <c r="L1810" s="142"/>
      <c r="M1810" s="142"/>
      <c r="N1810" s="142"/>
      <c r="O1810" s="142"/>
      <c r="P1810" s="142"/>
      <c r="Q1810" s="142"/>
      <c r="R1810" s="142"/>
      <c r="S1810" s="142"/>
      <c r="T1810" s="142"/>
      <c r="U1810" s="142"/>
      <c r="V1810" s="142"/>
      <c r="W1810" s="142"/>
      <c r="X1810" s="142"/>
      <c r="Y1810" s="142"/>
      <c r="Z1810" s="142"/>
      <c r="AA1810" s="142"/>
      <c r="AB1810" s="142"/>
      <c r="AC1810" s="142"/>
      <c r="AD1810" s="142"/>
      <c r="AE1810" s="142"/>
    </row>
    <row r="1811" spans="1:31" ht="15" hidden="1" customHeight="1">
      <c r="A1811" s="384"/>
      <c r="B1811" s="142"/>
      <c r="C1811" s="142"/>
      <c r="D1811" s="142"/>
      <c r="E1811" s="142"/>
      <c r="F1811" s="142"/>
      <c r="G1811" s="142"/>
      <c r="H1811" s="142"/>
      <c r="I1811" s="142"/>
      <c r="J1811" s="142"/>
      <c r="K1811" s="142"/>
      <c r="L1811" s="142"/>
      <c r="M1811" s="142"/>
      <c r="N1811" s="142"/>
      <c r="O1811" s="142"/>
      <c r="P1811" s="142"/>
      <c r="Q1811" s="142"/>
      <c r="R1811" s="142"/>
      <c r="S1811" s="142"/>
      <c r="T1811" s="142"/>
      <c r="U1811" s="142"/>
      <c r="V1811" s="142"/>
      <c r="W1811" s="142"/>
      <c r="X1811" s="142"/>
      <c r="Y1811" s="142"/>
      <c r="Z1811" s="142"/>
      <c r="AA1811" s="142"/>
      <c r="AB1811" s="142"/>
      <c r="AC1811" s="142"/>
      <c r="AD1811" s="142"/>
      <c r="AE1811" s="142"/>
    </row>
    <row r="1812" spans="1:31" ht="15" hidden="1" customHeight="1">
      <c r="A1812" s="384"/>
      <c r="B1812" s="142"/>
      <c r="C1812" s="142"/>
      <c r="D1812" s="142"/>
      <c r="E1812" s="142"/>
      <c r="F1812" s="142"/>
      <c r="G1812" s="142"/>
      <c r="H1812" s="142"/>
      <c r="I1812" s="142"/>
      <c r="J1812" s="142"/>
      <c r="K1812" s="142"/>
      <c r="L1812" s="142"/>
      <c r="M1812" s="142"/>
      <c r="N1812" s="142"/>
      <c r="O1812" s="142"/>
      <c r="P1812" s="142"/>
      <c r="Q1812" s="142"/>
      <c r="R1812" s="142"/>
      <c r="S1812" s="142"/>
      <c r="T1812" s="142"/>
      <c r="U1812" s="142"/>
      <c r="V1812" s="142"/>
      <c r="W1812" s="142"/>
      <c r="X1812" s="142"/>
      <c r="Y1812" s="142"/>
      <c r="Z1812" s="142"/>
      <c r="AA1812" s="142"/>
      <c r="AB1812" s="142"/>
      <c r="AC1812" s="142"/>
      <c r="AD1812" s="142"/>
      <c r="AE1812" s="142"/>
    </row>
    <row r="1813" spans="1:31" ht="15" hidden="1" customHeight="1">
      <c r="A1813" s="384"/>
      <c r="B1813" s="142"/>
      <c r="C1813" s="142"/>
      <c r="D1813" s="142"/>
      <c r="E1813" s="142"/>
      <c r="F1813" s="142"/>
      <c r="G1813" s="142"/>
      <c r="H1813" s="142"/>
      <c r="I1813" s="142"/>
      <c r="J1813" s="142"/>
      <c r="K1813" s="142"/>
      <c r="L1813" s="142"/>
      <c r="M1813" s="142"/>
      <c r="N1813" s="142"/>
      <c r="O1813" s="142"/>
      <c r="P1813" s="142"/>
      <c r="Q1813" s="142"/>
      <c r="R1813" s="142"/>
      <c r="S1813" s="142"/>
      <c r="T1813" s="142"/>
      <c r="U1813" s="142"/>
      <c r="V1813" s="142"/>
      <c r="W1813" s="142"/>
      <c r="X1813" s="142"/>
      <c r="Y1813" s="142"/>
      <c r="Z1813" s="142"/>
      <c r="AA1813" s="142"/>
      <c r="AB1813" s="142"/>
      <c r="AC1813" s="142"/>
      <c r="AD1813" s="142"/>
      <c r="AE1813" s="142"/>
    </row>
    <row r="1814" spans="1:31" ht="15" hidden="1" customHeight="1">
      <c r="A1814" s="384"/>
      <c r="B1814" s="142"/>
      <c r="C1814" s="142"/>
      <c r="D1814" s="142"/>
      <c r="E1814" s="142"/>
      <c r="F1814" s="142"/>
      <c r="G1814" s="142"/>
      <c r="H1814" s="142"/>
      <c r="I1814" s="142"/>
      <c r="J1814" s="142"/>
      <c r="K1814" s="142"/>
      <c r="L1814" s="142"/>
      <c r="M1814" s="142"/>
      <c r="N1814" s="142"/>
      <c r="O1814" s="142"/>
      <c r="P1814" s="142"/>
      <c r="Q1814" s="142"/>
      <c r="R1814" s="142"/>
      <c r="S1814" s="142"/>
      <c r="T1814" s="142"/>
      <c r="U1814" s="142"/>
      <c r="V1814" s="142"/>
      <c r="W1814" s="142"/>
      <c r="X1814" s="142"/>
      <c r="Y1814" s="142"/>
      <c r="Z1814" s="142"/>
      <c r="AA1814" s="142"/>
      <c r="AB1814" s="142"/>
      <c r="AC1814" s="142"/>
      <c r="AD1814" s="142"/>
      <c r="AE1814" s="142"/>
    </row>
    <row r="1815" spans="1:31" ht="15" hidden="1" customHeight="1">
      <c r="A1815" s="384"/>
      <c r="B1815" s="142"/>
      <c r="C1815" s="142"/>
      <c r="D1815" s="142"/>
      <c r="E1815" s="142"/>
      <c r="F1815" s="142"/>
      <c r="G1815" s="142"/>
      <c r="H1815" s="142"/>
      <c r="I1815" s="142"/>
      <c r="J1815" s="142"/>
      <c r="K1815" s="142"/>
      <c r="L1815" s="142"/>
      <c r="M1815" s="142"/>
      <c r="N1815" s="142"/>
      <c r="O1815" s="142"/>
      <c r="P1815" s="142"/>
      <c r="Q1815" s="142"/>
      <c r="R1815" s="142"/>
      <c r="S1815" s="142"/>
      <c r="T1815" s="142"/>
      <c r="U1815" s="142"/>
      <c r="V1815" s="142"/>
      <c r="W1815" s="142"/>
      <c r="X1815" s="142"/>
      <c r="Y1815" s="142"/>
      <c r="Z1815" s="142"/>
      <c r="AA1815" s="142"/>
      <c r="AB1815" s="142"/>
      <c r="AC1815" s="142"/>
      <c r="AD1815" s="142"/>
      <c r="AE1815" s="142"/>
    </row>
    <row r="1816" spans="1:31" ht="15" hidden="1" customHeight="1">
      <c r="A1816" s="384"/>
      <c r="B1816" s="142"/>
      <c r="C1816" s="142"/>
      <c r="D1816" s="142"/>
      <c r="E1816" s="142"/>
      <c r="F1816" s="142"/>
      <c r="G1816" s="142"/>
      <c r="H1816" s="142"/>
      <c r="I1816" s="142"/>
      <c r="J1816" s="142"/>
      <c r="K1816" s="142"/>
      <c r="L1816" s="142"/>
      <c r="M1816" s="142"/>
      <c r="N1816" s="142"/>
      <c r="O1816" s="142"/>
      <c r="P1816" s="142"/>
      <c r="Q1816" s="142"/>
      <c r="R1816" s="142"/>
      <c r="S1816" s="142"/>
      <c r="T1816" s="142"/>
      <c r="U1816" s="142"/>
      <c r="V1816" s="142"/>
      <c r="W1816" s="142"/>
      <c r="X1816" s="142"/>
      <c r="Y1816" s="142"/>
      <c r="Z1816" s="142"/>
      <c r="AA1816" s="142"/>
      <c r="AB1816" s="142"/>
      <c r="AC1816" s="142"/>
      <c r="AD1816" s="142"/>
      <c r="AE1816" s="142"/>
    </row>
    <row r="1817" spans="1:31" ht="15" hidden="1" customHeight="1">
      <c r="A1817" s="384"/>
      <c r="B1817" s="142"/>
      <c r="C1817" s="142"/>
      <c r="D1817" s="142"/>
      <c r="E1817" s="142"/>
      <c r="F1817" s="142"/>
      <c r="G1817" s="142"/>
      <c r="H1817" s="142"/>
      <c r="I1817" s="142"/>
      <c r="J1817" s="142"/>
      <c r="K1817" s="142"/>
      <c r="L1817" s="142"/>
      <c r="M1817" s="142"/>
      <c r="N1817" s="142"/>
      <c r="O1817" s="142"/>
      <c r="P1817" s="142"/>
      <c r="Q1817" s="142"/>
      <c r="R1817" s="142"/>
      <c r="S1817" s="142"/>
      <c r="T1817" s="142"/>
      <c r="U1817" s="142"/>
      <c r="V1817" s="142"/>
      <c r="W1817" s="142"/>
      <c r="X1817" s="142"/>
      <c r="Y1817" s="142"/>
      <c r="Z1817" s="142"/>
      <c r="AA1817" s="142"/>
      <c r="AB1817" s="142"/>
      <c r="AC1817" s="142"/>
      <c r="AD1817" s="142"/>
      <c r="AE1817" s="142"/>
    </row>
    <row r="1818" spans="1:31" ht="15" hidden="1" customHeight="1">
      <c r="A1818" s="384"/>
      <c r="B1818" s="142"/>
      <c r="C1818" s="142"/>
      <c r="D1818" s="142"/>
      <c r="E1818" s="142"/>
      <c r="F1818" s="142"/>
      <c r="G1818" s="142"/>
      <c r="H1818" s="142"/>
      <c r="I1818" s="142"/>
      <c r="J1818" s="142"/>
      <c r="K1818" s="142"/>
      <c r="L1818" s="142"/>
      <c r="M1818" s="142"/>
      <c r="N1818" s="142"/>
      <c r="O1818" s="142"/>
      <c r="P1818" s="142"/>
      <c r="Q1818" s="142"/>
      <c r="R1818" s="142"/>
      <c r="S1818" s="142"/>
      <c r="T1818" s="142"/>
      <c r="U1818" s="142"/>
      <c r="V1818" s="142"/>
      <c r="W1818" s="142"/>
      <c r="X1818" s="142"/>
      <c r="Y1818" s="142"/>
      <c r="Z1818" s="142"/>
      <c r="AA1818" s="142"/>
      <c r="AB1818" s="142"/>
      <c r="AC1818" s="142"/>
      <c r="AD1818" s="142"/>
      <c r="AE1818" s="142"/>
    </row>
    <row r="1819" spans="1:31" ht="15" hidden="1" customHeight="1">
      <c r="A1819" s="384"/>
      <c r="B1819" s="142"/>
      <c r="C1819" s="142"/>
      <c r="D1819" s="142"/>
      <c r="E1819" s="142"/>
      <c r="F1819" s="142"/>
      <c r="G1819" s="142"/>
      <c r="H1819" s="142"/>
      <c r="I1819" s="142"/>
      <c r="J1819" s="142"/>
      <c r="K1819" s="142"/>
      <c r="L1819" s="142"/>
      <c r="M1819" s="142"/>
      <c r="N1819" s="142"/>
      <c r="O1819" s="142"/>
      <c r="P1819" s="142"/>
      <c r="Q1819" s="142"/>
      <c r="R1819" s="142"/>
      <c r="S1819" s="142"/>
      <c r="T1819" s="142"/>
      <c r="U1819" s="142"/>
      <c r="V1819" s="142"/>
      <c r="W1819" s="142"/>
      <c r="X1819" s="142"/>
      <c r="Y1819" s="142"/>
      <c r="Z1819" s="142"/>
      <c r="AA1819" s="142"/>
      <c r="AB1819" s="142"/>
      <c r="AC1819" s="142"/>
      <c r="AD1819" s="142"/>
      <c r="AE1819" s="142"/>
    </row>
    <row r="1820" spans="1:31" ht="15" hidden="1" customHeight="1">
      <c r="A1820" s="384"/>
      <c r="B1820" s="142"/>
      <c r="C1820" s="142"/>
      <c r="D1820" s="142"/>
      <c r="E1820" s="142"/>
      <c r="F1820" s="142"/>
      <c r="G1820" s="142"/>
      <c r="H1820" s="142"/>
      <c r="I1820" s="142"/>
      <c r="J1820" s="142"/>
      <c r="K1820" s="142"/>
      <c r="L1820" s="142"/>
      <c r="M1820" s="142"/>
      <c r="N1820" s="142"/>
      <c r="O1820" s="142"/>
      <c r="P1820" s="142"/>
      <c r="Q1820" s="142"/>
      <c r="R1820" s="142"/>
      <c r="S1820" s="142"/>
      <c r="T1820" s="142"/>
      <c r="U1820" s="142"/>
      <c r="V1820" s="142"/>
      <c r="W1820" s="142"/>
      <c r="X1820" s="142"/>
      <c r="Y1820" s="142"/>
      <c r="Z1820" s="142"/>
      <c r="AA1820" s="142"/>
      <c r="AB1820" s="142"/>
      <c r="AC1820" s="142"/>
      <c r="AD1820" s="142"/>
      <c r="AE1820" s="142"/>
    </row>
    <row r="1821" spans="1:31" ht="15" hidden="1" customHeight="1">
      <c r="A1821" s="384"/>
      <c r="B1821" s="142"/>
      <c r="C1821" s="142"/>
      <c r="D1821" s="142"/>
      <c r="E1821" s="142"/>
      <c r="F1821" s="142"/>
      <c r="G1821" s="142"/>
      <c r="H1821" s="142"/>
      <c r="I1821" s="142"/>
      <c r="J1821" s="142"/>
      <c r="K1821" s="142"/>
      <c r="L1821" s="142"/>
      <c r="M1821" s="142"/>
      <c r="N1821" s="142"/>
      <c r="O1821" s="142"/>
      <c r="P1821" s="142"/>
      <c r="Q1821" s="142"/>
      <c r="R1821" s="142"/>
      <c r="S1821" s="142"/>
      <c r="T1821" s="142"/>
      <c r="U1821" s="142"/>
      <c r="V1821" s="142"/>
      <c r="W1821" s="142"/>
      <c r="X1821" s="142"/>
      <c r="Y1821" s="142"/>
      <c r="Z1821" s="142"/>
      <c r="AA1821" s="142"/>
      <c r="AB1821" s="142"/>
      <c r="AC1821" s="142"/>
      <c r="AD1821" s="142"/>
      <c r="AE1821" s="142"/>
    </row>
    <row r="1822" spans="1:31" ht="15" hidden="1" customHeight="1">
      <c r="A1822" s="384"/>
      <c r="B1822" s="142"/>
      <c r="C1822" s="142"/>
      <c r="D1822" s="142"/>
      <c r="E1822" s="142"/>
      <c r="F1822" s="142"/>
      <c r="G1822" s="142"/>
      <c r="H1822" s="142"/>
      <c r="I1822" s="142"/>
      <c r="J1822" s="142"/>
      <c r="K1822" s="142"/>
      <c r="L1822" s="142"/>
      <c r="M1822" s="142"/>
      <c r="N1822" s="142"/>
      <c r="O1822" s="142"/>
      <c r="P1822" s="142"/>
      <c r="Q1822" s="142"/>
      <c r="R1822" s="142"/>
      <c r="S1822" s="142"/>
      <c r="T1822" s="142"/>
      <c r="U1822" s="142"/>
      <c r="V1822" s="142"/>
      <c r="W1822" s="142"/>
      <c r="X1822" s="142"/>
      <c r="Y1822" s="142"/>
      <c r="Z1822" s="142"/>
      <c r="AA1822" s="142"/>
      <c r="AB1822" s="142"/>
      <c r="AC1822" s="142"/>
      <c r="AD1822" s="142"/>
      <c r="AE1822" s="142"/>
    </row>
    <row r="1823" spans="1:31" ht="15" hidden="1" customHeight="1">
      <c r="A1823" s="384"/>
      <c r="B1823" s="142"/>
      <c r="C1823" s="142"/>
      <c r="D1823" s="142"/>
      <c r="E1823" s="142"/>
      <c r="F1823" s="142"/>
      <c r="G1823" s="142"/>
      <c r="H1823" s="142"/>
      <c r="I1823" s="142"/>
      <c r="J1823" s="142"/>
      <c r="K1823" s="142"/>
      <c r="L1823" s="142"/>
      <c r="M1823" s="142"/>
      <c r="N1823" s="142"/>
      <c r="O1823" s="142"/>
      <c r="P1823" s="142"/>
      <c r="Q1823" s="142"/>
      <c r="R1823" s="142"/>
      <c r="S1823" s="142"/>
      <c r="T1823" s="142"/>
      <c r="U1823" s="142"/>
      <c r="V1823" s="142"/>
      <c r="W1823" s="142"/>
      <c r="X1823" s="142"/>
      <c r="Y1823" s="142"/>
      <c r="Z1823" s="142"/>
      <c r="AA1823" s="142"/>
      <c r="AB1823" s="142"/>
      <c r="AC1823" s="142"/>
      <c r="AD1823" s="142"/>
      <c r="AE1823" s="142"/>
    </row>
    <row r="1824" spans="1:31" ht="15" hidden="1" customHeight="1">
      <c r="A1824" s="384"/>
      <c r="B1824" s="142"/>
      <c r="C1824" s="142"/>
      <c r="D1824" s="142"/>
      <c r="E1824" s="142"/>
      <c r="F1824" s="142"/>
      <c r="G1824" s="142"/>
      <c r="H1824" s="142"/>
      <c r="I1824" s="142"/>
      <c r="J1824" s="142"/>
      <c r="K1824" s="142"/>
      <c r="L1824" s="142"/>
      <c r="M1824" s="142"/>
      <c r="N1824" s="142"/>
      <c r="O1824" s="142"/>
      <c r="P1824" s="142"/>
      <c r="Q1824" s="142"/>
      <c r="R1824" s="142"/>
      <c r="S1824" s="142"/>
      <c r="T1824" s="142"/>
      <c r="U1824" s="142"/>
      <c r="V1824" s="142"/>
      <c r="W1824" s="142"/>
      <c r="X1824" s="142"/>
      <c r="Y1824" s="142"/>
      <c r="Z1824" s="142"/>
      <c r="AA1824" s="142"/>
      <c r="AB1824" s="142"/>
      <c r="AC1824" s="142"/>
      <c r="AD1824" s="142"/>
      <c r="AE1824" s="142"/>
    </row>
    <row r="1825" spans="1:31" ht="15" hidden="1" customHeight="1">
      <c r="A1825" s="384"/>
      <c r="B1825" s="142"/>
      <c r="C1825" s="142"/>
      <c r="D1825" s="142"/>
      <c r="E1825" s="142"/>
      <c r="F1825" s="142"/>
      <c r="G1825" s="142"/>
      <c r="H1825" s="142"/>
      <c r="I1825" s="142"/>
      <c r="J1825" s="142"/>
      <c r="K1825" s="142"/>
      <c r="L1825" s="142"/>
      <c r="M1825" s="142"/>
      <c r="N1825" s="142"/>
      <c r="O1825" s="142"/>
      <c r="P1825" s="142"/>
      <c r="Q1825" s="142"/>
      <c r="R1825" s="142"/>
      <c r="S1825" s="142"/>
      <c r="T1825" s="142"/>
      <c r="U1825" s="142"/>
      <c r="V1825" s="142"/>
      <c r="W1825" s="142"/>
      <c r="X1825" s="142"/>
      <c r="Y1825" s="142"/>
      <c r="Z1825" s="142"/>
      <c r="AA1825" s="142"/>
      <c r="AB1825" s="142"/>
      <c r="AC1825" s="142"/>
      <c r="AD1825" s="142"/>
      <c r="AE1825" s="142"/>
    </row>
    <row r="1826" spans="1:31" ht="15" hidden="1" customHeight="1">
      <c r="A1826" s="384"/>
      <c r="B1826" s="142"/>
      <c r="C1826" s="142"/>
      <c r="D1826" s="142"/>
      <c r="E1826" s="142"/>
      <c r="F1826" s="142"/>
      <c r="G1826" s="142"/>
      <c r="H1826" s="142"/>
      <c r="I1826" s="142"/>
      <c r="J1826" s="142"/>
      <c r="K1826" s="142"/>
      <c r="L1826" s="142"/>
      <c r="M1826" s="142"/>
      <c r="N1826" s="142"/>
      <c r="O1826" s="142"/>
      <c r="P1826" s="142"/>
      <c r="Q1826" s="142"/>
      <c r="R1826" s="142"/>
      <c r="S1826" s="142"/>
      <c r="T1826" s="142"/>
      <c r="U1826" s="142"/>
      <c r="V1826" s="142"/>
      <c r="W1826" s="142"/>
      <c r="X1826" s="142"/>
      <c r="Y1826" s="142"/>
      <c r="Z1826" s="142"/>
      <c r="AA1826" s="142"/>
      <c r="AB1826" s="142"/>
      <c r="AC1826" s="142"/>
      <c r="AD1826" s="142"/>
      <c r="AE1826" s="142"/>
    </row>
    <row r="1827" spans="1:31" ht="15" hidden="1" customHeight="1">
      <c r="A1827" s="384"/>
      <c r="B1827" s="142"/>
      <c r="C1827" s="142"/>
      <c r="D1827" s="142"/>
      <c r="E1827" s="142"/>
      <c r="F1827" s="142"/>
      <c r="G1827" s="142"/>
      <c r="H1827" s="142"/>
      <c r="I1827" s="142"/>
      <c r="J1827" s="142"/>
      <c r="K1827" s="142"/>
      <c r="L1827" s="142"/>
      <c r="M1827" s="142"/>
      <c r="N1827" s="142"/>
      <c r="O1827" s="142"/>
      <c r="P1827" s="142"/>
      <c r="Q1827" s="142"/>
      <c r="R1827" s="142"/>
      <c r="S1827" s="142"/>
      <c r="T1827" s="142"/>
      <c r="U1827" s="142"/>
      <c r="V1827" s="142"/>
      <c r="W1827" s="142"/>
      <c r="X1827" s="142"/>
      <c r="Y1827" s="142"/>
      <c r="Z1827" s="142"/>
      <c r="AA1827" s="142"/>
      <c r="AB1827" s="142"/>
      <c r="AC1827" s="142"/>
      <c r="AD1827" s="142"/>
      <c r="AE1827" s="142"/>
    </row>
    <row r="1828" spans="1:31" ht="15" hidden="1" customHeight="1">
      <c r="A1828" s="384"/>
      <c r="B1828" s="142"/>
      <c r="C1828" s="142"/>
      <c r="D1828" s="142"/>
      <c r="E1828" s="142"/>
      <c r="F1828" s="142"/>
      <c r="G1828" s="142"/>
      <c r="H1828" s="142"/>
      <c r="I1828" s="142"/>
      <c r="J1828" s="142"/>
      <c r="K1828" s="142"/>
      <c r="L1828" s="142"/>
      <c r="M1828" s="142"/>
      <c r="N1828" s="142"/>
      <c r="O1828" s="142"/>
      <c r="P1828" s="142"/>
      <c r="Q1828" s="142"/>
      <c r="R1828" s="142"/>
      <c r="S1828" s="142"/>
      <c r="T1828" s="142"/>
      <c r="U1828" s="142"/>
      <c r="V1828" s="142"/>
      <c r="W1828" s="142"/>
      <c r="X1828" s="142"/>
      <c r="Y1828" s="142"/>
      <c r="Z1828" s="142"/>
      <c r="AA1828" s="142"/>
      <c r="AB1828" s="142"/>
      <c r="AC1828" s="142"/>
      <c r="AD1828" s="142"/>
      <c r="AE1828" s="142"/>
    </row>
    <row r="1829" spans="1:31" ht="15" hidden="1" customHeight="1">
      <c r="A1829" s="384"/>
      <c r="B1829" s="142"/>
      <c r="C1829" s="142"/>
      <c r="D1829" s="142"/>
      <c r="E1829" s="142"/>
      <c r="F1829" s="142"/>
      <c r="G1829" s="142"/>
      <c r="H1829" s="142"/>
      <c r="I1829" s="142"/>
      <c r="J1829" s="142"/>
      <c r="K1829" s="142"/>
      <c r="L1829" s="142"/>
      <c r="M1829" s="142"/>
      <c r="N1829" s="142"/>
      <c r="O1829" s="142"/>
      <c r="P1829" s="142"/>
      <c r="Q1829" s="142"/>
      <c r="R1829" s="142"/>
      <c r="S1829" s="142"/>
      <c r="T1829" s="142"/>
      <c r="U1829" s="142"/>
      <c r="V1829" s="142"/>
      <c r="W1829" s="142"/>
      <c r="X1829" s="142"/>
      <c r="Y1829" s="142"/>
      <c r="Z1829" s="142"/>
      <c r="AA1829" s="142"/>
      <c r="AB1829" s="142"/>
      <c r="AC1829" s="142"/>
      <c r="AD1829" s="142"/>
      <c r="AE1829" s="142"/>
    </row>
    <row r="1830" spans="1:31" ht="15" hidden="1" customHeight="1">
      <c r="A1830" s="384"/>
      <c r="B1830" s="142"/>
      <c r="C1830" s="142"/>
      <c r="D1830" s="142"/>
      <c r="E1830" s="142"/>
      <c r="F1830" s="142"/>
      <c r="G1830" s="142"/>
      <c r="H1830" s="142"/>
      <c r="I1830" s="142"/>
      <c r="J1830" s="142"/>
      <c r="K1830" s="142"/>
      <c r="L1830" s="142"/>
      <c r="M1830" s="142"/>
      <c r="N1830" s="142"/>
      <c r="O1830" s="142"/>
      <c r="P1830" s="142"/>
      <c r="Q1830" s="142"/>
      <c r="R1830" s="142"/>
      <c r="S1830" s="142"/>
      <c r="T1830" s="142"/>
      <c r="U1830" s="142"/>
      <c r="V1830" s="142"/>
      <c r="W1830" s="142"/>
      <c r="X1830" s="142"/>
      <c r="Y1830" s="142"/>
      <c r="Z1830" s="142"/>
      <c r="AA1830" s="142"/>
      <c r="AB1830" s="142"/>
      <c r="AC1830" s="142"/>
      <c r="AD1830" s="142"/>
      <c r="AE1830" s="142"/>
    </row>
    <row r="1831" spans="1:31" ht="15" hidden="1" customHeight="1">
      <c r="A1831" s="384"/>
      <c r="B1831" s="142"/>
      <c r="C1831" s="142"/>
      <c r="D1831" s="142"/>
      <c r="E1831" s="142"/>
      <c r="F1831" s="142"/>
      <c r="G1831" s="142"/>
      <c r="H1831" s="142"/>
      <c r="I1831" s="142"/>
      <c r="J1831" s="142"/>
      <c r="K1831" s="142"/>
      <c r="L1831" s="142"/>
      <c r="M1831" s="142"/>
      <c r="N1831" s="142"/>
      <c r="O1831" s="142"/>
      <c r="P1831" s="142"/>
      <c r="Q1831" s="142"/>
      <c r="R1831" s="142"/>
      <c r="S1831" s="142"/>
      <c r="T1831" s="142"/>
      <c r="U1831" s="142"/>
      <c r="V1831" s="142"/>
      <c r="W1831" s="142"/>
      <c r="X1831" s="142"/>
      <c r="Y1831" s="142"/>
      <c r="Z1831" s="142"/>
      <c r="AA1831" s="142"/>
      <c r="AB1831" s="142"/>
      <c r="AC1831" s="142"/>
      <c r="AD1831" s="142"/>
      <c r="AE1831" s="142"/>
    </row>
    <row r="1832" spans="1:31" ht="15" hidden="1" customHeight="1">
      <c r="A1832" s="384"/>
      <c r="B1832" s="142"/>
      <c r="C1832" s="142"/>
      <c r="D1832" s="142"/>
      <c r="E1832" s="142"/>
      <c r="F1832" s="142"/>
      <c r="G1832" s="142"/>
      <c r="H1832" s="142"/>
      <c r="I1832" s="142"/>
      <c r="J1832" s="142"/>
      <c r="K1832" s="142"/>
      <c r="L1832" s="142"/>
      <c r="M1832" s="142"/>
      <c r="N1832" s="142"/>
      <c r="O1832" s="142"/>
      <c r="P1832" s="142"/>
      <c r="Q1832" s="142"/>
      <c r="R1832" s="142"/>
      <c r="S1832" s="142"/>
      <c r="T1832" s="142"/>
      <c r="U1832" s="142"/>
      <c r="V1832" s="142"/>
      <c r="W1832" s="142"/>
      <c r="X1832" s="142"/>
      <c r="Y1832" s="142"/>
      <c r="Z1832" s="142"/>
      <c r="AA1832" s="142"/>
      <c r="AB1832" s="142"/>
      <c r="AC1832" s="142"/>
      <c r="AD1832" s="142"/>
      <c r="AE1832" s="142"/>
    </row>
    <row r="1833" spans="1:31" ht="15" hidden="1" customHeight="1">
      <c r="A1833" s="384"/>
      <c r="B1833" s="142"/>
      <c r="C1833" s="142"/>
      <c r="D1833" s="142"/>
      <c r="E1833" s="142"/>
      <c r="F1833" s="142"/>
      <c r="G1833" s="142"/>
      <c r="H1833" s="142"/>
      <c r="I1833" s="142"/>
      <c r="J1833" s="142"/>
      <c r="K1833" s="142"/>
      <c r="L1833" s="142"/>
      <c r="M1833" s="142"/>
      <c r="N1833" s="142"/>
      <c r="O1833" s="142"/>
      <c r="P1833" s="142"/>
      <c r="Q1833" s="142"/>
      <c r="R1833" s="142"/>
      <c r="S1833" s="142"/>
      <c r="T1833" s="142"/>
      <c r="U1833" s="142"/>
      <c r="V1833" s="142"/>
      <c r="W1833" s="142"/>
      <c r="X1833" s="142"/>
      <c r="Y1833" s="142"/>
      <c r="Z1833" s="142"/>
      <c r="AA1833" s="142"/>
      <c r="AB1833" s="142"/>
      <c r="AC1833" s="142"/>
      <c r="AD1833" s="142"/>
      <c r="AE1833" s="142"/>
    </row>
    <row r="1834" spans="1:31" ht="15" hidden="1" customHeight="1">
      <c r="A1834" s="384"/>
      <c r="B1834" s="142"/>
      <c r="C1834" s="142"/>
      <c r="D1834" s="142"/>
      <c r="E1834" s="142"/>
      <c r="F1834" s="142"/>
      <c r="G1834" s="142"/>
      <c r="H1834" s="142"/>
      <c r="I1834" s="142"/>
      <c r="J1834" s="142"/>
      <c r="K1834" s="142"/>
      <c r="L1834" s="142"/>
      <c r="M1834" s="142"/>
      <c r="N1834" s="142"/>
      <c r="O1834" s="142"/>
      <c r="P1834" s="142"/>
      <c r="Q1834" s="142"/>
      <c r="R1834" s="142"/>
      <c r="S1834" s="142"/>
      <c r="T1834" s="142"/>
      <c r="U1834" s="142"/>
      <c r="V1834" s="142"/>
      <c r="W1834" s="142"/>
      <c r="X1834" s="142"/>
      <c r="Y1834" s="142"/>
      <c r="Z1834" s="142"/>
      <c r="AA1834" s="142"/>
      <c r="AB1834" s="142"/>
      <c r="AC1834" s="142"/>
      <c r="AD1834" s="142"/>
      <c r="AE1834" s="142"/>
    </row>
    <row r="1835" spans="1:31" ht="15" hidden="1" customHeight="1">
      <c r="A1835" s="384"/>
      <c r="B1835" s="142"/>
      <c r="C1835" s="142"/>
      <c r="D1835" s="142"/>
      <c r="E1835" s="142"/>
      <c r="F1835" s="142"/>
      <c r="G1835" s="142"/>
      <c r="H1835" s="142"/>
      <c r="I1835" s="142"/>
      <c r="J1835" s="142"/>
      <c r="K1835" s="142"/>
      <c r="L1835" s="142"/>
      <c r="M1835" s="142"/>
      <c r="N1835" s="142"/>
      <c r="O1835" s="142"/>
      <c r="P1835" s="142"/>
      <c r="Q1835" s="142"/>
      <c r="R1835" s="142"/>
      <c r="S1835" s="142"/>
      <c r="T1835" s="142"/>
      <c r="U1835" s="142"/>
      <c r="V1835" s="142"/>
      <c r="W1835" s="142"/>
      <c r="X1835" s="142"/>
      <c r="Y1835" s="142"/>
      <c r="Z1835" s="142"/>
      <c r="AA1835" s="142"/>
      <c r="AB1835" s="142"/>
      <c r="AC1835" s="142"/>
      <c r="AD1835" s="142"/>
      <c r="AE1835" s="142"/>
    </row>
    <row r="1836" spans="1:31" ht="15" hidden="1" customHeight="1">
      <c r="A1836" s="384"/>
      <c r="B1836" s="142"/>
      <c r="C1836" s="142"/>
      <c r="D1836" s="142"/>
      <c r="E1836" s="142"/>
      <c r="F1836" s="142"/>
      <c r="G1836" s="142"/>
      <c r="H1836" s="142"/>
      <c r="I1836" s="142"/>
      <c r="J1836" s="142"/>
      <c r="K1836" s="142"/>
      <c r="L1836" s="142"/>
      <c r="M1836" s="142"/>
      <c r="N1836" s="142"/>
      <c r="O1836" s="142"/>
      <c r="P1836" s="142"/>
      <c r="Q1836" s="142"/>
      <c r="R1836" s="142"/>
      <c r="S1836" s="142"/>
      <c r="T1836" s="142"/>
      <c r="U1836" s="142"/>
      <c r="V1836" s="142"/>
      <c r="W1836" s="142"/>
      <c r="X1836" s="142"/>
      <c r="Y1836" s="142"/>
      <c r="Z1836" s="142"/>
      <c r="AA1836" s="142"/>
      <c r="AB1836" s="142"/>
      <c r="AC1836" s="142"/>
      <c r="AD1836" s="142"/>
      <c r="AE1836" s="142"/>
    </row>
    <row r="1837" spans="1:31" ht="15" hidden="1" customHeight="1">
      <c r="A1837" s="384"/>
      <c r="B1837" s="142"/>
      <c r="C1837" s="142"/>
      <c r="D1837" s="142"/>
      <c r="E1837" s="142"/>
      <c r="F1837" s="142"/>
      <c r="G1837" s="142"/>
      <c r="H1837" s="142"/>
      <c r="I1837" s="142"/>
      <c r="J1837" s="142"/>
      <c r="K1837" s="142"/>
      <c r="L1837" s="142"/>
      <c r="M1837" s="142"/>
      <c r="N1837" s="142"/>
      <c r="O1837" s="142"/>
      <c r="P1837" s="142"/>
      <c r="Q1837" s="142"/>
      <c r="R1837" s="142"/>
      <c r="S1837" s="142"/>
      <c r="T1837" s="142"/>
      <c r="U1837" s="142"/>
      <c r="V1837" s="142"/>
      <c r="W1837" s="142"/>
      <c r="X1837" s="142"/>
      <c r="Y1837" s="142"/>
      <c r="Z1837" s="142"/>
      <c r="AA1837" s="142"/>
      <c r="AB1837" s="142"/>
      <c r="AC1837" s="142"/>
      <c r="AD1837" s="142"/>
      <c r="AE1837" s="142"/>
    </row>
    <row r="1838" spans="1:31" ht="15" hidden="1" customHeight="1">
      <c r="A1838" s="384"/>
      <c r="B1838" s="142"/>
      <c r="C1838" s="142"/>
      <c r="D1838" s="142"/>
      <c r="E1838" s="142"/>
      <c r="F1838" s="142"/>
      <c r="G1838" s="142"/>
      <c r="H1838" s="142"/>
      <c r="I1838" s="142"/>
      <c r="J1838" s="142"/>
      <c r="K1838" s="142"/>
      <c r="L1838" s="142"/>
      <c r="M1838" s="142"/>
      <c r="N1838" s="142"/>
      <c r="O1838" s="142"/>
      <c r="P1838" s="142"/>
      <c r="Q1838" s="142"/>
      <c r="R1838" s="142"/>
      <c r="S1838" s="142"/>
      <c r="T1838" s="142"/>
      <c r="U1838" s="142"/>
      <c r="V1838" s="142"/>
      <c r="W1838" s="142"/>
      <c r="X1838" s="142"/>
      <c r="Y1838" s="142"/>
      <c r="Z1838" s="142"/>
      <c r="AA1838" s="142"/>
      <c r="AB1838" s="142"/>
      <c r="AC1838" s="142"/>
      <c r="AD1838" s="142"/>
      <c r="AE1838" s="142"/>
    </row>
    <row r="1839" spans="1:31" ht="15" hidden="1" customHeight="1">
      <c r="A1839" s="384"/>
      <c r="B1839" s="142"/>
      <c r="C1839" s="142"/>
      <c r="D1839" s="142"/>
      <c r="E1839" s="142"/>
      <c r="F1839" s="142"/>
      <c r="G1839" s="142"/>
      <c r="H1839" s="142"/>
      <c r="I1839" s="142"/>
      <c r="J1839" s="142"/>
      <c r="K1839" s="142"/>
      <c r="L1839" s="142"/>
      <c r="M1839" s="142"/>
      <c r="N1839" s="142"/>
      <c r="O1839" s="142"/>
      <c r="P1839" s="142"/>
      <c r="Q1839" s="142"/>
      <c r="R1839" s="142"/>
      <c r="S1839" s="142"/>
      <c r="T1839" s="142"/>
      <c r="U1839" s="142"/>
      <c r="V1839" s="142"/>
      <c r="W1839" s="142"/>
      <c r="X1839" s="142"/>
      <c r="Y1839" s="142"/>
      <c r="Z1839" s="142"/>
      <c r="AA1839" s="142"/>
      <c r="AB1839" s="142"/>
      <c r="AC1839" s="142"/>
      <c r="AD1839" s="142"/>
      <c r="AE1839" s="142"/>
    </row>
    <row r="1840" spans="1:31" ht="15" hidden="1" customHeight="1">
      <c r="A1840" s="384"/>
      <c r="B1840" s="142"/>
      <c r="C1840" s="142"/>
      <c r="D1840" s="142"/>
      <c r="E1840" s="142"/>
      <c r="F1840" s="142"/>
      <c r="G1840" s="142"/>
      <c r="H1840" s="142"/>
      <c r="I1840" s="142"/>
      <c r="J1840" s="142"/>
      <c r="K1840" s="142"/>
      <c r="L1840" s="142"/>
      <c r="M1840" s="142"/>
      <c r="N1840" s="142"/>
      <c r="O1840" s="142"/>
      <c r="P1840" s="142"/>
      <c r="Q1840" s="142"/>
      <c r="R1840" s="142"/>
      <c r="S1840" s="142"/>
      <c r="T1840" s="142"/>
      <c r="U1840" s="142"/>
      <c r="V1840" s="142"/>
      <c r="W1840" s="142"/>
      <c r="X1840" s="142"/>
      <c r="Y1840" s="142"/>
      <c r="Z1840" s="142"/>
      <c r="AA1840" s="142"/>
      <c r="AB1840" s="142"/>
      <c r="AC1840" s="142"/>
      <c r="AD1840" s="142"/>
      <c r="AE1840" s="142"/>
    </row>
    <row r="1841" spans="1:31" ht="15" hidden="1" customHeight="1">
      <c r="A1841" s="384"/>
      <c r="B1841" s="142"/>
      <c r="C1841" s="142"/>
      <c r="D1841" s="142"/>
      <c r="E1841" s="142"/>
      <c r="F1841" s="142"/>
      <c r="G1841" s="142"/>
      <c r="H1841" s="142"/>
      <c r="I1841" s="142"/>
      <c r="J1841" s="142"/>
      <c r="K1841" s="142"/>
      <c r="L1841" s="142"/>
      <c r="M1841" s="142"/>
      <c r="N1841" s="142"/>
      <c r="O1841" s="142"/>
      <c r="P1841" s="142"/>
      <c r="Q1841" s="142"/>
      <c r="R1841" s="142"/>
      <c r="S1841" s="142"/>
      <c r="T1841" s="142"/>
      <c r="U1841" s="142"/>
      <c r="V1841" s="142"/>
      <c r="W1841" s="142"/>
      <c r="X1841" s="142"/>
      <c r="Y1841" s="142"/>
      <c r="Z1841" s="142"/>
      <c r="AA1841" s="142"/>
      <c r="AB1841" s="142"/>
      <c r="AC1841" s="142"/>
      <c r="AD1841" s="142"/>
      <c r="AE1841" s="142"/>
    </row>
    <row r="1842" spans="1:31" ht="15" hidden="1" customHeight="1">
      <c r="A1842" s="384"/>
      <c r="B1842" s="142"/>
      <c r="C1842" s="142"/>
      <c r="D1842" s="142"/>
      <c r="E1842" s="142"/>
      <c r="F1842" s="142"/>
      <c r="G1842" s="142"/>
      <c r="H1842" s="142"/>
      <c r="I1842" s="142"/>
      <c r="J1842" s="142"/>
      <c r="K1842" s="142"/>
      <c r="L1842" s="142"/>
      <c r="M1842" s="142"/>
      <c r="N1842" s="142"/>
      <c r="O1842" s="142"/>
      <c r="P1842" s="142"/>
      <c r="Q1842" s="142"/>
      <c r="R1842" s="142"/>
      <c r="S1842" s="142"/>
      <c r="T1842" s="142"/>
      <c r="U1842" s="142"/>
      <c r="V1842" s="142"/>
      <c r="W1842" s="142"/>
      <c r="X1842" s="142"/>
      <c r="Y1842" s="142"/>
      <c r="Z1842" s="142"/>
      <c r="AA1842" s="142"/>
      <c r="AB1842" s="142"/>
      <c r="AC1842" s="142"/>
      <c r="AD1842" s="142"/>
      <c r="AE1842" s="142"/>
    </row>
    <row r="1843" spans="1:31" ht="15" hidden="1" customHeight="1">
      <c r="A1843" s="384"/>
      <c r="B1843" s="142"/>
      <c r="C1843" s="142"/>
      <c r="D1843" s="142"/>
      <c r="E1843" s="142"/>
      <c r="F1843" s="142"/>
      <c r="G1843" s="142"/>
      <c r="H1843" s="142"/>
      <c r="I1843" s="142"/>
      <c r="J1843" s="142"/>
      <c r="K1843" s="142"/>
      <c r="L1843" s="142"/>
      <c r="M1843" s="142"/>
      <c r="N1843" s="142"/>
      <c r="O1843" s="142"/>
      <c r="P1843" s="142"/>
      <c r="Q1843" s="142"/>
      <c r="R1843" s="142"/>
      <c r="S1843" s="142"/>
      <c r="T1843" s="142"/>
      <c r="U1843" s="142"/>
      <c r="V1843" s="142"/>
      <c r="W1843" s="142"/>
      <c r="X1843" s="142"/>
      <c r="Y1843" s="142"/>
      <c r="Z1843" s="142"/>
      <c r="AA1843" s="142"/>
      <c r="AB1843" s="142"/>
      <c r="AC1843" s="142"/>
      <c r="AD1843" s="142"/>
      <c r="AE1843" s="142"/>
    </row>
    <row r="1844" spans="1:31" ht="15" hidden="1" customHeight="1">
      <c r="A1844" s="384"/>
      <c r="B1844" s="142"/>
      <c r="C1844" s="142"/>
      <c r="D1844" s="142"/>
      <c r="E1844" s="142"/>
      <c r="F1844" s="142"/>
      <c r="G1844" s="142"/>
      <c r="H1844" s="142"/>
      <c r="I1844" s="142"/>
      <c r="J1844" s="142"/>
      <c r="K1844" s="142"/>
      <c r="L1844" s="142"/>
      <c r="M1844" s="142"/>
      <c r="N1844" s="142"/>
      <c r="O1844" s="142"/>
      <c r="P1844" s="142"/>
      <c r="Q1844" s="142"/>
      <c r="R1844" s="142"/>
      <c r="S1844" s="142"/>
      <c r="T1844" s="142"/>
      <c r="U1844" s="142"/>
      <c r="V1844" s="142"/>
      <c r="W1844" s="142"/>
      <c r="X1844" s="142"/>
      <c r="Y1844" s="142"/>
      <c r="Z1844" s="142"/>
      <c r="AA1844" s="142"/>
      <c r="AB1844" s="142"/>
      <c r="AC1844" s="142"/>
      <c r="AD1844" s="142"/>
      <c r="AE1844" s="142"/>
    </row>
    <row r="1845" spans="1:31" ht="15" hidden="1" customHeight="1">
      <c r="A1845" s="384"/>
      <c r="B1845" s="142"/>
      <c r="C1845" s="142"/>
      <c r="D1845" s="142"/>
      <c r="E1845" s="142"/>
      <c r="F1845" s="142"/>
      <c r="G1845" s="142"/>
      <c r="H1845" s="142"/>
      <c r="I1845" s="142"/>
      <c r="J1845" s="142"/>
      <c r="K1845" s="142"/>
      <c r="L1845" s="142"/>
      <c r="M1845" s="142"/>
      <c r="N1845" s="142"/>
      <c r="O1845" s="142"/>
      <c r="P1845" s="142"/>
      <c r="Q1845" s="142"/>
      <c r="R1845" s="142"/>
      <c r="S1845" s="142"/>
      <c r="T1845" s="142"/>
      <c r="U1845" s="142"/>
      <c r="V1845" s="142"/>
      <c r="W1845" s="142"/>
      <c r="X1845" s="142"/>
      <c r="Y1845" s="142"/>
      <c r="Z1845" s="142"/>
      <c r="AA1845" s="142"/>
      <c r="AB1845" s="142"/>
      <c r="AC1845" s="142"/>
      <c r="AD1845" s="142"/>
      <c r="AE1845" s="142"/>
    </row>
    <row r="1846" spans="1:31" ht="15" hidden="1" customHeight="1">
      <c r="A1846" s="384"/>
      <c r="B1846" s="142"/>
      <c r="C1846" s="142"/>
      <c r="D1846" s="142"/>
      <c r="E1846" s="142"/>
      <c r="F1846" s="142"/>
      <c r="G1846" s="142"/>
      <c r="H1846" s="142"/>
      <c r="I1846" s="142"/>
      <c r="J1846" s="142"/>
      <c r="K1846" s="142"/>
      <c r="L1846" s="142"/>
      <c r="M1846" s="142"/>
      <c r="N1846" s="142"/>
      <c r="O1846" s="142"/>
      <c r="P1846" s="142"/>
      <c r="Q1846" s="142"/>
      <c r="R1846" s="142"/>
      <c r="S1846" s="142"/>
      <c r="T1846" s="142"/>
      <c r="U1846" s="142"/>
      <c r="V1846" s="142"/>
      <c r="W1846" s="142"/>
      <c r="X1846" s="142"/>
      <c r="Y1846" s="142"/>
      <c r="Z1846" s="142"/>
      <c r="AA1846" s="142"/>
      <c r="AB1846" s="142"/>
      <c r="AC1846" s="142"/>
      <c r="AD1846" s="142"/>
      <c r="AE1846" s="142"/>
    </row>
    <row r="1847" spans="1:31" ht="15" hidden="1" customHeight="1">
      <c r="A1847" s="384"/>
      <c r="B1847" s="142"/>
      <c r="C1847" s="142"/>
      <c r="D1847" s="142"/>
      <c r="E1847" s="142"/>
      <c r="F1847" s="142"/>
      <c r="G1847" s="142"/>
      <c r="H1847" s="142"/>
      <c r="I1847" s="142"/>
      <c r="J1847" s="142"/>
      <c r="K1847" s="142"/>
      <c r="L1847" s="142"/>
      <c r="M1847" s="142"/>
      <c r="N1847" s="142"/>
      <c r="O1847" s="142"/>
      <c r="P1847" s="142"/>
      <c r="Q1847" s="142"/>
      <c r="R1847" s="142"/>
      <c r="S1847" s="142"/>
      <c r="T1847" s="142"/>
      <c r="U1847" s="142"/>
      <c r="V1847" s="142"/>
      <c r="W1847" s="142"/>
      <c r="X1847" s="142"/>
      <c r="Y1847" s="142"/>
      <c r="Z1847" s="142"/>
      <c r="AA1847" s="142"/>
      <c r="AB1847" s="142"/>
      <c r="AC1847" s="142"/>
      <c r="AD1847" s="142"/>
      <c r="AE1847" s="142"/>
    </row>
    <row r="1848" spans="1:31" ht="15" hidden="1" customHeight="1">
      <c r="A1848" s="384"/>
      <c r="B1848" s="142"/>
      <c r="C1848" s="142"/>
      <c r="D1848" s="142"/>
      <c r="E1848" s="142"/>
      <c r="F1848" s="142"/>
      <c r="G1848" s="142"/>
      <c r="H1848" s="142"/>
      <c r="I1848" s="142"/>
      <c r="J1848" s="142"/>
      <c r="K1848" s="142"/>
      <c r="L1848" s="142"/>
      <c r="M1848" s="142"/>
      <c r="N1848" s="142"/>
      <c r="O1848" s="142"/>
      <c r="P1848" s="142"/>
      <c r="Q1848" s="142"/>
      <c r="R1848" s="142"/>
      <c r="S1848" s="142"/>
      <c r="T1848" s="142"/>
      <c r="U1848" s="142"/>
      <c r="V1848" s="142"/>
      <c r="W1848" s="142"/>
      <c r="X1848" s="142"/>
      <c r="Y1848" s="142"/>
      <c r="Z1848" s="142"/>
      <c r="AA1848" s="142"/>
      <c r="AB1848" s="142"/>
      <c r="AC1848" s="142"/>
      <c r="AD1848" s="142"/>
      <c r="AE1848" s="142"/>
    </row>
    <row r="1849" spans="1:31" ht="15" hidden="1" customHeight="1">
      <c r="A1849" s="384"/>
      <c r="B1849" s="142"/>
      <c r="C1849" s="142"/>
      <c r="D1849" s="142"/>
      <c r="E1849" s="142"/>
      <c r="F1849" s="142"/>
      <c r="G1849" s="142"/>
      <c r="H1849" s="142"/>
      <c r="I1849" s="142"/>
      <c r="J1849" s="142"/>
      <c r="K1849" s="142"/>
      <c r="L1849" s="142"/>
      <c r="M1849" s="142"/>
      <c r="N1849" s="142"/>
      <c r="O1849" s="142"/>
      <c r="P1849" s="142"/>
      <c r="Q1849" s="142"/>
      <c r="R1849" s="142"/>
      <c r="S1849" s="142"/>
      <c r="T1849" s="142"/>
      <c r="U1849" s="142"/>
      <c r="V1849" s="142"/>
      <c r="W1849" s="142"/>
      <c r="X1849" s="142"/>
      <c r="Y1849" s="142"/>
      <c r="Z1849" s="142"/>
      <c r="AA1849" s="142"/>
      <c r="AB1849" s="142"/>
      <c r="AC1849" s="142"/>
      <c r="AD1849" s="142"/>
      <c r="AE1849" s="142"/>
    </row>
    <row r="1850" spans="1:31" ht="15" hidden="1" customHeight="1">
      <c r="A1850" s="384"/>
      <c r="B1850" s="142"/>
      <c r="C1850" s="142"/>
      <c r="D1850" s="142"/>
      <c r="E1850" s="142"/>
      <c r="F1850" s="142"/>
      <c r="G1850" s="142"/>
      <c r="H1850" s="142"/>
      <c r="I1850" s="142"/>
      <c r="J1850" s="142"/>
      <c r="K1850" s="142"/>
      <c r="L1850" s="142"/>
      <c r="M1850" s="142"/>
      <c r="N1850" s="142"/>
      <c r="O1850" s="142"/>
      <c r="P1850" s="142"/>
      <c r="Q1850" s="142"/>
      <c r="R1850" s="142"/>
      <c r="S1850" s="142"/>
      <c r="T1850" s="142"/>
      <c r="U1850" s="142"/>
      <c r="V1850" s="142"/>
      <c r="W1850" s="142"/>
      <c r="X1850" s="142"/>
      <c r="Y1850" s="142"/>
      <c r="Z1850" s="142"/>
      <c r="AA1850" s="142"/>
      <c r="AB1850" s="142"/>
      <c r="AC1850" s="142"/>
      <c r="AD1850" s="142"/>
      <c r="AE1850" s="142"/>
    </row>
    <row r="1851" spans="1:31" ht="15" hidden="1" customHeight="1">
      <c r="A1851" s="384"/>
      <c r="B1851" s="142"/>
      <c r="C1851" s="142"/>
      <c r="D1851" s="142"/>
      <c r="E1851" s="142"/>
      <c r="F1851" s="142"/>
      <c r="G1851" s="142"/>
      <c r="H1851" s="142"/>
      <c r="I1851" s="142"/>
      <c r="J1851" s="142"/>
      <c r="K1851" s="142"/>
      <c r="L1851" s="142"/>
      <c r="M1851" s="142"/>
      <c r="N1851" s="142"/>
      <c r="O1851" s="142"/>
      <c r="P1851" s="142"/>
      <c r="Q1851" s="142"/>
      <c r="R1851" s="142"/>
      <c r="S1851" s="142"/>
      <c r="T1851" s="142"/>
      <c r="U1851" s="142"/>
      <c r="V1851" s="142"/>
      <c r="W1851" s="142"/>
      <c r="X1851" s="142"/>
      <c r="Y1851" s="142"/>
      <c r="Z1851" s="142"/>
      <c r="AA1851" s="142"/>
      <c r="AB1851" s="142"/>
      <c r="AC1851" s="142"/>
      <c r="AD1851" s="142"/>
      <c r="AE1851" s="142"/>
    </row>
    <row r="1852" spans="1:31" ht="15" hidden="1" customHeight="1">
      <c r="A1852" s="384"/>
      <c r="B1852" s="142"/>
      <c r="C1852" s="142"/>
      <c r="D1852" s="142"/>
      <c r="E1852" s="142"/>
      <c r="F1852" s="142"/>
      <c r="G1852" s="142"/>
      <c r="H1852" s="142"/>
      <c r="I1852" s="142"/>
      <c r="J1852" s="142"/>
      <c r="K1852" s="142"/>
      <c r="L1852" s="142"/>
      <c r="M1852" s="142"/>
      <c r="N1852" s="142"/>
      <c r="O1852" s="142"/>
      <c r="P1852" s="142"/>
      <c r="Q1852" s="142"/>
      <c r="R1852" s="142"/>
      <c r="S1852" s="142"/>
      <c r="T1852" s="142"/>
      <c r="U1852" s="142"/>
      <c r="V1852" s="142"/>
      <c r="W1852" s="142"/>
      <c r="X1852" s="142"/>
      <c r="Y1852" s="142"/>
      <c r="Z1852" s="142"/>
      <c r="AA1852" s="142"/>
      <c r="AB1852" s="142"/>
      <c r="AC1852" s="142"/>
      <c r="AD1852" s="142"/>
      <c r="AE1852" s="142"/>
    </row>
    <row r="1853" spans="1:31" ht="15" hidden="1" customHeight="1">
      <c r="A1853" s="384"/>
      <c r="B1853" s="142"/>
      <c r="C1853" s="142"/>
      <c r="D1853" s="142"/>
      <c r="E1853" s="142"/>
      <c r="F1853" s="142"/>
      <c r="G1853" s="142"/>
      <c r="H1853" s="142"/>
      <c r="I1853" s="142"/>
      <c r="J1853" s="142"/>
      <c r="K1853" s="142"/>
      <c r="L1853" s="142"/>
      <c r="M1853" s="142"/>
      <c r="N1853" s="142"/>
      <c r="O1853" s="142"/>
      <c r="P1853" s="142"/>
      <c r="Q1853" s="142"/>
      <c r="R1853" s="142"/>
      <c r="S1853" s="142"/>
      <c r="T1853" s="142"/>
      <c r="U1853" s="142"/>
      <c r="V1853" s="142"/>
      <c r="W1853" s="142"/>
      <c r="X1853" s="142"/>
      <c r="Y1853" s="142"/>
      <c r="Z1853" s="142"/>
      <c r="AA1853" s="142"/>
      <c r="AB1853" s="142"/>
      <c r="AC1853" s="142"/>
      <c r="AD1853" s="142"/>
      <c r="AE1853" s="142"/>
    </row>
    <row r="1854" spans="1:31" ht="15" hidden="1" customHeight="1">
      <c r="A1854" s="384"/>
      <c r="B1854" s="142"/>
      <c r="C1854" s="142"/>
      <c r="D1854" s="142"/>
      <c r="E1854" s="142"/>
      <c r="F1854" s="142"/>
      <c r="G1854" s="142"/>
      <c r="H1854" s="142"/>
      <c r="I1854" s="142"/>
      <c r="J1854" s="142"/>
      <c r="K1854" s="142"/>
      <c r="L1854" s="142"/>
      <c r="M1854" s="142"/>
      <c r="N1854" s="142"/>
      <c r="O1854" s="142"/>
      <c r="P1854" s="142"/>
      <c r="Q1854" s="142"/>
      <c r="R1854" s="142"/>
      <c r="S1854" s="142"/>
      <c r="T1854" s="142"/>
      <c r="U1854" s="142"/>
      <c r="V1854" s="142"/>
      <c r="W1854" s="142"/>
      <c r="X1854" s="142"/>
      <c r="Y1854" s="142"/>
      <c r="Z1854" s="142"/>
      <c r="AA1854" s="142"/>
      <c r="AB1854" s="142"/>
      <c r="AC1854" s="142"/>
      <c r="AD1854" s="142"/>
      <c r="AE1854" s="142"/>
    </row>
    <row r="1855" spans="1:31" ht="15" hidden="1" customHeight="1">
      <c r="A1855" s="384"/>
      <c r="B1855" s="142"/>
      <c r="C1855" s="142"/>
      <c r="D1855" s="142"/>
      <c r="E1855" s="142"/>
      <c r="F1855" s="142"/>
      <c r="G1855" s="142"/>
      <c r="H1855" s="142"/>
      <c r="I1855" s="142"/>
      <c r="J1855" s="142"/>
      <c r="K1855" s="142"/>
      <c r="L1855" s="142"/>
      <c r="M1855" s="142"/>
      <c r="N1855" s="142"/>
      <c r="O1855" s="142"/>
      <c r="P1855" s="142"/>
      <c r="Q1855" s="142"/>
      <c r="R1855" s="142"/>
      <c r="S1855" s="142"/>
      <c r="T1855" s="142"/>
      <c r="U1855" s="142"/>
      <c r="V1855" s="142"/>
      <c r="W1855" s="142"/>
      <c r="X1855" s="142"/>
      <c r="Y1855" s="142"/>
      <c r="Z1855" s="142"/>
      <c r="AA1855" s="142"/>
      <c r="AB1855" s="142"/>
      <c r="AC1855" s="142"/>
      <c r="AD1855" s="142"/>
      <c r="AE1855" s="142"/>
    </row>
    <row r="1856" spans="1:31" ht="15" hidden="1" customHeight="1">
      <c r="A1856" s="384"/>
      <c r="B1856" s="142"/>
      <c r="C1856" s="142"/>
      <c r="D1856" s="142"/>
      <c r="E1856" s="142"/>
      <c r="F1856" s="142"/>
      <c r="G1856" s="142"/>
      <c r="H1856" s="142"/>
      <c r="I1856" s="142"/>
      <c r="J1856" s="142"/>
      <c r="K1856" s="142"/>
      <c r="L1856" s="142"/>
      <c r="M1856" s="142"/>
      <c r="N1856" s="142"/>
      <c r="O1856" s="142"/>
      <c r="P1856" s="142"/>
      <c r="Q1856" s="142"/>
      <c r="R1856" s="142"/>
      <c r="S1856" s="142"/>
      <c r="T1856" s="142"/>
      <c r="U1856" s="142"/>
      <c r="V1856" s="142"/>
      <c r="W1856" s="142"/>
      <c r="X1856" s="142"/>
      <c r="Y1856" s="142"/>
      <c r="Z1856" s="142"/>
      <c r="AA1856" s="142"/>
      <c r="AB1856" s="142"/>
      <c r="AC1856" s="142"/>
      <c r="AD1856" s="142"/>
      <c r="AE1856" s="142"/>
    </row>
    <row r="1857" spans="1:31" ht="15" hidden="1" customHeight="1">
      <c r="A1857" s="384"/>
      <c r="B1857" s="142"/>
      <c r="C1857" s="142"/>
      <c r="D1857" s="142"/>
      <c r="E1857" s="142"/>
      <c r="F1857" s="142"/>
      <c r="G1857" s="142"/>
      <c r="H1857" s="142"/>
      <c r="I1857" s="142"/>
      <c r="J1857" s="142"/>
      <c r="K1857" s="142"/>
      <c r="L1857" s="142"/>
      <c r="M1857" s="142"/>
      <c r="N1857" s="142"/>
      <c r="O1857" s="142"/>
      <c r="P1857" s="142"/>
      <c r="Q1857" s="142"/>
      <c r="R1857" s="142"/>
      <c r="S1857" s="142"/>
      <c r="T1857" s="142"/>
      <c r="U1857" s="142"/>
      <c r="V1857" s="142"/>
      <c r="W1857" s="142"/>
      <c r="X1857" s="142"/>
      <c r="Y1857" s="142"/>
      <c r="Z1857" s="142"/>
      <c r="AA1857" s="142"/>
      <c r="AB1857" s="142"/>
      <c r="AC1857" s="142"/>
      <c r="AD1857" s="142"/>
      <c r="AE1857" s="142"/>
    </row>
    <row r="1858" spans="1:31" ht="15" hidden="1" customHeight="1">
      <c r="A1858" s="384"/>
      <c r="B1858" s="142"/>
      <c r="C1858" s="142"/>
      <c r="D1858" s="142"/>
      <c r="E1858" s="142"/>
      <c r="F1858" s="142"/>
      <c r="G1858" s="142"/>
      <c r="H1858" s="142"/>
      <c r="I1858" s="142"/>
      <c r="J1858" s="142"/>
      <c r="K1858" s="142"/>
      <c r="L1858" s="142"/>
      <c r="M1858" s="142"/>
      <c r="N1858" s="142"/>
      <c r="O1858" s="142"/>
      <c r="P1858" s="142"/>
      <c r="Q1858" s="142"/>
      <c r="R1858" s="142"/>
      <c r="S1858" s="142"/>
      <c r="T1858" s="142"/>
      <c r="U1858" s="142"/>
      <c r="V1858" s="142"/>
      <c r="W1858" s="142"/>
      <c r="X1858" s="142"/>
      <c r="Y1858" s="142"/>
      <c r="Z1858" s="142"/>
      <c r="AA1858" s="142"/>
      <c r="AB1858" s="142"/>
      <c r="AC1858" s="142"/>
      <c r="AD1858" s="142"/>
      <c r="AE1858" s="142"/>
    </row>
    <row r="1859" spans="1:31" ht="15" hidden="1" customHeight="1">
      <c r="A1859" s="384"/>
      <c r="B1859" s="142"/>
      <c r="C1859" s="142"/>
      <c r="D1859" s="142"/>
      <c r="E1859" s="142"/>
      <c r="F1859" s="142"/>
      <c r="G1859" s="142"/>
      <c r="H1859" s="142"/>
      <c r="I1859" s="142"/>
      <c r="J1859" s="142"/>
      <c r="K1859" s="142"/>
      <c r="L1859" s="142"/>
      <c r="M1859" s="142"/>
      <c r="N1859" s="142"/>
      <c r="O1859" s="142"/>
      <c r="P1859" s="142"/>
      <c r="Q1859" s="142"/>
      <c r="R1859" s="142"/>
      <c r="S1859" s="142"/>
      <c r="T1859" s="142"/>
      <c r="U1859" s="142"/>
      <c r="V1859" s="142"/>
      <c r="W1859" s="142"/>
      <c r="X1859" s="142"/>
      <c r="Y1859" s="142"/>
      <c r="Z1859" s="142"/>
      <c r="AA1859" s="142"/>
      <c r="AB1859" s="142"/>
      <c r="AC1859" s="142"/>
      <c r="AD1859" s="142"/>
      <c r="AE1859" s="142"/>
    </row>
    <row r="1860" spans="1:31" ht="15" hidden="1" customHeight="1">
      <c r="A1860" s="384"/>
      <c r="B1860" s="142"/>
      <c r="C1860" s="142"/>
      <c r="D1860" s="142"/>
      <c r="E1860" s="142"/>
      <c r="F1860" s="142"/>
      <c r="G1860" s="142"/>
      <c r="H1860" s="142"/>
      <c r="I1860" s="142"/>
      <c r="J1860" s="142"/>
      <c r="K1860" s="142"/>
      <c r="L1860" s="142"/>
      <c r="M1860" s="142"/>
      <c r="N1860" s="142"/>
      <c r="O1860" s="142"/>
      <c r="P1860" s="142"/>
      <c r="Q1860" s="142"/>
      <c r="R1860" s="142"/>
      <c r="S1860" s="142"/>
      <c r="T1860" s="142"/>
      <c r="U1860" s="142"/>
      <c r="V1860" s="142"/>
      <c r="W1860" s="142"/>
      <c r="X1860" s="142"/>
      <c r="Y1860" s="142"/>
      <c r="Z1860" s="142"/>
      <c r="AA1860" s="142"/>
      <c r="AB1860" s="142"/>
      <c r="AC1860" s="142"/>
      <c r="AD1860" s="142"/>
      <c r="AE1860" s="142"/>
    </row>
    <row r="1861" spans="1:31" ht="15" hidden="1" customHeight="1">
      <c r="A1861" s="384"/>
      <c r="B1861" s="142"/>
      <c r="C1861" s="142"/>
      <c r="D1861" s="142"/>
      <c r="E1861" s="142"/>
      <c r="F1861" s="142"/>
      <c r="G1861" s="142"/>
      <c r="H1861" s="142"/>
      <c r="I1861" s="142"/>
      <c r="J1861" s="142"/>
      <c r="K1861" s="142"/>
      <c r="L1861" s="142"/>
      <c r="M1861" s="142"/>
      <c r="N1861" s="142"/>
      <c r="O1861" s="142"/>
      <c r="P1861" s="142"/>
      <c r="Q1861" s="142"/>
      <c r="R1861" s="142"/>
      <c r="S1861" s="142"/>
      <c r="T1861" s="142"/>
      <c r="U1861" s="142"/>
      <c r="V1861" s="142"/>
      <c r="W1861" s="142"/>
      <c r="X1861" s="142"/>
      <c r="Y1861" s="142"/>
      <c r="Z1861" s="142"/>
      <c r="AA1861" s="142"/>
      <c r="AB1861" s="142"/>
      <c r="AC1861" s="142"/>
      <c r="AD1861" s="142"/>
      <c r="AE1861" s="142"/>
    </row>
    <row r="1862" spans="1:31" ht="15" hidden="1" customHeight="1">
      <c r="A1862" s="384"/>
      <c r="B1862" s="142"/>
      <c r="C1862" s="142"/>
      <c r="D1862" s="142"/>
      <c r="E1862" s="142"/>
      <c r="F1862" s="142"/>
      <c r="G1862" s="142"/>
      <c r="H1862" s="142"/>
      <c r="I1862" s="142"/>
      <c r="J1862" s="142"/>
      <c r="K1862" s="142"/>
      <c r="L1862" s="142"/>
      <c r="M1862" s="142"/>
      <c r="N1862" s="142"/>
      <c r="O1862" s="142"/>
      <c r="P1862" s="142"/>
      <c r="Q1862" s="142"/>
      <c r="R1862" s="142"/>
      <c r="S1862" s="142"/>
      <c r="T1862" s="142"/>
      <c r="U1862" s="142"/>
      <c r="V1862" s="142"/>
      <c r="W1862" s="142"/>
      <c r="X1862" s="142"/>
      <c r="Y1862" s="142"/>
      <c r="Z1862" s="142"/>
      <c r="AA1862" s="142"/>
      <c r="AB1862" s="142"/>
      <c r="AC1862" s="142"/>
      <c r="AD1862" s="142"/>
      <c r="AE1862" s="142"/>
    </row>
    <row r="1863" spans="1:31" ht="15" hidden="1" customHeight="1">
      <c r="A1863" s="384"/>
      <c r="B1863" s="142"/>
      <c r="C1863" s="142"/>
      <c r="D1863" s="142"/>
      <c r="E1863" s="142"/>
      <c r="F1863" s="142"/>
      <c r="G1863" s="142"/>
      <c r="H1863" s="142"/>
      <c r="I1863" s="142"/>
      <c r="J1863" s="142"/>
      <c r="K1863" s="142"/>
      <c r="L1863" s="142"/>
      <c r="M1863" s="142"/>
      <c r="N1863" s="142"/>
      <c r="O1863" s="142"/>
      <c r="P1863" s="142"/>
      <c r="Q1863" s="142"/>
      <c r="R1863" s="142"/>
      <c r="S1863" s="142"/>
      <c r="T1863" s="142"/>
      <c r="U1863" s="142"/>
      <c r="V1863" s="142"/>
      <c r="W1863" s="142"/>
      <c r="X1863" s="142"/>
      <c r="Y1863" s="142"/>
      <c r="Z1863" s="142"/>
      <c r="AA1863" s="142"/>
      <c r="AB1863" s="142"/>
      <c r="AC1863" s="142"/>
      <c r="AD1863" s="142"/>
      <c r="AE1863" s="142"/>
    </row>
    <row r="1864" spans="1:31" ht="15" hidden="1" customHeight="1">
      <c r="A1864" s="384"/>
      <c r="B1864" s="142"/>
      <c r="C1864" s="142"/>
      <c r="D1864" s="142"/>
      <c r="E1864" s="142"/>
      <c r="F1864" s="142"/>
      <c r="G1864" s="142"/>
      <c r="H1864" s="142"/>
      <c r="I1864" s="142"/>
      <c r="J1864" s="142"/>
      <c r="K1864" s="142"/>
      <c r="L1864" s="142"/>
      <c r="M1864" s="142"/>
      <c r="N1864" s="142"/>
      <c r="O1864" s="142"/>
      <c r="P1864" s="142"/>
      <c r="Q1864" s="142"/>
      <c r="R1864" s="142"/>
      <c r="S1864" s="142"/>
      <c r="T1864" s="142"/>
      <c r="U1864" s="142"/>
      <c r="V1864" s="142"/>
      <c r="W1864" s="142"/>
      <c r="X1864" s="142"/>
      <c r="Y1864" s="142"/>
      <c r="Z1864" s="142"/>
      <c r="AA1864" s="142"/>
      <c r="AB1864" s="142"/>
      <c r="AC1864" s="142"/>
      <c r="AD1864" s="142"/>
      <c r="AE1864" s="142"/>
    </row>
    <row r="1865" spans="1:31" ht="15" hidden="1" customHeight="1">
      <c r="A1865" s="384"/>
      <c r="B1865" s="142"/>
      <c r="C1865" s="142"/>
      <c r="D1865" s="142"/>
      <c r="E1865" s="142"/>
      <c r="F1865" s="142"/>
      <c r="G1865" s="142"/>
      <c r="H1865" s="142"/>
      <c r="I1865" s="142"/>
      <c r="J1865" s="142"/>
      <c r="K1865" s="142"/>
      <c r="L1865" s="142"/>
      <c r="M1865" s="142"/>
      <c r="N1865" s="142"/>
      <c r="O1865" s="142"/>
      <c r="P1865" s="142"/>
      <c r="Q1865" s="142"/>
      <c r="R1865" s="142"/>
      <c r="S1865" s="142"/>
      <c r="T1865" s="142"/>
      <c r="U1865" s="142"/>
      <c r="V1865" s="142"/>
      <c r="W1865" s="142"/>
      <c r="X1865" s="142"/>
      <c r="Y1865" s="142"/>
      <c r="Z1865" s="142"/>
      <c r="AA1865" s="142"/>
      <c r="AB1865" s="142"/>
      <c r="AC1865" s="142"/>
      <c r="AD1865" s="142"/>
      <c r="AE1865" s="142"/>
    </row>
    <row r="1866" spans="1:31" ht="15" hidden="1" customHeight="1">
      <c r="A1866" s="384"/>
      <c r="B1866" s="142"/>
      <c r="C1866" s="142"/>
      <c r="D1866" s="142"/>
      <c r="E1866" s="142"/>
      <c r="F1866" s="142"/>
      <c r="G1866" s="142"/>
      <c r="H1866" s="142"/>
      <c r="I1866" s="142"/>
      <c r="J1866" s="142"/>
      <c r="K1866" s="142"/>
      <c r="L1866" s="142"/>
      <c r="M1866" s="142"/>
      <c r="N1866" s="142"/>
      <c r="O1866" s="142"/>
      <c r="P1866" s="142"/>
      <c r="Q1866" s="142"/>
      <c r="R1866" s="142"/>
      <c r="S1866" s="142"/>
      <c r="T1866" s="142"/>
      <c r="U1866" s="142"/>
      <c r="V1866" s="142"/>
      <c r="W1866" s="142"/>
      <c r="X1866" s="142"/>
      <c r="Y1866" s="142"/>
      <c r="Z1866" s="142"/>
      <c r="AA1866" s="142"/>
      <c r="AB1866" s="142"/>
      <c r="AC1866" s="142"/>
      <c r="AD1866" s="142"/>
      <c r="AE1866" s="142"/>
    </row>
    <row r="1867" spans="1:31" ht="15" hidden="1" customHeight="1">
      <c r="A1867" s="384"/>
      <c r="B1867" s="142"/>
      <c r="C1867" s="142"/>
      <c r="D1867" s="142"/>
      <c r="E1867" s="142"/>
      <c r="F1867" s="142"/>
      <c r="G1867" s="142"/>
      <c r="H1867" s="142"/>
      <c r="I1867" s="142"/>
      <c r="J1867" s="142"/>
      <c r="K1867" s="142"/>
      <c r="L1867" s="142"/>
      <c r="M1867" s="142"/>
      <c r="N1867" s="142"/>
      <c r="O1867" s="142"/>
      <c r="P1867" s="142"/>
      <c r="Q1867" s="142"/>
      <c r="R1867" s="142"/>
      <c r="S1867" s="142"/>
      <c r="T1867" s="142"/>
      <c r="U1867" s="142"/>
      <c r="V1867" s="142"/>
      <c r="W1867" s="142"/>
      <c r="X1867" s="142"/>
      <c r="Y1867" s="142"/>
      <c r="Z1867" s="142"/>
      <c r="AA1867" s="142"/>
      <c r="AB1867" s="142"/>
      <c r="AC1867" s="142"/>
      <c r="AD1867" s="142"/>
      <c r="AE1867" s="142"/>
    </row>
    <row r="1868" spans="1:31" ht="15" hidden="1" customHeight="1">
      <c r="A1868" s="384"/>
      <c r="B1868" s="142"/>
      <c r="C1868" s="142"/>
      <c r="D1868" s="142"/>
      <c r="E1868" s="142"/>
      <c r="F1868" s="142"/>
      <c r="G1868" s="142"/>
      <c r="H1868" s="142"/>
      <c r="I1868" s="142"/>
      <c r="J1868" s="142"/>
      <c r="K1868" s="142"/>
      <c r="L1868" s="142"/>
      <c r="M1868" s="142"/>
      <c r="N1868" s="142"/>
      <c r="O1868" s="142"/>
      <c r="P1868" s="142"/>
      <c r="Q1868" s="142"/>
      <c r="R1868" s="142"/>
      <c r="S1868" s="142"/>
      <c r="T1868" s="142"/>
      <c r="U1868" s="142"/>
      <c r="V1868" s="142"/>
      <c r="W1868" s="142"/>
      <c r="X1868" s="142"/>
      <c r="Y1868" s="142"/>
      <c r="Z1868" s="142"/>
      <c r="AA1868" s="142"/>
      <c r="AB1868" s="142"/>
      <c r="AC1868" s="142"/>
      <c r="AD1868" s="142"/>
      <c r="AE1868" s="142"/>
    </row>
    <row r="1869" spans="1:31" ht="15" hidden="1" customHeight="1">
      <c r="A1869" s="384"/>
      <c r="B1869" s="142"/>
      <c r="C1869" s="142"/>
      <c r="D1869" s="142"/>
      <c r="E1869" s="142"/>
      <c r="F1869" s="142"/>
      <c r="G1869" s="142"/>
      <c r="H1869" s="142"/>
      <c r="I1869" s="142"/>
      <c r="J1869" s="142"/>
      <c r="K1869" s="142"/>
      <c r="L1869" s="142"/>
      <c r="M1869" s="142"/>
      <c r="N1869" s="142"/>
      <c r="O1869" s="142"/>
      <c r="P1869" s="142"/>
      <c r="Q1869" s="142"/>
      <c r="R1869" s="142"/>
      <c r="S1869" s="142"/>
      <c r="T1869" s="142"/>
      <c r="U1869" s="142"/>
      <c r="V1869" s="142"/>
      <c r="W1869" s="142"/>
      <c r="X1869" s="142"/>
      <c r="Y1869" s="142"/>
      <c r="Z1869" s="142"/>
      <c r="AA1869" s="142"/>
      <c r="AB1869" s="142"/>
      <c r="AC1869" s="142"/>
      <c r="AD1869" s="142"/>
      <c r="AE1869" s="142"/>
    </row>
    <row r="1870" spans="1:31" ht="15" hidden="1" customHeight="1">
      <c r="A1870" s="384"/>
      <c r="B1870" s="142"/>
      <c r="C1870" s="142"/>
      <c r="D1870" s="142"/>
      <c r="E1870" s="142"/>
      <c r="F1870" s="142"/>
      <c r="G1870" s="142"/>
      <c r="H1870" s="142"/>
      <c r="I1870" s="142"/>
      <c r="J1870" s="142"/>
      <c r="K1870" s="142"/>
      <c r="L1870" s="142"/>
      <c r="M1870" s="142"/>
      <c r="N1870" s="142"/>
      <c r="O1870" s="142"/>
      <c r="P1870" s="142"/>
      <c r="Q1870" s="142"/>
      <c r="R1870" s="142"/>
      <c r="S1870" s="142"/>
      <c r="T1870" s="142"/>
      <c r="U1870" s="142"/>
      <c r="V1870" s="142"/>
      <c r="W1870" s="142"/>
      <c r="X1870" s="142"/>
      <c r="Y1870" s="142"/>
      <c r="Z1870" s="142"/>
      <c r="AA1870" s="142"/>
      <c r="AB1870" s="142"/>
      <c r="AC1870" s="142"/>
      <c r="AD1870" s="142"/>
      <c r="AE1870" s="142"/>
    </row>
    <row r="1871" spans="1:31" ht="15" hidden="1" customHeight="1">
      <c r="A1871" s="384"/>
      <c r="B1871" s="142"/>
      <c r="C1871" s="142"/>
      <c r="D1871" s="142"/>
      <c r="E1871" s="142"/>
      <c r="F1871" s="142"/>
      <c r="G1871" s="142"/>
      <c r="H1871" s="142"/>
      <c r="I1871" s="142"/>
      <c r="J1871" s="142"/>
      <c r="K1871" s="142"/>
      <c r="L1871" s="142"/>
      <c r="M1871" s="142"/>
      <c r="N1871" s="142"/>
      <c r="O1871" s="142"/>
      <c r="P1871" s="142"/>
      <c r="Q1871" s="142"/>
      <c r="R1871" s="142"/>
      <c r="S1871" s="142"/>
      <c r="T1871" s="142"/>
      <c r="U1871" s="142"/>
      <c r="V1871" s="142"/>
      <c r="W1871" s="142"/>
      <c r="X1871" s="142"/>
      <c r="Y1871" s="142"/>
      <c r="Z1871" s="142"/>
      <c r="AA1871" s="142"/>
      <c r="AB1871" s="142"/>
      <c r="AC1871" s="142"/>
      <c r="AD1871" s="142"/>
      <c r="AE1871" s="142"/>
    </row>
    <row r="1872" spans="1:31" ht="15" hidden="1" customHeight="1">
      <c r="A1872" s="384"/>
      <c r="B1872" s="142"/>
      <c r="C1872" s="142"/>
      <c r="D1872" s="142"/>
      <c r="E1872" s="142"/>
      <c r="F1872" s="142"/>
      <c r="G1872" s="142"/>
      <c r="H1872" s="142"/>
      <c r="I1872" s="142"/>
      <c r="J1872" s="142"/>
      <c r="K1872" s="142"/>
      <c r="L1872" s="142"/>
      <c r="M1872" s="142"/>
      <c r="N1872" s="142"/>
      <c r="O1872" s="142"/>
      <c r="P1872" s="142"/>
      <c r="Q1872" s="142"/>
      <c r="R1872" s="142"/>
      <c r="S1872" s="142"/>
      <c r="T1872" s="142"/>
      <c r="U1872" s="142"/>
      <c r="V1872" s="142"/>
      <c r="W1872" s="142"/>
      <c r="X1872" s="142"/>
      <c r="Y1872" s="142"/>
      <c r="Z1872" s="142"/>
      <c r="AA1872" s="142"/>
      <c r="AB1872" s="142"/>
      <c r="AC1872" s="142"/>
      <c r="AD1872" s="142"/>
      <c r="AE1872" s="142"/>
    </row>
    <row r="1873" spans="1:31" ht="15" hidden="1" customHeight="1">
      <c r="A1873" s="384"/>
      <c r="B1873" s="142"/>
      <c r="C1873" s="142"/>
      <c r="D1873" s="142"/>
      <c r="E1873" s="142"/>
      <c r="F1873" s="142"/>
      <c r="G1873" s="142"/>
      <c r="H1873" s="142"/>
      <c r="I1873" s="142"/>
      <c r="J1873" s="142"/>
      <c r="K1873" s="142"/>
      <c r="L1873" s="142"/>
      <c r="M1873" s="142"/>
      <c r="N1873" s="142"/>
      <c r="O1873" s="142"/>
      <c r="P1873" s="142"/>
      <c r="Q1873" s="142"/>
      <c r="R1873" s="142"/>
      <c r="S1873" s="142"/>
      <c r="T1873" s="142"/>
      <c r="U1873" s="142"/>
      <c r="V1873" s="142"/>
      <c r="W1873" s="142"/>
      <c r="X1873" s="142"/>
      <c r="Y1873" s="142"/>
      <c r="Z1873" s="142"/>
      <c r="AA1873" s="142"/>
      <c r="AB1873" s="142"/>
      <c r="AC1873" s="142"/>
      <c r="AD1873" s="142"/>
      <c r="AE1873" s="142"/>
    </row>
    <row r="1874" spans="1:31" ht="15" hidden="1" customHeight="1">
      <c r="A1874" s="384"/>
      <c r="B1874" s="142"/>
      <c r="C1874" s="142"/>
      <c r="D1874" s="142"/>
      <c r="E1874" s="142"/>
      <c r="F1874" s="142"/>
      <c r="G1874" s="142"/>
      <c r="H1874" s="142"/>
      <c r="I1874" s="142"/>
      <c r="J1874" s="142"/>
      <c r="K1874" s="142"/>
      <c r="L1874" s="142"/>
      <c r="M1874" s="142"/>
      <c r="N1874" s="142"/>
      <c r="O1874" s="142"/>
      <c r="P1874" s="142"/>
      <c r="Q1874" s="142"/>
      <c r="R1874" s="142"/>
      <c r="S1874" s="142"/>
      <c r="T1874" s="142"/>
      <c r="U1874" s="142"/>
      <c r="V1874" s="142"/>
      <c r="W1874" s="142"/>
      <c r="X1874" s="142"/>
      <c r="Y1874" s="142"/>
      <c r="Z1874" s="142"/>
      <c r="AA1874" s="142"/>
      <c r="AB1874" s="142"/>
      <c r="AC1874" s="142"/>
      <c r="AD1874" s="142"/>
      <c r="AE1874" s="142"/>
    </row>
    <row r="1875" spans="1:31" ht="15" hidden="1" customHeight="1">
      <c r="A1875" s="384"/>
      <c r="B1875" s="142"/>
      <c r="C1875" s="142"/>
      <c r="D1875" s="142"/>
      <c r="E1875" s="142"/>
      <c r="F1875" s="142"/>
      <c r="G1875" s="142"/>
      <c r="H1875" s="142"/>
      <c r="I1875" s="142"/>
      <c r="J1875" s="142"/>
      <c r="K1875" s="142"/>
      <c r="L1875" s="142"/>
      <c r="M1875" s="142"/>
      <c r="N1875" s="142"/>
      <c r="O1875" s="142"/>
      <c r="P1875" s="142"/>
      <c r="Q1875" s="142"/>
      <c r="R1875" s="142"/>
      <c r="S1875" s="142"/>
      <c r="T1875" s="142"/>
      <c r="U1875" s="142"/>
      <c r="V1875" s="142"/>
      <c r="W1875" s="142"/>
      <c r="X1875" s="142"/>
      <c r="Y1875" s="142"/>
      <c r="Z1875" s="142"/>
      <c r="AA1875" s="142"/>
      <c r="AB1875" s="142"/>
      <c r="AC1875" s="142"/>
      <c r="AD1875" s="142"/>
      <c r="AE1875" s="142"/>
    </row>
    <row r="1876" spans="1:31" ht="15" hidden="1" customHeight="1">
      <c r="A1876" s="384"/>
      <c r="B1876" s="142"/>
      <c r="C1876" s="142"/>
      <c r="D1876" s="142"/>
      <c r="E1876" s="142"/>
      <c r="F1876" s="142"/>
      <c r="G1876" s="142"/>
      <c r="H1876" s="142"/>
      <c r="I1876" s="142"/>
      <c r="J1876" s="142"/>
      <c r="K1876" s="142"/>
      <c r="L1876" s="142"/>
      <c r="M1876" s="142"/>
      <c r="N1876" s="142"/>
      <c r="O1876" s="142"/>
      <c r="P1876" s="142"/>
      <c r="Q1876" s="142"/>
      <c r="R1876" s="142"/>
      <c r="S1876" s="142"/>
      <c r="T1876" s="142"/>
      <c r="U1876" s="142"/>
      <c r="V1876" s="142"/>
      <c r="W1876" s="142"/>
      <c r="X1876" s="142"/>
      <c r="Y1876" s="142"/>
      <c r="Z1876" s="142"/>
      <c r="AA1876" s="142"/>
      <c r="AB1876" s="142"/>
      <c r="AC1876" s="142"/>
      <c r="AD1876" s="142"/>
      <c r="AE1876" s="142"/>
    </row>
    <row r="1877" spans="1:31" ht="15" hidden="1" customHeight="1">
      <c r="A1877" s="384"/>
      <c r="B1877" s="142"/>
      <c r="C1877" s="142"/>
      <c r="D1877" s="142"/>
      <c r="E1877" s="142"/>
      <c r="F1877" s="142"/>
      <c r="G1877" s="142"/>
      <c r="H1877" s="142"/>
      <c r="I1877" s="142"/>
      <c r="J1877" s="142"/>
      <c r="K1877" s="142"/>
      <c r="L1877" s="142"/>
      <c r="M1877" s="142"/>
      <c r="N1877" s="142"/>
      <c r="O1877" s="142"/>
      <c r="P1877" s="142"/>
      <c r="Q1877" s="142"/>
      <c r="R1877" s="142"/>
      <c r="S1877" s="142"/>
      <c r="T1877" s="142"/>
      <c r="U1877" s="142"/>
      <c r="V1877" s="142"/>
      <c r="W1877" s="142"/>
      <c r="X1877" s="142"/>
      <c r="Y1877" s="142"/>
      <c r="Z1877" s="142"/>
      <c r="AA1877" s="142"/>
      <c r="AB1877" s="142"/>
      <c r="AC1877" s="142"/>
      <c r="AD1877" s="142"/>
      <c r="AE1877" s="142"/>
    </row>
    <row r="1878" spans="1:31" ht="15" hidden="1" customHeight="1">
      <c r="A1878" s="384"/>
      <c r="B1878" s="142"/>
      <c r="C1878" s="142"/>
      <c r="D1878" s="142"/>
      <c r="E1878" s="142"/>
      <c r="F1878" s="142"/>
      <c r="G1878" s="142"/>
      <c r="H1878" s="142"/>
      <c r="I1878" s="142"/>
      <c r="J1878" s="142"/>
      <c r="K1878" s="142"/>
      <c r="L1878" s="142"/>
      <c r="M1878" s="142"/>
      <c r="N1878" s="142"/>
      <c r="O1878" s="142"/>
      <c r="P1878" s="142"/>
      <c r="Q1878" s="142"/>
      <c r="R1878" s="142"/>
      <c r="S1878" s="142"/>
      <c r="T1878" s="142"/>
      <c r="U1878" s="142"/>
      <c r="V1878" s="142"/>
      <c r="W1878" s="142"/>
      <c r="X1878" s="142"/>
      <c r="Y1878" s="142"/>
      <c r="Z1878" s="142"/>
      <c r="AA1878" s="142"/>
      <c r="AB1878" s="142"/>
      <c r="AC1878" s="142"/>
      <c r="AD1878" s="142"/>
      <c r="AE1878" s="142"/>
    </row>
    <row r="1879" spans="1:31" ht="15" hidden="1" customHeight="1">
      <c r="A1879" s="384"/>
      <c r="B1879" s="142"/>
      <c r="C1879" s="142"/>
      <c r="D1879" s="142"/>
      <c r="E1879" s="142"/>
      <c r="F1879" s="142"/>
      <c r="G1879" s="142"/>
      <c r="H1879" s="142"/>
      <c r="I1879" s="142"/>
      <c r="J1879" s="142"/>
      <c r="K1879" s="142"/>
      <c r="L1879" s="142"/>
      <c r="M1879" s="142"/>
      <c r="N1879" s="142"/>
      <c r="O1879" s="142"/>
      <c r="P1879" s="142"/>
      <c r="Q1879" s="142"/>
      <c r="R1879" s="142"/>
      <c r="S1879" s="142"/>
      <c r="T1879" s="142"/>
      <c r="U1879" s="142"/>
      <c r="V1879" s="142"/>
      <c r="W1879" s="142"/>
      <c r="X1879" s="142"/>
      <c r="Y1879" s="142"/>
      <c r="Z1879" s="142"/>
      <c r="AA1879" s="142"/>
      <c r="AB1879" s="142"/>
      <c r="AC1879" s="142"/>
      <c r="AD1879" s="142"/>
      <c r="AE1879" s="142"/>
    </row>
    <row r="1880" spans="1:31" ht="15" hidden="1" customHeight="1">
      <c r="A1880" s="384"/>
      <c r="B1880" s="142"/>
      <c r="C1880" s="142"/>
      <c r="D1880" s="142"/>
      <c r="E1880" s="142"/>
      <c r="F1880" s="142"/>
      <c r="G1880" s="142"/>
      <c r="H1880" s="142"/>
      <c r="I1880" s="142"/>
      <c r="J1880" s="142"/>
      <c r="K1880" s="142"/>
      <c r="L1880" s="142"/>
      <c r="M1880" s="142"/>
      <c r="N1880" s="142"/>
      <c r="O1880" s="142"/>
      <c r="P1880" s="142"/>
      <c r="Q1880" s="142"/>
      <c r="R1880" s="142"/>
      <c r="S1880" s="142"/>
      <c r="T1880" s="142"/>
      <c r="U1880" s="142"/>
      <c r="V1880" s="142"/>
      <c r="W1880" s="142"/>
      <c r="X1880" s="142"/>
      <c r="Y1880" s="142"/>
      <c r="Z1880" s="142"/>
      <c r="AA1880" s="142"/>
      <c r="AB1880" s="142"/>
      <c r="AC1880" s="142"/>
      <c r="AD1880" s="142"/>
      <c r="AE1880" s="142"/>
    </row>
    <row r="1881" spans="1:31" ht="15" hidden="1" customHeight="1">
      <c r="A1881" s="384"/>
      <c r="B1881" s="142"/>
      <c r="C1881" s="142"/>
      <c r="D1881" s="142"/>
      <c r="E1881" s="142"/>
      <c r="F1881" s="142"/>
      <c r="G1881" s="142"/>
      <c r="H1881" s="142"/>
      <c r="I1881" s="142"/>
      <c r="J1881" s="142"/>
      <c r="K1881" s="142"/>
      <c r="L1881" s="142"/>
      <c r="M1881" s="142"/>
      <c r="N1881" s="142"/>
      <c r="O1881" s="142"/>
      <c r="P1881" s="142"/>
      <c r="Q1881" s="142"/>
      <c r="R1881" s="142"/>
      <c r="S1881" s="142"/>
      <c r="T1881" s="142"/>
      <c r="U1881" s="142"/>
      <c r="V1881" s="142"/>
      <c r="W1881" s="142"/>
      <c r="X1881" s="142"/>
      <c r="Y1881" s="142"/>
      <c r="Z1881" s="142"/>
      <c r="AA1881" s="142"/>
      <c r="AB1881" s="142"/>
      <c r="AC1881" s="142"/>
      <c r="AD1881" s="142"/>
      <c r="AE1881" s="142"/>
    </row>
    <row r="1882" spans="1:31" ht="15" hidden="1" customHeight="1">
      <c r="A1882" s="384"/>
      <c r="B1882" s="142"/>
      <c r="C1882" s="142"/>
      <c r="D1882" s="142"/>
      <c r="E1882" s="142"/>
      <c r="F1882" s="142"/>
      <c r="G1882" s="142"/>
      <c r="H1882" s="142"/>
      <c r="I1882" s="142"/>
      <c r="J1882" s="142"/>
      <c r="K1882" s="142"/>
      <c r="L1882" s="142"/>
      <c r="M1882" s="142"/>
      <c r="N1882" s="142"/>
      <c r="O1882" s="142"/>
      <c r="P1882" s="142"/>
      <c r="Q1882" s="142"/>
      <c r="R1882" s="142"/>
      <c r="S1882" s="142"/>
      <c r="T1882" s="142"/>
      <c r="U1882" s="142"/>
      <c r="V1882" s="142"/>
      <c r="W1882" s="142"/>
      <c r="X1882" s="142"/>
      <c r="Y1882" s="142"/>
      <c r="Z1882" s="142"/>
      <c r="AA1882" s="142"/>
      <c r="AB1882" s="142"/>
      <c r="AC1882" s="142"/>
      <c r="AD1882" s="142"/>
      <c r="AE1882" s="142"/>
    </row>
    <row r="1883" spans="1:31" ht="15" hidden="1" customHeight="1">
      <c r="A1883" s="384"/>
      <c r="B1883" s="142"/>
      <c r="C1883" s="142"/>
      <c r="D1883" s="142"/>
      <c r="E1883" s="142"/>
      <c r="F1883" s="142"/>
      <c r="G1883" s="142"/>
      <c r="H1883" s="142"/>
      <c r="I1883" s="142"/>
      <c r="J1883" s="142"/>
      <c r="K1883" s="142"/>
      <c r="L1883" s="142"/>
      <c r="M1883" s="142"/>
      <c r="N1883" s="142"/>
      <c r="O1883" s="142"/>
      <c r="P1883" s="142"/>
      <c r="Q1883" s="142"/>
      <c r="R1883" s="142"/>
      <c r="S1883" s="142"/>
      <c r="T1883" s="142"/>
      <c r="U1883" s="142"/>
      <c r="V1883" s="142"/>
      <c r="W1883" s="142"/>
      <c r="X1883" s="142"/>
      <c r="Y1883" s="142"/>
      <c r="Z1883" s="142"/>
      <c r="AA1883" s="142"/>
      <c r="AB1883" s="142"/>
      <c r="AC1883" s="142"/>
      <c r="AD1883" s="142"/>
      <c r="AE1883" s="142"/>
    </row>
    <row r="1884" spans="1:31" ht="15" hidden="1" customHeight="1">
      <c r="A1884" s="384"/>
      <c r="B1884" s="142"/>
      <c r="C1884" s="142"/>
      <c r="D1884" s="142"/>
      <c r="E1884" s="142"/>
      <c r="F1884" s="142"/>
      <c r="G1884" s="142"/>
      <c r="H1884" s="142"/>
      <c r="I1884" s="142"/>
      <c r="J1884" s="142"/>
      <c r="K1884" s="142"/>
      <c r="L1884" s="142"/>
      <c r="M1884" s="142"/>
      <c r="N1884" s="142"/>
      <c r="O1884" s="142"/>
      <c r="P1884" s="142"/>
      <c r="Q1884" s="142"/>
      <c r="R1884" s="142"/>
      <c r="S1884" s="142"/>
      <c r="T1884" s="142"/>
      <c r="U1884" s="142"/>
      <c r="V1884" s="142"/>
      <c r="W1884" s="142"/>
      <c r="X1884" s="142"/>
      <c r="Y1884" s="142"/>
      <c r="Z1884" s="142"/>
      <c r="AA1884" s="142"/>
      <c r="AB1884" s="142"/>
      <c r="AC1884" s="142"/>
      <c r="AD1884" s="142"/>
      <c r="AE1884" s="142"/>
    </row>
    <row r="1885" spans="1:31" ht="15" hidden="1" customHeight="1">
      <c r="A1885" s="384"/>
      <c r="B1885" s="142"/>
      <c r="C1885" s="142"/>
      <c r="D1885" s="142"/>
      <c r="E1885" s="142"/>
      <c r="F1885" s="142"/>
      <c r="G1885" s="142"/>
      <c r="H1885" s="142"/>
      <c r="I1885" s="142"/>
      <c r="J1885" s="142"/>
      <c r="K1885" s="142"/>
      <c r="L1885" s="142"/>
      <c r="M1885" s="142"/>
      <c r="N1885" s="142"/>
      <c r="O1885" s="142"/>
      <c r="P1885" s="142"/>
      <c r="Q1885" s="142"/>
      <c r="R1885" s="142"/>
      <c r="S1885" s="142"/>
      <c r="T1885" s="142"/>
      <c r="U1885" s="142"/>
      <c r="V1885" s="142"/>
      <c r="W1885" s="142"/>
      <c r="X1885" s="142"/>
      <c r="Y1885" s="142"/>
      <c r="Z1885" s="142"/>
      <c r="AA1885" s="142"/>
      <c r="AB1885" s="142"/>
      <c r="AC1885" s="142"/>
      <c r="AD1885" s="142"/>
      <c r="AE1885" s="142"/>
    </row>
    <row r="1886" spans="1:31" ht="15" hidden="1" customHeight="1">
      <c r="A1886" s="384"/>
      <c r="B1886" s="142"/>
      <c r="C1886" s="142"/>
      <c r="D1886" s="142"/>
      <c r="E1886" s="142"/>
      <c r="F1886" s="142"/>
      <c r="G1886" s="142"/>
      <c r="H1886" s="142"/>
      <c r="I1886" s="142"/>
      <c r="J1886" s="142"/>
      <c r="K1886" s="142"/>
      <c r="L1886" s="142"/>
      <c r="M1886" s="142"/>
      <c r="N1886" s="142"/>
      <c r="O1886" s="142"/>
      <c r="P1886" s="142"/>
      <c r="Q1886" s="142"/>
      <c r="R1886" s="142"/>
      <c r="S1886" s="142"/>
      <c r="T1886" s="142"/>
      <c r="U1886" s="142"/>
      <c r="V1886" s="142"/>
      <c r="W1886" s="142"/>
      <c r="X1886" s="142"/>
      <c r="Y1886" s="142"/>
      <c r="Z1886" s="142"/>
      <c r="AA1886" s="142"/>
      <c r="AB1886" s="142"/>
      <c r="AC1886" s="142"/>
      <c r="AD1886" s="142"/>
      <c r="AE1886" s="142"/>
    </row>
    <row r="1887" spans="1:31" ht="15" hidden="1" customHeight="1">
      <c r="A1887" s="384"/>
      <c r="B1887" s="142"/>
      <c r="C1887" s="142"/>
      <c r="D1887" s="142"/>
      <c r="E1887" s="142"/>
      <c r="F1887" s="142"/>
      <c r="G1887" s="142"/>
      <c r="H1887" s="142"/>
      <c r="I1887" s="142"/>
      <c r="J1887" s="142"/>
      <c r="K1887" s="142"/>
      <c r="L1887" s="142"/>
      <c r="M1887" s="142"/>
      <c r="N1887" s="142"/>
      <c r="O1887" s="142"/>
      <c r="P1887" s="142"/>
      <c r="Q1887" s="142"/>
      <c r="R1887" s="142"/>
      <c r="S1887" s="142"/>
      <c r="T1887" s="142"/>
      <c r="U1887" s="142"/>
      <c r="V1887" s="142"/>
      <c r="W1887" s="142"/>
      <c r="X1887" s="142"/>
      <c r="Y1887" s="142"/>
      <c r="Z1887" s="142"/>
      <c r="AA1887" s="142"/>
      <c r="AB1887" s="142"/>
      <c r="AC1887" s="142"/>
      <c r="AD1887" s="142"/>
      <c r="AE1887" s="142"/>
    </row>
    <row r="1888" spans="1:31" ht="15" hidden="1" customHeight="1">
      <c r="A1888" s="384"/>
      <c r="B1888" s="142"/>
      <c r="C1888" s="142"/>
      <c r="D1888" s="142"/>
      <c r="E1888" s="142"/>
      <c r="F1888" s="142"/>
      <c r="G1888" s="142"/>
      <c r="H1888" s="142"/>
      <c r="I1888" s="142"/>
      <c r="J1888" s="142"/>
      <c r="K1888" s="142"/>
      <c r="L1888" s="142"/>
      <c r="M1888" s="142"/>
      <c r="N1888" s="142"/>
      <c r="O1888" s="142"/>
      <c r="P1888" s="142"/>
      <c r="Q1888" s="142"/>
      <c r="R1888" s="142"/>
      <c r="S1888" s="142"/>
      <c r="T1888" s="142"/>
      <c r="U1888" s="142"/>
      <c r="V1888" s="142"/>
      <c r="W1888" s="142"/>
      <c r="X1888" s="142"/>
      <c r="Y1888" s="142"/>
      <c r="Z1888" s="142"/>
      <c r="AA1888" s="142"/>
      <c r="AB1888" s="142"/>
      <c r="AC1888" s="142"/>
      <c r="AD1888" s="142"/>
      <c r="AE1888" s="142"/>
    </row>
    <row r="1889" ht="15" hidden="1" customHeight="1"/>
  </sheetData>
  <sheetProtection password="DE42" sheet="1" objects="1" scenarios="1" selectLockedCells="1"/>
  <mergeCells count="2854">
    <mergeCell ref="B797:AD797"/>
    <mergeCell ref="B798:AD798"/>
    <mergeCell ref="B799:AD799"/>
    <mergeCell ref="M790:R790"/>
    <mergeCell ref="R56:V56"/>
    <mergeCell ref="R57:V57"/>
    <mergeCell ref="R58:V58"/>
    <mergeCell ref="R59:V59"/>
    <mergeCell ref="R60:V60"/>
    <mergeCell ref="R61:V61"/>
    <mergeCell ref="R62:V62"/>
    <mergeCell ref="R63:V63"/>
    <mergeCell ref="R64:V64"/>
    <mergeCell ref="R65:V65"/>
    <mergeCell ref="R66:V66"/>
    <mergeCell ref="P694:T694"/>
    <mergeCell ref="C696:AD696"/>
    <mergeCell ref="C697:AD697"/>
    <mergeCell ref="E718:J718"/>
    <mergeCell ref="L683:M683"/>
    <mergeCell ref="N683:O683"/>
    <mergeCell ref="P683:Q683"/>
    <mergeCell ref="R683:S683"/>
    <mergeCell ref="T683:U683"/>
    <mergeCell ref="V683:W683"/>
    <mergeCell ref="X683:Y683"/>
    <mergeCell ref="Z683:AA683"/>
    <mergeCell ref="AB683:AC683"/>
    <mergeCell ref="B686:AD686"/>
    <mergeCell ref="B688:AD688"/>
    <mergeCell ref="C689:AD689"/>
    <mergeCell ref="G691:O691"/>
    <mergeCell ref="P691:T691"/>
    <mergeCell ref="H692:O692"/>
    <mergeCell ref="P692:T692"/>
    <mergeCell ref="H693:O693"/>
    <mergeCell ref="P693:T693"/>
    <mergeCell ref="E710:J710"/>
    <mergeCell ref="K710:P710"/>
    <mergeCell ref="Q710:V710"/>
    <mergeCell ref="W710:AB710"/>
    <mergeCell ref="E711:J711"/>
    <mergeCell ref="K711:P711"/>
    <mergeCell ref="Q711:V711"/>
    <mergeCell ref="W711:AB711"/>
    <mergeCell ref="E708:J708"/>
    <mergeCell ref="K708:P708"/>
    <mergeCell ref="X626:Y626"/>
    <mergeCell ref="Z626:AA626"/>
    <mergeCell ref="AB626:AC626"/>
    <mergeCell ref="L627:M627"/>
    <mergeCell ref="R631:S631"/>
    <mergeCell ref="T631:U631"/>
    <mergeCell ref="V631:W631"/>
    <mergeCell ref="X631:Y631"/>
    <mergeCell ref="Z631:AA631"/>
    <mergeCell ref="AB631:AC631"/>
    <mergeCell ref="T630:U630"/>
    <mergeCell ref="V630:W630"/>
    <mergeCell ref="X630:Y630"/>
    <mergeCell ref="Z630:AA630"/>
    <mergeCell ref="AB630:AC630"/>
    <mergeCell ref="L631:M631"/>
    <mergeCell ref="D704:J706"/>
    <mergeCell ref="K704:P706"/>
    <mergeCell ref="Q704:V706"/>
    <mergeCell ref="W704:AB706"/>
    <mergeCell ref="E707:J707"/>
    <mergeCell ref="B682:C682"/>
    <mergeCell ref="D682:K682"/>
    <mergeCell ref="B679:C679"/>
    <mergeCell ref="D679:K679"/>
    <mergeCell ref="T682:U682"/>
    <mergeCell ref="V682:W682"/>
    <mergeCell ref="X682:Y682"/>
    <mergeCell ref="Z682:AA682"/>
    <mergeCell ref="AB682:AC682"/>
    <mergeCell ref="L682:M682"/>
    <mergeCell ref="N682:O682"/>
    <mergeCell ref="B678:C678"/>
    <mergeCell ref="D678:K678"/>
    <mergeCell ref="K707:P707"/>
    <mergeCell ref="Q707:V707"/>
    <mergeCell ref="W707:AB707"/>
    <mergeCell ref="P682:Q682"/>
    <mergeCell ref="R682:S682"/>
    <mergeCell ref="R679:S679"/>
    <mergeCell ref="T679:U679"/>
    <mergeCell ref="V679:W679"/>
    <mergeCell ref="AB679:AC679"/>
    <mergeCell ref="AB678:AC678"/>
    <mergeCell ref="L679:M679"/>
    <mergeCell ref="N679:O679"/>
    <mergeCell ref="P679:Q679"/>
    <mergeCell ref="L678:M678"/>
    <mergeCell ref="N678:O678"/>
    <mergeCell ref="B677:C677"/>
    <mergeCell ref="D677:K677"/>
    <mergeCell ref="B676:C676"/>
    <mergeCell ref="B621:C621"/>
    <mergeCell ref="E621:K621"/>
    <mergeCell ref="D676:K676"/>
    <mergeCell ref="B675:C675"/>
    <mergeCell ref="D675:K675"/>
    <mergeCell ref="B674:C674"/>
    <mergeCell ref="D674:K674"/>
    <mergeCell ref="B673:C673"/>
    <mergeCell ref="D673:K673"/>
    <mergeCell ref="B672:C672"/>
    <mergeCell ref="E672:K672"/>
    <mergeCell ref="B671:C671"/>
    <mergeCell ref="E671:K671"/>
    <mergeCell ref="B670:C670"/>
    <mergeCell ref="D670:K670"/>
    <mergeCell ref="B669:C669"/>
    <mergeCell ref="B637:C637"/>
    <mergeCell ref="E637:K637"/>
    <mergeCell ref="B634:C634"/>
    <mergeCell ref="E634:K634"/>
    <mergeCell ref="B633:C633"/>
    <mergeCell ref="E633:K633"/>
    <mergeCell ref="B632:C632"/>
    <mergeCell ref="D632:K632"/>
    <mergeCell ref="B649:C649"/>
    <mergeCell ref="E649:K649"/>
    <mergeCell ref="B648:C648"/>
    <mergeCell ref="E648:K648"/>
    <mergeCell ref="B647:C647"/>
    <mergeCell ref="B620:C620"/>
    <mergeCell ref="E620:K620"/>
    <mergeCell ref="T620:U620"/>
    <mergeCell ref="V620:W620"/>
    <mergeCell ref="X620:Y620"/>
    <mergeCell ref="Z620:AA620"/>
    <mergeCell ref="B623:C623"/>
    <mergeCell ref="D623:K623"/>
    <mergeCell ref="B622:C622"/>
    <mergeCell ref="E622:K622"/>
    <mergeCell ref="R623:S623"/>
    <mergeCell ref="T623:U623"/>
    <mergeCell ref="B625:C625"/>
    <mergeCell ref="D625:K625"/>
    <mergeCell ref="B624:C624"/>
    <mergeCell ref="D624:K624"/>
    <mergeCell ref="V623:W623"/>
    <mergeCell ref="X623:Y623"/>
    <mergeCell ref="Z623:AA623"/>
    <mergeCell ref="B613:C613"/>
    <mergeCell ref="E613:K613"/>
    <mergeCell ref="B612:C612"/>
    <mergeCell ref="E612:K612"/>
    <mergeCell ref="B615:C615"/>
    <mergeCell ref="E615:K615"/>
    <mergeCell ref="B614:C614"/>
    <mergeCell ref="E614:K614"/>
    <mergeCell ref="T614:U614"/>
    <mergeCell ref="V614:W614"/>
    <mergeCell ref="B617:C617"/>
    <mergeCell ref="E617:K617"/>
    <mergeCell ref="B616:C616"/>
    <mergeCell ref="E616:K616"/>
    <mergeCell ref="R617:S617"/>
    <mergeCell ref="T617:U617"/>
    <mergeCell ref="B619:C619"/>
    <mergeCell ref="E619:K619"/>
    <mergeCell ref="B618:C618"/>
    <mergeCell ref="D618:K618"/>
    <mergeCell ref="V617:W617"/>
    <mergeCell ref="B607:C607"/>
    <mergeCell ref="D607:K607"/>
    <mergeCell ref="B606:C606"/>
    <mergeCell ref="D606:K606"/>
    <mergeCell ref="B609:C609"/>
    <mergeCell ref="D609:K609"/>
    <mergeCell ref="B608:C608"/>
    <mergeCell ref="D608:K608"/>
    <mergeCell ref="T608:U608"/>
    <mergeCell ref="V608:W608"/>
    <mergeCell ref="X608:Y608"/>
    <mergeCell ref="B611:C611"/>
    <mergeCell ref="E611:K611"/>
    <mergeCell ref="B610:C610"/>
    <mergeCell ref="D610:K610"/>
    <mergeCell ref="R611:S611"/>
    <mergeCell ref="T611:U611"/>
    <mergeCell ref="V611:W611"/>
    <mergeCell ref="X611:Y611"/>
    <mergeCell ref="B601:C601"/>
    <mergeCell ref="D601:K601"/>
    <mergeCell ref="B600:C600"/>
    <mergeCell ref="D600:K600"/>
    <mergeCell ref="B603:C603"/>
    <mergeCell ref="E603:K603"/>
    <mergeCell ref="B602:C602"/>
    <mergeCell ref="E602:K602"/>
    <mergeCell ref="T602:U602"/>
    <mergeCell ref="V602:W602"/>
    <mergeCell ref="X602:Y602"/>
    <mergeCell ref="B605:C605"/>
    <mergeCell ref="D605:K605"/>
    <mergeCell ref="B604:C604"/>
    <mergeCell ref="D604:K604"/>
    <mergeCell ref="R605:S605"/>
    <mergeCell ref="T605:U605"/>
    <mergeCell ref="V605:W605"/>
    <mergeCell ref="X605:Y605"/>
    <mergeCell ref="B595:C595"/>
    <mergeCell ref="E595:K595"/>
    <mergeCell ref="B594:C594"/>
    <mergeCell ref="E594:K594"/>
    <mergeCell ref="B597:C597"/>
    <mergeCell ref="E597:K597"/>
    <mergeCell ref="B596:C596"/>
    <mergeCell ref="E596:K596"/>
    <mergeCell ref="T596:U596"/>
    <mergeCell ref="V596:W596"/>
    <mergeCell ref="X596:Y596"/>
    <mergeCell ref="Z596:AA596"/>
    <mergeCell ref="B599:C599"/>
    <mergeCell ref="D599:K599"/>
    <mergeCell ref="B598:C598"/>
    <mergeCell ref="D598:K598"/>
    <mergeCell ref="R599:S599"/>
    <mergeCell ref="T599:U599"/>
    <mergeCell ref="V599:W599"/>
    <mergeCell ref="X599:Y599"/>
    <mergeCell ref="Z599:AA599"/>
    <mergeCell ref="B589:C589"/>
    <mergeCell ref="E589:K589"/>
    <mergeCell ref="B588:C588"/>
    <mergeCell ref="E588:K588"/>
    <mergeCell ref="B591:C591"/>
    <mergeCell ref="E591:K591"/>
    <mergeCell ref="B590:C590"/>
    <mergeCell ref="E590:K590"/>
    <mergeCell ref="T590:U590"/>
    <mergeCell ref="V590:W590"/>
    <mergeCell ref="X590:Y590"/>
    <mergeCell ref="Z590:AA590"/>
    <mergeCell ref="B593:C593"/>
    <mergeCell ref="E593:K593"/>
    <mergeCell ref="B592:C592"/>
    <mergeCell ref="E592:K592"/>
    <mergeCell ref="R593:S593"/>
    <mergeCell ref="T593:U593"/>
    <mergeCell ref="V593:W593"/>
    <mergeCell ref="X593:Y593"/>
    <mergeCell ref="Z593:AA593"/>
    <mergeCell ref="B583:C583"/>
    <mergeCell ref="E583:K583"/>
    <mergeCell ref="B582:C582"/>
    <mergeCell ref="E582:K582"/>
    <mergeCell ref="B585:C585"/>
    <mergeCell ref="E585:K585"/>
    <mergeCell ref="B584:C584"/>
    <mergeCell ref="E584:K584"/>
    <mergeCell ref="T584:U584"/>
    <mergeCell ref="V584:W584"/>
    <mergeCell ref="X584:Y584"/>
    <mergeCell ref="B587:C587"/>
    <mergeCell ref="E587:K587"/>
    <mergeCell ref="B586:C586"/>
    <mergeCell ref="E586:K586"/>
    <mergeCell ref="R587:S587"/>
    <mergeCell ref="T587:U587"/>
    <mergeCell ref="V587:W587"/>
    <mergeCell ref="X587:Y587"/>
    <mergeCell ref="B577:C577"/>
    <mergeCell ref="D577:K577"/>
    <mergeCell ref="B576:C576"/>
    <mergeCell ref="D576:K576"/>
    <mergeCell ref="B579:C579"/>
    <mergeCell ref="D579:K579"/>
    <mergeCell ref="B578:C578"/>
    <mergeCell ref="D578:K578"/>
    <mergeCell ref="T578:U578"/>
    <mergeCell ref="V578:W578"/>
    <mergeCell ref="X578:Y578"/>
    <mergeCell ref="B581:C581"/>
    <mergeCell ref="E581:K581"/>
    <mergeCell ref="B580:C580"/>
    <mergeCell ref="D580:K580"/>
    <mergeCell ref="R581:S581"/>
    <mergeCell ref="T581:U581"/>
    <mergeCell ref="V581:W581"/>
    <mergeCell ref="X581:Y581"/>
    <mergeCell ref="B571:C571"/>
    <mergeCell ref="D571:K571"/>
    <mergeCell ref="B570:C570"/>
    <mergeCell ref="E570:K570"/>
    <mergeCell ref="B573:C573"/>
    <mergeCell ref="D573:K573"/>
    <mergeCell ref="B572:C572"/>
    <mergeCell ref="D572:K572"/>
    <mergeCell ref="T572:U572"/>
    <mergeCell ref="V572:W572"/>
    <mergeCell ref="X572:Y572"/>
    <mergeCell ref="Z572:AA572"/>
    <mergeCell ref="B575:C575"/>
    <mergeCell ref="D575:K575"/>
    <mergeCell ref="B574:C574"/>
    <mergeCell ref="D574:K574"/>
    <mergeCell ref="R575:S575"/>
    <mergeCell ref="T575:U575"/>
    <mergeCell ref="V575:W575"/>
    <mergeCell ref="X575:Y575"/>
    <mergeCell ref="Z575:AA575"/>
    <mergeCell ref="P553:Q554"/>
    <mergeCell ref="R553:W553"/>
    <mergeCell ref="X553:AC553"/>
    <mergeCell ref="R554:S554"/>
    <mergeCell ref="E566:K566"/>
    <mergeCell ref="T566:U566"/>
    <mergeCell ref="V566:W566"/>
    <mergeCell ref="X566:Y566"/>
    <mergeCell ref="Z566:AA566"/>
    <mergeCell ref="B569:C569"/>
    <mergeCell ref="E569:K569"/>
    <mergeCell ref="B568:C568"/>
    <mergeCell ref="E568:K568"/>
    <mergeCell ref="R569:S569"/>
    <mergeCell ref="T569:U569"/>
    <mergeCell ref="V569:W569"/>
    <mergeCell ref="X569:Y569"/>
    <mergeCell ref="Z569:AA569"/>
    <mergeCell ref="T560:U560"/>
    <mergeCell ref="V560:W560"/>
    <mergeCell ref="X560:Y560"/>
    <mergeCell ref="Z560:AA560"/>
    <mergeCell ref="B563:C563"/>
    <mergeCell ref="D563:K563"/>
    <mergeCell ref="B562:C562"/>
    <mergeCell ref="D562:K562"/>
    <mergeCell ref="R563:S563"/>
    <mergeCell ref="T563:U563"/>
    <mergeCell ref="V563:W563"/>
    <mergeCell ref="V561:W561"/>
    <mergeCell ref="X561:Y561"/>
    <mergeCell ref="Z561:AA561"/>
    <mergeCell ref="X559:Y559"/>
    <mergeCell ref="Z559:AA559"/>
    <mergeCell ref="R561:S561"/>
    <mergeCell ref="T561:U561"/>
    <mergeCell ref="R562:S562"/>
    <mergeCell ref="E459:L459"/>
    <mergeCell ref="M459:R459"/>
    <mergeCell ref="E460:L460"/>
    <mergeCell ref="M460:R460"/>
    <mergeCell ref="E461:L461"/>
    <mergeCell ref="M461:R461"/>
    <mergeCell ref="E421:L421"/>
    <mergeCell ref="M421:R421"/>
    <mergeCell ref="E422:L422"/>
    <mergeCell ref="M422:R422"/>
    <mergeCell ref="E423:L423"/>
    <mergeCell ref="M423:R423"/>
    <mergeCell ref="E424:L424"/>
    <mergeCell ref="M424:R424"/>
    <mergeCell ref="E425:L425"/>
    <mergeCell ref="M425:R425"/>
    <mergeCell ref="M445:R445"/>
    <mergeCell ref="M446:R446"/>
    <mergeCell ref="M447:R447"/>
    <mergeCell ref="C433:G433"/>
    <mergeCell ref="C435:AD435"/>
    <mergeCell ref="C436:AD436"/>
    <mergeCell ref="B440:AD440"/>
    <mergeCell ref="M443:R444"/>
    <mergeCell ref="W444:AD447"/>
    <mergeCell ref="M451:R451"/>
    <mergeCell ref="B454:AD454"/>
    <mergeCell ref="E446:L446"/>
    <mergeCell ref="E447:L447"/>
    <mergeCell ref="D443:L444"/>
    <mergeCell ref="E445:L445"/>
    <mergeCell ref="Q408:V408"/>
    <mergeCell ref="W408:AB408"/>
    <mergeCell ref="B411:AD411"/>
    <mergeCell ref="D414:L415"/>
    <mergeCell ref="M414:R415"/>
    <mergeCell ref="E416:L416"/>
    <mergeCell ref="M416:R416"/>
    <mergeCell ref="K407:P407"/>
    <mergeCell ref="C412:AD412"/>
    <mergeCell ref="E417:L417"/>
    <mergeCell ref="M417:R417"/>
    <mergeCell ref="E418:L418"/>
    <mergeCell ref="M418:R418"/>
    <mergeCell ref="E419:L419"/>
    <mergeCell ref="M419:R419"/>
    <mergeCell ref="E420:L420"/>
    <mergeCell ref="M420:R420"/>
    <mergeCell ref="B432:AD432"/>
    <mergeCell ref="B442:AD442"/>
    <mergeCell ref="B409:AD409"/>
    <mergeCell ref="B410:AD410"/>
    <mergeCell ref="B426:AD426"/>
    <mergeCell ref="B427:AD427"/>
    <mergeCell ref="B226:AD226"/>
    <mergeCell ref="B227:AD227"/>
    <mergeCell ref="C228:AD228"/>
    <mergeCell ref="B229:AD229"/>
    <mergeCell ref="C230:AD230"/>
    <mergeCell ref="E253:H253"/>
    <mergeCell ref="E255:H255"/>
    <mergeCell ref="E257:H257"/>
    <mergeCell ref="K404:P404"/>
    <mergeCell ref="Q404:V404"/>
    <mergeCell ref="W404:AB404"/>
    <mergeCell ref="K405:P405"/>
    <mergeCell ref="Q405:V405"/>
    <mergeCell ref="W405:AB405"/>
    <mergeCell ref="K406:P406"/>
    <mergeCell ref="Q407:V407"/>
    <mergeCell ref="W407:AB407"/>
    <mergeCell ref="E259:H259"/>
    <mergeCell ref="B263:AD263"/>
    <mergeCell ref="B270:AD270"/>
    <mergeCell ref="B246:AD246"/>
    <mergeCell ref="C231:AD231"/>
    <mergeCell ref="B248:AD248"/>
    <mergeCell ref="C249:AD249"/>
    <mergeCell ref="C251:F251"/>
    <mergeCell ref="C265:AD265"/>
    <mergeCell ref="C266:AD266"/>
    <mergeCell ref="C267:AD267"/>
    <mergeCell ref="C268:AD268"/>
    <mergeCell ref="B264:AD264"/>
    <mergeCell ref="B273:AD273"/>
    <mergeCell ref="B234:AD234"/>
    <mergeCell ref="C220:E220"/>
    <mergeCell ref="F220:H220"/>
    <mergeCell ref="I220:K220"/>
    <mergeCell ref="L220:N220"/>
    <mergeCell ref="O220:Q220"/>
    <mergeCell ref="R220:T220"/>
    <mergeCell ref="U220:W220"/>
    <mergeCell ref="X220:Z220"/>
    <mergeCell ref="AA220:AC220"/>
    <mergeCell ref="C221:E221"/>
    <mergeCell ref="F221:H221"/>
    <mergeCell ref="I221:K221"/>
    <mergeCell ref="L221:N221"/>
    <mergeCell ref="O221:Q221"/>
    <mergeCell ref="R221:T221"/>
    <mergeCell ref="U221:W221"/>
    <mergeCell ref="B225:AD225"/>
    <mergeCell ref="B1:AD6"/>
    <mergeCell ref="B7:AD7"/>
    <mergeCell ref="AB9:AD9"/>
    <mergeCell ref="B9:L9"/>
    <mergeCell ref="B17:AD17"/>
    <mergeCell ref="C18:AD18"/>
    <mergeCell ref="C19:AD19"/>
    <mergeCell ref="C14:AD14"/>
    <mergeCell ref="C282:AD282"/>
    <mergeCell ref="C284:AD284"/>
    <mergeCell ref="Z304:AA304"/>
    <mergeCell ref="G302:M302"/>
    <mergeCell ref="N302:Q302"/>
    <mergeCell ref="R302:U302"/>
    <mergeCell ref="V302:Y302"/>
    <mergeCell ref="Z302:AA302"/>
    <mergeCell ref="B375:AD375"/>
    <mergeCell ref="F55:Q55"/>
    <mergeCell ref="F56:Q56"/>
    <mergeCell ref="B44:AD44"/>
    <mergeCell ref="C38:AD38"/>
    <mergeCell ref="C39:AD39"/>
    <mergeCell ref="C40:AD40"/>
    <mergeCell ref="C49:G49"/>
    <mergeCell ref="B51:AD51"/>
    <mergeCell ref="E53:Q54"/>
    <mergeCell ref="R53:V54"/>
    <mergeCell ref="B46:AD46"/>
    <mergeCell ref="C47:AD47"/>
    <mergeCell ref="X221:Z221"/>
    <mergeCell ref="AA221:AC221"/>
    <mergeCell ref="B11:AD11"/>
    <mergeCell ref="B12:AD12"/>
    <mergeCell ref="C13:AD13"/>
    <mergeCell ref="C15:AD15"/>
    <mergeCell ref="C16:AD16"/>
    <mergeCell ref="E71:S71"/>
    <mergeCell ref="F72:R73"/>
    <mergeCell ref="S72:W73"/>
    <mergeCell ref="G74:R74"/>
    <mergeCell ref="S74:W74"/>
    <mergeCell ref="G75:R75"/>
    <mergeCell ref="S75:W75"/>
    <mergeCell ref="B68:AD68"/>
    <mergeCell ref="C69:AD69"/>
    <mergeCell ref="F63:Q63"/>
    <mergeCell ref="F64:Q64"/>
    <mergeCell ref="F65:Q65"/>
    <mergeCell ref="F66:Q66"/>
    <mergeCell ref="F57:Q57"/>
    <mergeCell ref="F58:Q58"/>
    <mergeCell ref="F59:Q59"/>
    <mergeCell ref="F60:Q60"/>
    <mergeCell ref="F61:Q61"/>
    <mergeCell ref="F62:Q62"/>
    <mergeCell ref="B21:AD21"/>
    <mergeCell ref="C22:AD22"/>
    <mergeCell ref="B28:AD28"/>
    <mergeCell ref="C29:AD29"/>
    <mergeCell ref="B35:AD35"/>
    <mergeCell ref="C37:AD37"/>
    <mergeCell ref="B26:AD26"/>
    <mergeCell ref="B33:AD33"/>
    <mergeCell ref="R55:V55"/>
    <mergeCell ref="C101:AD101"/>
    <mergeCell ref="B103:AD103"/>
    <mergeCell ref="C105:F105"/>
    <mergeCell ref="B99:AD99"/>
    <mergeCell ref="U117:V117"/>
    <mergeCell ref="W117:X117"/>
    <mergeCell ref="Y117:Z117"/>
    <mergeCell ref="AA117:AB117"/>
    <mergeCell ref="AC117:AD117"/>
    <mergeCell ref="G80:R80"/>
    <mergeCell ref="S80:W80"/>
    <mergeCell ref="G81:R81"/>
    <mergeCell ref="S81:W81"/>
    <mergeCell ref="B100:AD100"/>
    <mergeCell ref="G76:R76"/>
    <mergeCell ref="S76:W76"/>
    <mergeCell ref="G77:R77"/>
    <mergeCell ref="S77:W77"/>
    <mergeCell ref="G78:R78"/>
    <mergeCell ref="S78:W78"/>
    <mergeCell ref="G94:R94"/>
    <mergeCell ref="S94:W94"/>
    <mergeCell ref="G95:R95"/>
    <mergeCell ref="S95:W95"/>
    <mergeCell ref="B96:AD96"/>
    <mergeCell ref="G91:R91"/>
    <mergeCell ref="S91:W91"/>
    <mergeCell ref="G92:R92"/>
    <mergeCell ref="S92:W92"/>
    <mergeCell ref="G93:R93"/>
    <mergeCell ref="S93:W93"/>
    <mergeCell ref="G88:R88"/>
    <mergeCell ref="C119:J119"/>
    <mergeCell ref="K119:L119"/>
    <mergeCell ref="M119:N119"/>
    <mergeCell ref="O119:P119"/>
    <mergeCell ref="E107:H107"/>
    <mergeCell ref="E109:H109"/>
    <mergeCell ref="B113:AD113"/>
    <mergeCell ref="B116:J118"/>
    <mergeCell ref="K116:AD116"/>
    <mergeCell ref="K117:L118"/>
    <mergeCell ref="M117:N118"/>
    <mergeCell ref="O117:P118"/>
    <mergeCell ref="Q117:R117"/>
    <mergeCell ref="S117:T117"/>
    <mergeCell ref="C114:AD114"/>
    <mergeCell ref="C124:J124"/>
    <mergeCell ref="K124:L124"/>
    <mergeCell ref="M124:N124"/>
    <mergeCell ref="O124:P124"/>
    <mergeCell ref="C125:J125"/>
    <mergeCell ref="K125:L125"/>
    <mergeCell ref="M125:N125"/>
    <mergeCell ref="O125:P125"/>
    <mergeCell ref="C122:J122"/>
    <mergeCell ref="K122:L122"/>
    <mergeCell ref="M122:N122"/>
    <mergeCell ref="O122:P122"/>
    <mergeCell ref="C123:J123"/>
    <mergeCell ref="K123:L123"/>
    <mergeCell ref="M123:N123"/>
    <mergeCell ref="O123:P123"/>
    <mergeCell ref="C120:J120"/>
    <mergeCell ref="K120:L120"/>
    <mergeCell ref="M120:N120"/>
    <mergeCell ref="O120:P120"/>
    <mergeCell ref="C121:J121"/>
    <mergeCell ref="K121:L121"/>
    <mergeCell ref="M121:N121"/>
    <mergeCell ref="O121:P121"/>
    <mergeCell ref="S136:T136"/>
    <mergeCell ref="U136:V136"/>
    <mergeCell ref="W136:X136"/>
    <mergeCell ref="Y136:Z136"/>
    <mergeCell ref="AA136:AB136"/>
    <mergeCell ref="AC136:AD136"/>
    <mergeCell ref="K128:L128"/>
    <mergeCell ref="M128:N128"/>
    <mergeCell ref="O128:P128"/>
    <mergeCell ref="B132:AD132"/>
    <mergeCell ref="B135:J137"/>
    <mergeCell ref="K135:AD135"/>
    <mergeCell ref="K136:L137"/>
    <mergeCell ref="M136:N137"/>
    <mergeCell ref="O136:P137"/>
    <mergeCell ref="Q136:R136"/>
    <mergeCell ref="C126:J126"/>
    <mergeCell ref="K126:L126"/>
    <mergeCell ref="M126:N126"/>
    <mergeCell ref="O126:P126"/>
    <mergeCell ref="C127:J127"/>
    <mergeCell ref="K127:L127"/>
    <mergeCell ref="M127:N127"/>
    <mergeCell ref="O127:P127"/>
    <mergeCell ref="C133:AD133"/>
    <mergeCell ref="C142:J142"/>
    <mergeCell ref="K142:L142"/>
    <mergeCell ref="M142:N142"/>
    <mergeCell ref="O142:P142"/>
    <mergeCell ref="K143:L143"/>
    <mergeCell ref="M143:N143"/>
    <mergeCell ref="O143:P143"/>
    <mergeCell ref="C140:J140"/>
    <mergeCell ref="K140:L140"/>
    <mergeCell ref="M140:N140"/>
    <mergeCell ref="O140:P140"/>
    <mergeCell ref="C141:J141"/>
    <mergeCell ref="K141:L141"/>
    <mergeCell ref="M141:N141"/>
    <mergeCell ref="O141:P141"/>
    <mergeCell ref="C138:J138"/>
    <mergeCell ref="K138:L138"/>
    <mergeCell ref="M138:N138"/>
    <mergeCell ref="O138:P138"/>
    <mergeCell ref="C139:J139"/>
    <mergeCell ref="K139:L139"/>
    <mergeCell ref="M139:N139"/>
    <mergeCell ref="O139:P139"/>
    <mergeCell ref="Y151:Z151"/>
    <mergeCell ref="AA151:AB151"/>
    <mergeCell ref="AC151:AD151"/>
    <mergeCell ref="C153:J153"/>
    <mergeCell ref="K153:L153"/>
    <mergeCell ref="M153:N153"/>
    <mergeCell ref="O153:P153"/>
    <mergeCell ref="B147:AD147"/>
    <mergeCell ref="B150:J152"/>
    <mergeCell ref="K150:AD150"/>
    <mergeCell ref="K151:L152"/>
    <mergeCell ref="M151:N152"/>
    <mergeCell ref="O151:P152"/>
    <mergeCell ref="Q151:R151"/>
    <mergeCell ref="S151:T151"/>
    <mergeCell ref="U151:V151"/>
    <mergeCell ref="W151:X151"/>
    <mergeCell ref="C148:AD148"/>
    <mergeCell ref="C158:J158"/>
    <mergeCell ref="K158:L158"/>
    <mergeCell ref="M158:N158"/>
    <mergeCell ref="O158:P158"/>
    <mergeCell ref="C159:J159"/>
    <mergeCell ref="K159:L159"/>
    <mergeCell ref="M159:N159"/>
    <mergeCell ref="O159:P159"/>
    <mergeCell ref="C156:J156"/>
    <mergeCell ref="K156:L156"/>
    <mergeCell ref="M156:N156"/>
    <mergeCell ref="O156:P156"/>
    <mergeCell ref="C157:J157"/>
    <mergeCell ref="K157:L157"/>
    <mergeCell ref="M157:N157"/>
    <mergeCell ref="O157:P157"/>
    <mergeCell ref="C154:J154"/>
    <mergeCell ref="K154:L154"/>
    <mergeCell ref="M154:N154"/>
    <mergeCell ref="O154:P154"/>
    <mergeCell ref="C155:J155"/>
    <mergeCell ref="K155:L155"/>
    <mergeCell ref="M155:N155"/>
    <mergeCell ref="O155:P155"/>
    <mergeCell ref="AA169:AB169"/>
    <mergeCell ref="AC169:AD169"/>
    <mergeCell ref="C171:I171"/>
    <mergeCell ref="J171:L171"/>
    <mergeCell ref="M171:N171"/>
    <mergeCell ref="O171:P171"/>
    <mergeCell ref="B165:AD165"/>
    <mergeCell ref="B168:I170"/>
    <mergeCell ref="J168:AD168"/>
    <mergeCell ref="J169:L170"/>
    <mergeCell ref="M169:N170"/>
    <mergeCell ref="O169:P170"/>
    <mergeCell ref="Q169:R169"/>
    <mergeCell ref="S169:T169"/>
    <mergeCell ref="U169:V169"/>
    <mergeCell ref="W169:X169"/>
    <mergeCell ref="C160:J160"/>
    <mergeCell ref="K160:L160"/>
    <mergeCell ref="M160:N160"/>
    <mergeCell ref="O160:P160"/>
    <mergeCell ref="K161:L161"/>
    <mergeCell ref="M161:N161"/>
    <mergeCell ref="O161:P161"/>
    <mergeCell ref="C166:AD166"/>
    <mergeCell ref="C174:I174"/>
    <mergeCell ref="J174:L174"/>
    <mergeCell ref="M174:N174"/>
    <mergeCell ref="O174:P174"/>
    <mergeCell ref="C175:I175"/>
    <mergeCell ref="J175:L175"/>
    <mergeCell ref="M175:N175"/>
    <mergeCell ref="O175:P175"/>
    <mergeCell ref="C172:I172"/>
    <mergeCell ref="J172:L172"/>
    <mergeCell ref="M172:N172"/>
    <mergeCell ref="O172:P172"/>
    <mergeCell ref="C173:I173"/>
    <mergeCell ref="J173:L173"/>
    <mergeCell ref="M173:N173"/>
    <mergeCell ref="O173:P173"/>
    <mergeCell ref="Y169:Z169"/>
    <mergeCell ref="C180:I180"/>
    <mergeCell ref="J180:L180"/>
    <mergeCell ref="M180:N180"/>
    <mergeCell ref="O180:P180"/>
    <mergeCell ref="C181:I181"/>
    <mergeCell ref="J181:L181"/>
    <mergeCell ref="M181:N181"/>
    <mergeCell ref="O181:P181"/>
    <mergeCell ref="C178:I178"/>
    <mergeCell ref="J178:L178"/>
    <mergeCell ref="M178:N178"/>
    <mergeCell ref="O178:P178"/>
    <mergeCell ref="C179:I179"/>
    <mergeCell ref="J179:L179"/>
    <mergeCell ref="M179:N179"/>
    <mergeCell ref="O179:P179"/>
    <mergeCell ref="C176:I176"/>
    <mergeCell ref="J176:L176"/>
    <mergeCell ref="M176:N176"/>
    <mergeCell ref="O176:P176"/>
    <mergeCell ref="C177:I177"/>
    <mergeCell ref="J177:L177"/>
    <mergeCell ref="M177:N177"/>
    <mergeCell ref="O177:P177"/>
    <mergeCell ref="C186:I186"/>
    <mergeCell ref="J186:L186"/>
    <mergeCell ref="M186:N186"/>
    <mergeCell ref="O186:P186"/>
    <mergeCell ref="J187:L187"/>
    <mergeCell ref="M187:N187"/>
    <mergeCell ref="O187:P187"/>
    <mergeCell ref="C184:I184"/>
    <mergeCell ref="J184:L184"/>
    <mergeCell ref="M184:N184"/>
    <mergeCell ref="O184:P184"/>
    <mergeCell ref="C185:I185"/>
    <mergeCell ref="J185:L185"/>
    <mergeCell ref="M185:N185"/>
    <mergeCell ref="O185:P185"/>
    <mergeCell ref="C182:I182"/>
    <mergeCell ref="J182:L182"/>
    <mergeCell ref="M182:N182"/>
    <mergeCell ref="O182:P182"/>
    <mergeCell ref="C183:I183"/>
    <mergeCell ref="J183:L183"/>
    <mergeCell ref="M183:N183"/>
    <mergeCell ref="O183:P183"/>
    <mergeCell ref="C216:AD216"/>
    <mergeCell ref="B217:AD217"/>
    <mergeCell ref="C203:H203"/>
    <mergeCell ref="B207:AD207"/>
    <mergeCell ref="C208:AD208"/>
    <mergeCell ref="C210:H210"/>
    <mergeCell ref="B214:AD214"/>
    <mergeCell ref="C215:AD215"/>
    <mergeCell ref="B191:AD191"/>
    <mergeCell ref="C193:F193"/>
    <mergeCell ref="B197:AD197"/>
    <mergeCell ref="B199:AD199"/>
    <mergeCell ref="C200:AD200"/>
    <mergeCell ref="C201:AD201"/>
    <mergeCell ref="C219:E219"/>
    <mergeCell ref="F219:H219"/>
    <mergeCell ref="I219:K219"/>
    <mergeCell ref="L219:N219"/>
    <mergeCell ref="O219:Q219"/>
    <mergeCell ref="R219:T219"/>
    <mergeCell ref="U219:W219"/>
    <mergeCell ref="X219:Z219"/>
    <mergeCell ref="AA219:AC219"/>
    <mergeCell ref="C218:AC218"/>
    <mergeCell ref="C236:F236"/>
    <mergeCell ref="E238:H238"/>
    <mergeCell ref="E240:H240"/>
    <mergeCell ref="E242:H242"/>
    <mergeCell ref="B280:AD280"/>
    <mergeCell ref="C281:AD281"/>
    <mergeCell ref="Q275:S275"/>
    <mergeCell ref="T275:V275"/>
    <mergeCell ref="W275:Z275"/>
    <mergeCell ref="C271:AD271"/>
    <mergeCell ref="E275:G275"/>
    <mergeCell ref="H275:J275"/>
    <mergeCell ref="K275:M275"/>
    <mergeCell ref="N275:P275"/>
    <mergeCell ref="B274:J274"/>
    <mergeCell ref="K274:S274"/>
    <mergeCell ref="B275:D275"/>
    <mergeCell ref="W274:Z274"/>
    <mergeCell ref="AA274:AD274"/>
    <mergeCell ref="T274:V274"/>
    <mergeCell ref="AA275:AD275"/>
    <mergeCell ref="B276:D276"/>
    <mergeCell ref="E276:G276"/>
    <mergeCell ref="H276:J276"/>
    <mergeCell ref="K276:M276"/>
    <mergeCell ref="N276:P276"/>
    <mergeCell ref="Q276:S276"/>
    <mergeCell ref="T276:V276"/>
    <mergeCell ref="W276:Z276"/>
    <mergeCell ref="B245:AD245"/>
    <mergeCell ref="B261:AD261"/>
    <mergeCell ref="B262:AD262"/>
    <mergeCell ref="G288:M288"/>
    <mergeCell ref="N288:Q288"/>
    <mergeCell ref="R288:U288"/>
    <mergeCell ref="V288:Y288"/>
    <mergeCell ref="Z288:AA288"/>
    <mergeCell ref="G289:M289"/>
    <mergeCell ref="N289:Q289"/>
    <mergeCell ref="R289:U289"/>
    <mergeCell ref="V289:Y289"/>
    <mergeCell ref="Z289:AA289"/>
    <mergeCell ref="C283:AD283"/>
    <mergeCell ref="F286:M287"/>
    <mergeCell ref="N286:Y286"/>
    <mergeCell ref="Z286:AA287"/>
    <mergeCell ref="N287:Q287"/>
    <mergeCell ref="R287:U287"/>
    <mergeCell ref="V287:Y287"/>
    <mergeCell ref="G292:M292"/>
    <mergeCell ref="N292:Q292"/>
    <mergeCell ref="R292:U292"/>
    <mergeCell ref="V292:Y292"/>
    <mergeCell ref="Z292:AA292"/>
    <mergeCell ref="G293:M293"/>
    <mergeCell ref="N293:Q293"/>
    <mergeCell ref="R293:U293"/>
    <mergeCell ref="V293:Y293"/>
    <mergeCell ref="Z293:AA293"/>
    <mergeCell ref="G290:M290"/>
    <mergeCell ref="N290:Q290"/>
    <mergeCell ref="R290:U290"/>
    <mergeCell ref="V290:Y290"/>
    <mergeCell ref="Z290:AA290"/>
    <mergeCell ref="G291:M291"/>
    <mergeCell ref="N291:Q291"/>
    <mergeCell ref="R291:U291"/>
    <mergeCell ref="V291:Y291"/>
    <mergeCell ref="Z291:AA291"/>
    <mergeCell ref="G296:M296"/>
    <mergeCell ref="N296:Q296"/>
    <mergeCell ref="R296:U296"/>
    <mergeCell ref="V296:Y296"/>
    <mergeCell ref="Z296:AA296"/>
    <mergeCell ref="G297:M297"/>
    <mergeCell ref="N297:Q297"/>
    <mergeCell ref="R297:U297"/>
    <mergeCell ref="V297:Y297"/>
    <mergeCell ref="Z297:AA297"/>
    <mergeCell ref="G294:M294"/>
    <mergeCell ref="N294:Q294"/>
    <mergeCell ref="R294:U294"/>
    <mergeCell ref="V294:Y294"/>
    <mergeCell ref="Z294:AA294"/>
    <mergeCell ref="G295:M295"/>
    <mergeCell ref="N295:Q295"/>
    <mergeCell ref="R295:U295"/>
    <mergeCell ref="V295:Y295"/>
    <mergeCell ref="Z295:AA295"/>
    <mergeCell ref="G300:M300"/>
    <mergeCell ref="N300:Q300"/>
    <mergeCell ref="R300:U300"/>
    <mergeCell ref="V300:Y300"/>
    <mergeCell ref="Z300:AA300"/>
    <mergeCell ref="G301:M301"/>
    <mergeCell ref="N301:Q301"/>
    <mergeCell ref="R301:U301"/>
    <mergeCell ref="V301:Y301"/>
    <mergeCell ref="Z301:AA301"/>
    <mergeCell ref="G298:M298"/>
    <mergeCell ref="N298:Q298"/>
    <mergeCell ref="R298:U298"/>
    <mergeCell ref="V298:Y298"/>
    <mergeCell ref="Z298:AA298"/>
    <mergeCell ref="G299:M299"/>
    <mergeCell ref="N299:Q299"/>
    <mergeCell ref="R299:U299"/>
    <mergeCell ref="V299:Y299"/>
    <mergeCell ref="Z299:AA299"/>
    <mergeCell ref="C314:AD314"/>
    <mergeCell ref="B316:AD316"/>
    <mergeCell ref="C318:G318"/>
    <mergeCell ref="C320:AD320"/>
    <mergeCell ref="C321:AD321"/>
    <mergeCell ref="B325:AD325"/>
    <mergeCell ref="C326:AD326"/>
    <mergeCell ref="B308:AD308"/>
    <mergeCell ref="B309:AD309"/>
    <mergeCell ref="B310:AD310"/>
    <mergeCell ref="C311:AD311"/>
    <mergeCell ref="C312:AD312"/>
    <mergeCell ref="C313:AD313"/>
    <mergeCell ref="G303:M303"/>
    <mergeCell ref="N303:Q303"/>
    <mergeCell ref="R303:U303"/>
    <mergeCell ref="V303:Y303"/>
    <mergeCell ref="Z303:AA303"/>
    <mergeCell ref="N304:Q304"/>
    <mergeCell ref="R304:U304"/>
    <mergeCell ref="V304:Y304"/>
    <mergeCell ref="E335:L335"/>
    <mergeCell ref="M335:R335"/>
    <mergeCell ref="E336:L336"/>
    <mergeCell ref="M336:R336"/>
    <mergeCell ref="E337:L337"/>
    <mergeCell ref="M337:R337"/>
    <mergeCell ref="C348:AD348"/>
    <mergeCell ref="E332:L332"/>
    <mergeCell ref="M332:R332"/>
    <mergeCell ref="E333:L333"/>
    <mergeCell ref="M333:R333"/>
    <mergeCell ref="E334:L334"/>
    <mergeCell ref="M334:R334"/>
    <mergeCell ref="B327:AD327"/>
    <mergeCell ref="D328:L329"/>
    <mergeCell ref="M328:R329"/>
    <mergeCell ref="E330:L330"/>
    <mergeCell ref="M330:R330"/>
    <mergeCell ref="E331:L331"/>
    <mergeCell ref="M331:R331"/>
    <mergeCell ref="E352:K352"/>
    <mergeCell ref="L352:O352"/>
    <mergeCell ref="P352:S352"/>
    <mergeCell ref="T352:W352"/>
    <mergeCell ref="E353:K353"/>
    <mergeCell ref="L353:O353"/>
    <mergeCell ref="P353:S353"/>
    <mergeCell ref="T353:W353"/>
    <mergeCell ref="C361:AD361"/>
    <mergeCell ref="C343:AD343"/>
    <mergeCell ref="B347:AD347"/>
    <mergeCell ref="D350:K351"/>
    <mergeCell ref="L350:W350"/>
    <mergeCell ref="L351:O351"/>
    <mergeCell ref="P351:S351"/>
    <mergeCell ref="T351:W351"/>
    <mergeCell ref="E338:L338"/>
    <mergeCell ref="M338:R338"/>
    <mergeCell ref="E339:L339"/>
    <mergeCell ref="M339:R339"/>
    <mergeCell ref="M340:R340"/>
    <mergeCell ref="C342:AD342"/>
    <mergeCell ref="L356:O356"/>
    <mergeCell ref="P356:S356"/>
    <mergeCell ref="T356:W356"/>
    <mergeCell ref="B360:AD360"/>
    <mergeCell ref="D363:O364"/>
    <mergeCell ref="P363:T364"/>
    <mergeCell ref="B357:AD357"/>
    <mergeCell ref="B358:AD358"/>
    <mergeCell ref="B359:AD359"/>
    <mergeCell ref="E354:K354"/>
    <mergeCell ref="L354:O354"/>
    <mergeCell ref="P354:S354"/>
    <mergeCell ref="T354:W354"/>
    <mergeCell ref="E355:K355"/>
    <mergeCell ref="L355:O355"/>
    <mergeCell ref="P355:S355"/>
    <mergeCell ref="T355:W355"/>
    <mergeCell ref="K402:P402"/>
    <mergeCell ref="Q402:V402"/>
    <mergeCell ref="W402:AB402"/>
    <mergeCell ref="K403:P403"/>
    <mergeCell ref="Q403:V403"/>
    <mergeCell ref="W403:AB403"/>
    <mergeCell ref="E368:O368"/>
    <mergeCell ref="P368:T368"/>
    <mergeCell ref="E369:O369"/>
    <mergeCell ref="P369:T369"/>
    <mergeCell ref="E370:O370"/>
    <mergeCell ref="P370:T370"/>
    <mergeCell ref="E365:O365"/>
    <mergeCell ref="P365:T365"/>
    <mergeCell ref="E366:O366"/>
    <mergeCell ref="P366:T366"/>
    <mergeCell ref="E367:O367"/>
    <mergeCell ref="P367:T367"/>
    <mergeCell ref="B377:AD377"/>
    <mergeCell ref="C379:G379"/>
    <mergeCell ref="C381:AD381"/>
    <mergeCell ref="C382:AD382"/>
    <mergeCell ref="B386:AD386"/>
    <mergeCell ref="C387:AD387"/>
    <mergeCell ref="C388:AD388"/>
    <mergeCell ref="M462:R462"/>
    <mergeCell ref="E463:L463"/>
    <mergeCell ref="M463:R463"/>
    <mergeCell ref="E464:L464"/>
    <mergeCell ref="M464:R464"/>
    <mergeCell ref="D485:L486"/>
    <mergeCell ref="E371:O371"/>
    <mergeCell ref="P371:T371"/>
    <mergeCell ref="P372:T372"/>
    <mergeCell ref="B429:AD429"/>
    <mergeCell ref="B431:AD431"/>
    <mergeCell ref="C389:AD389"/>
    <mergeCell ref="J391:P393"/>
    <mergeCell ref="Q391:V393"/>
    <mergeCell ref="W391:AB393"/>
    <mergeCell ref="K394:P394"/>
    <mergeCell ref="Q394:V394"/>
    <mergeCell ref="K395:P395"/>
    <mergeCell ref="Q395:V395"/>
    <mergeCell ref="K396:P396"/>
    <mergeCell ref="Q396:V396"/>
    <mergeCell ref="K397:P397"/>
    <mergeCell ref="Q397:V397"/>
    <mergeCell ref="K398:P398"/>
    <mergeCell ref="Q398:V398"/>
    <mergeCell ref="K399:P399"/>
    <mergeCell ref="Q399:V399"/>
    <mergeCell ref="K400:P400"/>
    <mergeCell ref="Q400:V400"/>
    <mergeCell ref="K401:P401"/>
    <mergeCell ref="Q401:V401"/>
    <mergeCell ref="W401:AB401"/>
    <mergeCell ref="M487:R487"/>
    <mergeCell ref="S487:X487"/>
    <mergeCell ref="M488:R488"/>
    <mergeCell ref="S488:X488"/>
    <mergeCell ref="E492:L492"/>
    <mergeCell ref="E490:L490"/>
    <mergeCell ref="E491:L491"/>
    <mergeCell ref="E488:L488"/>
    <mergeCell ref="E489:L489"/>
    <mergeCell ref="E487:L487"/>
    <mergeCell ref="D456:L457"/>
    <mergeCell ref="M456:R457"/>
    <mergeCell ref="E458:L458"/>
    <mergeCell ref="M458:R458"/>
    <mergeCell ref="M448:R448"/>
    <mergeCell ref="M449:R449"/>
    <mergeCell ref="M450:R450"/>
    <mergeCell ref="E449:L449"/>
    <mergeCell ref="E450:L450"/>
    <mergeCell ref="E448:L448"/>
    <mergeCell ref="C478:AD478"/>
    <mergeCell ref="B482:AD482"/>
    <mergeCell ref="C483:AD483"/>
    <mergeCell ref="M485:R486"/>
    <mergeCell ref="S485:X486"/>
    <mergeCell ref="M465:R465"/>
    <mergeCell ref="E462:L462"/>
    <mergeCell ref="C497:AD497"/>
    <mergeCell ref="B501:AD501"/>
    <mergeCell ref="J503:P503"/>
    <mergeCell ref="Q503:V503"/>
    <mergeCell ref="K504:P504"/>
    <mergeCell ref="Q504:V504"/>
    <mergeCell ref="M493:R493"/>
    <mergeCell ref="S493:X493"/>
    <mergeCell ref="M494:R494"/>
    <mergeCell ref="S494:X494"/>
    <mergeCell ref="C496:AD496"/>
    <mergeCell ref="E493:L493"/>
    <mergeCell ref="M491:R491"/>
    <mergeCell ref="S491:X491"/>
    <mergeCell ref="M492:R492"/>
    <mergeCell ref="S492:X492"/>
    <mergeCell ref="M489:R489"/>
    <mergeCell ref="S489:X489"/>
    <mergeCell ref="M490:R490"/>
    <mergeCell ref="S490:X490"/>
    <mergeCell ref="AC521:AD521"/>
    <mergeCell ref="Q508:V508"/>
    <mergeCell ref="C510:AD510"/>
    <mergeCell ref="C511:AD511"/>
    <mergeCell ref="B515:AD515"/>
    <mergeCell ref="B517:G519"/>
    <mergeCell ref="H517:AD517"/>
    <mergeCell ref="H518:I519"/>
    <mergeCell ref="J518:N518"/>
    <mergeCell ref="O518:V518"/>
    <mergeCell ref="C520:G520"/>
    <mergeCell ref="C521:G521"/>
    <mergeCell ref="B516:AD516"/>
    <mergeCell ref="B531:AD531"/>
    <mergeCell ref="C472:G472"/>
    <mergeCell ref="C474:G474"/>
    <mergeCell ref="C477:AD477"/>
    <mergeCell ref="E716:J716"/>
    <mergeCell ref="K716:P716"/>
    <mergeCell ref="Q716:V716"/>
    <mergeCell ref="W716:AB716"/>
    <mergeCell ref="B530:AD530"/>
    <mergeCell ref="B701:AD701"/>
    <mergeCell ref="C702:AD702"/>
    <mergeCell ref="H526:I526"/>
    <mergeCell ref="AC526:AD526"/>
    <mergeCell ref="E539:H539"/>
    <mergeCell ref="E541:H541"/>
    <mergeCell ref="C543:AD543"/>
    <mergeCell ref="C544:AD544"/>
    <mergeCell ref="B548:AD548"/>
    <mergeCell ref="C549:AD549"/>
    <mergeCell ref="B552:K552"/>
    <mergeCell ref="L552:AC552"/>
    <mergeCell ref="L553:M554"/>
    <mergeCell ref="N553:O554"/>
    <mergeCell ref="B556:C556"/>
    <mergeCell ref="D556:K556"/>
    <mergeCell ref="B555:C555"/>
    <mergeCell ref="D555:K555"/>
    <mergeCell ref="T556:U556"/>
    <mergeCell ref="E714:J714"/>
    <mergeCell ref="K714:P714"/>
    <mergeCell ref="Q714:V714"/>
    <mergeCell ref="W714:AB714"/>
    <mergeCell ref="E715:J715"/>
    <mergeCell ref="K715:P715"/>
    <mergeCell ref="Q715:V715"/>
    <mergeCell ref="W715:AB715"/>
    <mergeCell ref="E712:J712"/>
    <mergeCell ref="K712:P712"/>
    <mergeCell ref="Q712:V712"/>
    <mergeCell ref="W712:AB712"/>
    <mergeCell ref="E713:J713"/>
    <mergeCell ref="K713:P713"/>
    <mergeCell ref="Q713:V713"/>
    <mergeCell ref="W713:AB713"/>
    <mergeCell ref="Q708:V708"/>
    <mergeCell ref="W708:AB708"/>
    <mergeCell ref="E709:J709"/>
    <mergeCell ref="K709:P709"/>
    <mergeCell ref="Q709:V709"/>
    <mergeCell ref="W709:AB709"/>
    <mergeCell ref="B725:AD725"/>
    <mergeCell ref="C727:AD727"/>
    <mergeCell ref="D729:J731"/>
    <mergeCell ref="K729:P731"/>
    <mergeCell ref="Q729:V731"/>
    <mergeCell ref="W729:AB731"/>
    <mergeCell ref="E719:J719"/>
    <mergeCell ref="K719:P719"/>
    <mergeCell ref="Q719:V719"/>
    <mergeCell ref="W719:AB719"/>
    <mergeCell ref="K721:P721"/>
    <mergeCell ref="Q721:V721"/>
    <mergeCell ref="W721:AB721"/>
    <mergeCell ref="C726:AD726"/>
    <mergeCell ref="E717:J717"/>
    <mergeCell ref="K717:P717"/>
    <mergeCell ref="Q717:V717"/>
    <mergeCell ref="W717:AB717"/>
    <mergeCell ref="E720:J720"/>
    <mergeCell ref="B722:AD722"/>
    <mergeCell ref="B723:AD723"/>
    <mergeCell ref="B724:AD724"/>
    <mergeCell ref="K718:P718"/>
    <mergeCell ref="Q718:V718"/>
    <mergeCell ref="W718:AB718"/>
    <mergeCell ref="K720:P720"/>
    <mergeCell ref="Q720:V720"/>
    <mergeCell ref="W720:AB720"/>
    <mergeCell ref="E736:J736"/>
    <mergeCell ref="K736:P736"/>
    <mergeCell ref="Q736:V736"/>
    <mergeCell ref="W736:AB736"/>
    <mergeCell ref="E737:J737"/>
    <mergeCell ref="K737:P737"/>
    <mergeCell ref="Q737:V737"/>
    <mergeCell ref="W737:AB737"/>
    <mergeCell ref="E734:J734"/>
    <mergeCell ref="K734:P734"/>
    <mergeCell ref="Q734:V734"/>
    <mergeCell ref="W734:AB734"/>
    <mergeCell ref="E735:J735"/>
    <mergeCell ref="K735:P735"/>
    <mergeCell ref="Q735:V735"/>
    <mergeCell ref="W735:AB735"/>
    <mergeCell ref="E732:J732"/>
    <mergeCell ref="K732:P732"/>
    <mergeCell ref="Q732:V732"/>
    <mergeCell ref="W732:AB732"/>
    <mergeCell ref="E733:J733"/>
    <mergeCell ref="K733:P733"/>
    <mergeCell ref="Q733:V733"/>
    <mergeCell ref="W733:AB733"/>
    <mergeCell ref="B745:AD745"/>
    <mergeCell ref="C747:AD747"/>
    <mergeCell ref="B749:K751"/>
    <mergeCell ref="L749:Q751"/>
    <mergeCell ref="R749:W751"/>
    <mergeCell ref="X749:AC751"/>
    <mergeCell ref="E740:J740"/>
    <mergeCell ref="K740:P740"/>
    <mergeCell ref="Q740:V740"/>
    <mergeCell ref="W740:AB740"/>
    <mergeCell ref="K741:P741"/>
    <mergeCell ref="Q741:V741"/>
    <mergeCell ref="W741:AB741"/>
    <mergeCell ref="C746:AD746"/>
    <mergeCell ref="E738:J738"/>
    <mergeCell ref="K738:P738"/>
    <mergeCell ref="Q738:V738"/>
    <mergeCell ref="W738:AB738"/>
    <mergeCell ref="E739:J739"/>
    <mergeCell ref="K739:P739"/>
    <mergeCell ref="Q739:V739"/>
    <mergeCell ref="W739:AB739"/>
    <mergeCell ref="B742:AD742"/>
    <mergeCell ref="B743:AD743"/>
    <mergeCell ref="B744:AD744"/>
    <mergeCell ref="C756:K756"/>
    <mergeCell ref="L756:Q756"/>
    <mergeCell ref="R756:W756"/>
    <mergeCell ref="X756:AC756"/>
    <mergeCell ref="C757:K757"/>
    <mergeCell ref="L757:Q757"/>
    <mergeCell ref="R757:W757"/>
    <mergeCell ref="X757:AC757"/>
    <mergeCell ref="C754:K754"/>
    <mergeCell ref="L754:Q754"/>
    <mergeCell ref="R754:W754"/>
    <mergeCell ref="X754:AC754"/>
    <mergeCell ref="C755:K755"/>
    <mergeCell ref="L755:Q755"/>
    <mergeCell ref="R755:W755"/>
    <mergeCell ref="X755:AC755"/>
    <mergeCell ref="C752:K752"/>
    <mergeCell ref="L752:Q752"/>
    <mergeCell ref="R752:W752"/>
    <mergeCell ref="X752:AC752"/>
    <mergeCell ref="C753:K753"/>
    <mergeCell ref="L753:Q753"/>
    <mergeCell ref="R753:W753"/>
    <mergeCell ref="X753:AC753"/>
    <mergeCell ref="C762:K762"/>
    <mergeCell ref="L762:Q762"/>
    <mergeCell ref="R762:W762"/>
    <mergeCell ref="X762:AC762"/>
    <mergeCell ref="C763:K763"/>
    <mergeCell ref="L763:Q763"/>
    <mergeCell ref="R763:W763"/>
    <mergeCell ref="X763:AC763"/>
    <mergeCell ref="C760:K760"/>
    <mergeCell ref="L760:Q760"/>
    <mergeCell ref="R760:W760"/>
    <mergeCell ref="X760:AC760"/>
    <mergeCell ref="C761:K761"/>
    <mergeCell ref="L761:Q761"/>
    <mergeCell ref="R761:W761"/>
    <mergeCell ref="X761:AC761"/>
    <mergeCell ref="C758:K758"/>
    <mergeCell ref="L758:Q758"/>
    <mergeCell ref="R758:W758"/>
    <mergeCell ref="X758:AC758"/>
    <mergeCell ref="C759:K759"/>
    <mergeCell ref="L759:Q759"/>
    <mergeCell ref="R759:W759"/>
    <mergeCell ref="X759:AC759"/>
    <mergeCell ref="L768:Q768"/>
    <mergeCell ref="R768:W768"/>
    <mergeCell ref="X768:AC768"/>
    <mergeCell ref="L769:Q769"/>
    <mergeCell ref="R769:W769"/>
    <mergeCell ref="X769:AC769"/>
    <mergeCell ref="L766:Q766"/>
    <mergeCell ref="R766:W766"/>
    <mergeCell ref="X766:AC766"/>
    <mergeCell ref="L767:Q767"/>
    <mergeCell ref="R767:W767"/>
    <mergeCell ref="X767:AC767"/>
    <mergeCell ref="C764:K764"/>
    <mergeCell ref="L764:Q764"/>
    <mergeCell ref="R764:W764"/>
    <mergeCell ref="X764:AC764"/>
    <mergeCell ref="C765:K765"/>
    <mergeCell ref="L765:Q765"/>
    <mergeCell ref="R765:W765"/>
    <mergeCell ref="X765:AC765"/>
    <mergeCell ref="C768:K768"/>
    <mergeCell ref="C769:K769"/>
    <mergeCell ref="C766:K766"/>
    <mergeCell ref="C767:K767"/>
    <mergeCell ref="C779:AD779"/>
    <mergeCell ref="C780:AD780"/>
    <mergeCell ref="D782:L784"/>
    <mergeCell ref="M782:R784"/>
    <mergeCell ref="S782:X784"/>
    <mergeCell ref="Y782:AD784"/>
    <mergeCell ref="L772:Q772"/>
    <mergeCell ref="R772:W772"/>
    <mergeCell ref="X772:AC772"/>
    <mergeCell ref="B773:AC773"/>
    <mergeCell ref="B776:AD776"/>
    <mergeCell ref="C778:AD778"/>
    <mergeCell ref="C777:AD777"/>
    <mergeCell ref="L770:Q770"/>
    <mergeCell ref="R770:W770"/>
    <mergeCell ref="X770:AC770"/>
    <mergeCell ref="L771:Q771"/>
    <mergeCell ref="R771:W771"/>
    <mergeCell ref="X771:AC771"/>
    <mergeCell ref="C770:K770"/>
    <mergeCell ref="C771:K771"/>
    <mergeCell ref="B774:AD774"/>
    <mergeCell ref="B775:AD775"/>
    <mergeCell ref="E789:L789"/>
    <mergeCell ref="M789:R789"/>
    <mergeCell ref="S789:X789"/>
    <mergeCell ref="Y789:AD789"/>
    <mergeCell ref="E790:L790"/>
    <mergeCell ref="M791:R791"/>
    <mergeCell ref="S790:X790"/>
    <mergeCell ref="Y790:AD790"/>
    <mergeCell ref="E787:L787"/>
    <mergeCell ref="M787:R787"/>
    <mergeCell ref="S787:X787"/>
    <mergeCell ref="Y787:AD787"/>
    <mergeCell ref="E788:L788"/>
    <mergeCell ref="M788:R788"/>
    <mergeCell ref="S788:X788"/>
    <mergeCell ref="Y788:AD788"/>
    <mergeCell ref="E785:L785"/>
    <mergeCell ref="M785:R785"/>
    <mergeCell ref="S785:X785"/>
    <mergeCell ref="Y785:AD785"/>
    <mergeCell ref="E786:L786"/>
    <mergeCell ref="M786:R786"/>
    <mergeCell ref="S786:X786"/>
    <mergeCell ref="Y786:AD786"/>
    <mergeCell ref="E795:L795"/>
    <mergeCell ref="M795:R795"/>
    <mergeCell ref="S795:X795"/>
    <mergeCell ref="Y795:AD795"/>
    <mergeCell ref="M796:R796"/>
    <mergeCell ref="S796:X796"/>
    <mergeCell ref="Y796:AD796"/>
    <mergeCell ref="E793:L793"/>
    <mergeCell ref="M793:R793"/>
    <mergeCell ref="S793:X793"/>
    <mergeCell ref="Y793:AD793"/>
    <mergeCell ref="E794:L794"/>
    <mergeCell ref="M794:R794"/>
    <mergeCell ref="S794:X794"/>
    <mergeCell ref="Y794:AD794"/>
    <mergeCell ref="E791:L791"/>
    <mergeCell ref="S791:X791"/>
    <mergeCell ref="Y791:AD791"/>
    <mergeCell ref="E792:L792"/>
    <mergeCell ref="M792:R792"/>
    <mergeCell ref="S792:X792"/>
    <mergeCell ref="Y792:AD792"/>
    <mergeCell ref="E809:K809"/>
    <mergeCell ref="L809:Q809"/>
    <mergeCell ref="R809:W809"/>
    <mergeCell ref="X809:AC809"/>
    <mergeCell ref="E810:K810"/>
    <mergeCell ref="L810:Q810"/>
    <mergeCell ref="R810:W810"/>
    <mergeCell ref="X810:AC810"/>
    <mergeCell ref="E807:K807"/>
    <mergeCell ref="L807:Q807"/>
    <mergeCell ref="R807:W807"/>
    <mergeCell ref="X807:AC807"/>
    <mergeCell ref="E808:K808"/>
    <mergeCell ref="L808:Q808"/>
    <mergeCell ref="R808:W808"/>
    <mergeCell ref="X808:AC808"/>
    <mergeCell ref="B800:AD800"/>
    <mergeCell ref="C801:AD801"/>
    <mergeCell ref="D804:K806"/>
    <mergeCell ref="L804:Q806"/>
    <mergeCell ref="R804:W806"/>
    <mergeCell ref="X804:AC806"/>
    <mergeCell ref="C802:AD802"/>
    <mergeCell ref="E813:K813"/>
    <mergeCell ref="L813:Q813"/>
    <mergeCell ref="R813:W813"/>
    <mergeCell ref="X813:AC813"/>
    <mergeCell ref="E814:K814"/>
    <mergeCell ref="L814:Q814"/>
    <mergeCell ref="R814:W814"/>
    <mergeCell ref="X814:AC814"/>
    <mergeCell ref="C822:AD822"/>
    <mergeCell ref="E811:K811"/>
    <mergeCell ref="L811:Q811"/>
    <mergeCell ref="R811:W811"/>
    <mergeCell ref="X811:AC811"/>
    <mergeCell ref="E812:K812"/>
    <mergeCell ref="L812:Q812"/>
    <mergeCell ref="R812:W812"/>
    <mergeCell ref="X812:AC812"/>
    <mergeCell ref="D826:J828"/>
    <mergeCell ref="K826:P828"/>
    <mergeCell ref="Q826:V828"/>
    <mergeCell ref="W826:AB828"/>
    <mergeCell ref="E829:J829"/>
    <mergeCell ref="K829:P829"/>
    <mergeCell ref="Q829:V829"/>
    <mergeCell ref="W829:AB829"/>
    <mergeCell ref="C837:AD837"/>
    <mergeCell ref="L817:Q817"/>
    <mergeCell ref="R817:W817"/>
    <mergeCell ref="X817:AC817"/>
    <mergeCell ref="B821:AD821"/>
    <mergeCell ref="C823:AD823"/>
    <mergeCell ref="C824:AD824"/>
    <mergeCell ref="E815:K815"/>
    <mergeCell ref="L815:Q815"/>
    <mergeCell ref="R815:W815"/>
    <mergeCell ref="X815:AC815"/>
    <mergeCell ref="E816:K816"/>
    <mergeCell ref="L816:Q816"/>
    <mergeCell ref="R816:W816"/>
    <mergeCell ref="X816:AC816"/>
    <mergeCell ref="B818:AD818"/>
    <mergeCell ref="B819:AD819"/>
    <mergeCell ref="B820:AD820"/>
    <mergeCell ref="K832:P832"/>
    <mergeCell ref="Q832:V832"/>
    <mergeCell ref="W832:AB832"/>
    <mergeCell ref="B836:AD836"/>
    <mergeCell ref="C838:AD838"/>
    <mergeCell ref="C839:AD839"/>
    <mergeCell ref="E830:J830"/>
    <mergeCell ref="K830:P830"/>
    <mergeCell ref="Q830:V830"/>
    <mergeCell ref="W830:AB830"/>
    <mergeCell ref="E831:J831"/>
    <mergeCell ref="K831:P831"/>
    <mergeCell ref="Q831:V831"/>
    <mergeCell ref="W831:AB831"/>
    <mergeCell ref="B833:AD833"/>
    <mergeCell ref="B834:AD834"/>
    <mergeCell ref="B835:AD835"/>
    <mergeCell ref="E845:J845"/>
    <mergeCell ref="K845:P845"/>
    <mergeCell ref="Q845:V845"/>
    <mergeCell ref="W845:AB845"/>
    <mergeCell ref="E846:J846"/>
    <mergeCell ref="K846:P846"/>
    <mergeCell ref="Q846:V846"/>
    <mergeCell ref="W846:AB846"/>
    <mergeCell ref="AC856:AC863"/>
    <mergeCell ref="B848:AD848"/>
    <mergeCell ref="B849:AD849"/>
    <mergeCell ref="B850:AD850"/>
    <mergeCell ref="D841:J843"/>
    <mergeCell ref="K841:P843"/>
    <mergeCell ref="Q841:V843"/>
    <mergeCell ref="W841:AB843"/>
    <mergeCell ref="E844:J844"/>
    <mergeCell ref="K844:P844"/>
    <mergeCell ref="Q844:V844"/>
    <mergeCell ref="W844:AB844"/>
    <mergeCell ref="C852:AD852"/>
    <mergeCell ref="E860:J860"/>
    <mergeCell ref="K860:P860"/>
    <mergeCell ref="Q860:V860"/>
    <mergeCell ref="W860:AB860"/>
    <mergeCell ref="E861:J861"/>
    <mergeCell ref="K861:P861"/>
    <mergeCell ref="Q861:V861"/>
    <mergeCell ref="W861:AB861"/>
    <mergeCell ref="D856:J858"/>
    <mergeCell ref="K856:P858"/>
    <mergeCell ref="Q856:V858"/>
    <mergeCell ref="W856:AB858"/>
    <mergeCell ref="E859:J859"/>
    <mergeCell ref="K859:P859"/>
    <mergeCell ref="Q859:V859"/>
    <mergeCell ref="W859:AB859"/>
    <mergeCell ref="K847:P847"/>
    <mergeCell ref="Q847:V847"/>
    <mergeCell ref="W847:AB847"/>
    <mergeCell ref="B851:AD851"/>
    <mergeCell ref="C853:AD853"/>
    <mergeCell ref="C854:AD854"/>
    <mergeCell ref="Q874:V874"/>
    <mergeCell ref="W874:AB874"/>
    <mergeCell ref="B878:AD878"/>
    <mergeCell ref="E864:J864"/>
    <mergeCell ref="K864:P864"/>
    <mergeCell ref="Q864:V864"/>
    <mergeCell ref="W864:AB864"/>
    <mergeCell ref="E865:J865"/>
    <mergeCell ref="K865:P865"/>
    <mergeCell ref="Q865:V865"/>
    <mergeCell ref="W865:AB865"/>
    <mergeCell ref="E862:J862"/>
    <mergeCell ref="K862:P862"/>
    <mergeCell ref="Q862:V862"/>
    <mergeCell ref="W862:AB862"/>
    <mergeCell ref="E863:J863"/>
    <mergeCell ref="K863:P863"/>
    <mergeCell ref="Q863:V863"/>
    <mergeCell ref="W863:AB863"/>
    <mergeCell ref="E869:J869"/>
    <mergeCell ref="K869:P869"/>
    <mergeCell ref="Q869:V869"/>
    <mergeCell ref="W869:AB869"/>
    <mergeCell ref="E866:J866"/>
    <mergeCell ref="K866:P866"/>
    <mergeCell ref="Q866:V866"/>
    <mergeCell ref="W866:AB866"/>
    <mergeCell ref="E867:J867"/>
    <mergeCell ref="K867:P867"/>
    <mergeCell ref="Q867:V867"/>
    <mergeCell ref="W867:AB867"/>
    <mergeCell ref="E870:J870"/>
    <mergeCell ref="K870:P870"/>
    <mergeCell ref="Q870:V870"/>
    <mergeCell ref="W870:AB870"/>
    <mergeCell ref="E871:J871"/>
    <mergeCell ref="L889:Q889"/>
    <mergeCell ref="R889:W889"/>
    <mergeCell ref="X889:AC889"/>
    <mergeCell ref="E885:K885"/>
    <mergeCell ref="L885:Q885"/>
    <mergeCell ref="R885:W885"/>
    <mergeCell ref="X885:AC885"/>
    <mergeCell ref="E886:K886"/>
    <mergeCell ref="L886:Q886"/>
    <mergeCell ref="R886:W886"/>
    <mergeCell ref="X886:AC886"/>
    <mergeCell ref="E883:K883"/>
    <mergeCell ref="L883:Q883"/>
    <mergeCell ref="R883:W883"/>
    <mergeCell ref="X883:AC883"/>
    <mergeCell ref="E884:K884"/>
    <mergeCell ref="L884:Q884"/>
    <mergeCell ref="R884:W884"/>
    <mergeCell ref="X884:AC884"/>
    <mergeCell ref="E888:K888"/>
    <mergeCell ref="E887:K887"/>
    <mergeCell ref="L887:Q887"/>
    <mergeCell ref="R887:W887"/>
    <mergeCell ref="X887:AC887"/>
    <mergeCell ref="G90:R90"/>
    <mergeCell ref="S90:W90"/>
    <mergeCell ref="B626:C626"/>
    <mergeCell ref="D626:K626"/>
    <mergeCell ref="B643:C643"/>
    <mergeCell ref="D643:K643"/>
    <mergeCell ref="B642:C642"/>
    <mergeCell ref="D642:K642"/>
    <mergeCell ref="B641:C641"/>
    <mergeCell ref="D641:K641"/>
    <mergeCell ref="B640:C640"/>
    <mergeCell ref="D640:K640"/>
    <mergeCell ref="B639:C639"/>
    <mergeCell ref="E639:K639"/>
    <mergeCell ref="B638:C638"/>
    <mergeCell ref="E638:K638"/>
    <mergeCell ref="B565:C565"/>
    <mergeCell ref="D565:K565"/>
    <mergeCell ref="B564:C564"/>
    <mergeCell ref="C534:AD534"/>
    <mergeCell ref="C535:AD535"/>
    <mergeCell ref="C537:F537"/>
    <mergeCell ref="C525:G525"/>
    <mergeCell ref="C524:G524"/>
    <mergeCell ref="C522:G522"/>
    <mergeCell ref="C523:G523"/>
    <mergeCell ref="B529:AD529"/>
    <mergeCell ref="W518:AB518"/>
    <mergeCell ref="AC518:AD519"/>
    <mergeCell ref="H520:I520"/>
    <mergeCell ref="AC520:AD520"/>
    <mergeCell ref="H521:I521"/>
    <mergeCell ref="H524:I524"/>
    <mergeCell ref="B559:C559"/>
    <mergeCell ref="B627:C627"/>
    <mergeCell ref="E627:K627"/>
    <mergeCell ref="X556:Y556"/>
    <mergeCell ref="Z556:AA556"/>
    <mergeCell ref="AB556:AC556"/>
    <mergeCell ref="B557:C557"/>
    <mergeCell ref="D557:K557"/>
    <mergeCell ref="R557:S557"/>
    <mergeCell ref="B532:AD532"/>
    <mergeCell ref="C533:AD533"/>
    <mergeCell ref="D880:K882"/>
    <mergeCell ref="L880:Q882"/>
    <mergeCell ref="R880:W882"/>
    <mergeCell ref="X880:AC882"/>
    <mergeCell ref="E872:J872"/>
    <mergeCell ref="K872:P872"/>
    <mergeCell ref="Q872:V872"/>
    <mergeCell ref="W872:AB872"/>
    <mergeCell ref="E873:J873"/>
    <mergeCell ref="K873:P873"/>
    <mergeCell ref="Q873:V873"/>
    <mergeCell ref="W873:AB873"/>
    <mergeCell ref="K871:P871"/>
    <mergeCell ref="K874:P874"/>
    <mergeCell ref="Q871:V871"/>
    <mergeCell ref="W871:AB871"/>
    <mergeCell ref="E868:J868"/>
    <mergeCell ref="K868:P868"/>
    <mergeCell ref="Q868:V868"/>
    <mergeCell ref="W868:AB868"/>
    <mergeCell ref="B644:C644"/>
    <mergeCell ref="D644:K644"/>
    <mergeCell ref="B660:C660"/>
    <mergeCell ref="D660:K660"/>
    <mergeCell ref="B659:C659"/>
    <mergeCell ref="D659:K659"/>
    <mergeCell ref="B658:C658"/>
    <mergeCell ref="D658:K658"/>
    <mergeCell ref="B657:C657"/>
    <mergeCell ref="D657:K657"/>
    <mergeCell ref="B656:C656"/>
    <mergeCell ref="E656:K656"/>
    <mergeCell ref="B655:C655"/>
    <mergeCell ref="E655:K655"/>
    <mergeCell ref="B654:C654"/>
    <mergeCell ref="D654:K654"/>
    <mergeCell ref="C550:AD550"/>
    <mergeCell ref="V556:W556"/>
    <mergeCell ref="T554:U554"/>
    <mergeCell ref="V554:W554"/>
    <mergeCell ref="X554:Y554"/>
    <mergeCell ref="Z554:AA554"/>
    <mergeCell ref="AB554:AC554"/>
    <mergeCell ref="B553:C554"/>
    <mergeCell ref="D553:K554"/>
    <mergeCell ref="D559:K559"/>
    <mergeCell ref="B558:C558"/>
    <mergeCell ref="D558:K558"/>
    <mergeCell ref="B561:C561"/>
    <mergeCell ref="D561:K561"/>
    <mergeCell ref="B560:C560"/>
    <mergeCell ref="D560:K560"/>
    <mergeCell ref="D564:K564"/>
    <mergeCell ref="B567:C567"/>
    <mergeCell ref="E567:K567"/>
    <mergeCell ref="B566:C566"/>
    <mergeCell ref="D669:K669"/>
    <mergeCell ref="B668:C668"/>
    <mergeCell ref="E668:K668"/>
    <mergeCell ref="B667:C667"/>
    <mergeCell ref="E667:K667"/>
    <mergeCell ref="B666:C666"/>
    <mergeCell ref="E666:K666"/>
    <mergeCell ref="B665:C665"/>
    <mergeCell ref="E665:K665"/>
    <mergeCell ref="B664:C664"/>
    <mergeCell ref="D664:K664"/>
    <mergeCell ref="B663:C663"/>
    <mergeCell ref="D663:K663"/>
    <mergeCell ref="B662:C662"/>
    <mergeCell ref="D662:K662"/>
    <mergeCell ref="B661:C661"/>
    <mergeCell ref="D661:K661"/>
    <mergeCell ref="B653:C653"/>
    <mergeCell ref="E653:K653"/>
    <mergeCell ref="B652:C652"/>
    <mergeCell ref="E652:K652"/>
    <mergeCell ref="B651:C651"/>
    <mergeCell ref="E651:K651"/>
    <mergeCell ref="B650:C650"/>
    <mergeCell ref="E650:K650"/>
    <mergeCell ref="E647:K647"/>
    <mergeCell ref="B646:C646"/>
    <mergeCell ref="E646:K646"/>
    <mergeCell ref="B645:C645"/>
    <mergeCell ref="D645:K645"/>
    <mergeCell ref="B636:C636"/>
    <mergeCell ref="E636:K636"/>
    <mergeCell ref="B635:C635"/>
    <mergeCell ref="E635:K635"/>
    <mergeCell ref="B631:C631"/>
    <mergeCell ref="E631:K631"/>
    <mergeCell ref="B630:C630"/>
    <mergeCell ref="E630:K630"/>
    <mergeCell ref="B629:C629"/>
    <mergeCell ref="E629:K629"/>
    <mergeCell ref="B628:C628"/>
    <mergeCell ref="E628:K628"/>
    <mergeCell ref="X679:Y679"/>
    <mergeCell ref="Z679:AA679"/>
    <mergeCell ref="T678:U678"/>
    <mergeCell ref="V678:W678"/>
    <mergeCell ref="X678:Y678"/>
    <mergeCell ref="Z678:AA678"/>
    <mergeCell ref="R675:S675"/>
    <mergeCell ref="T675:U675"/>
    <mergeCell ref="V675:W675"/>
    <mergeCell ref="X675:Y675"/>
    <mergeCell ref="Z675:AA675"/>
    <mergeCell ref="R671:S671"/>
    <mergeCell ref="T671:U671"/>
    <mergeCell ref="V671:W671"/>
    <mergeCell ref="X671:Y671"/>
    <mergeCell ref="Z671:AA671"/>
    <mergeCell ref="T668:U668"/>
    <mergeCell ref="P678:Q678"/>
    <mergeCell ref="R678:S678"/>
    <mergeCell ref="R677:S677"/>
    <mergeCell ref="T677:U677"/>
    <mergeCell ref="V677:W677"/>
    <mergeCell ref="X677:Y677"/>
    <mergeCell ref="Z677:AA677"/>
    <mergeCell ref="AB677:AC677"/>
    <mergeCell ref="X676:Y676"/>
    <mergeCell ref="Z676:AA676"/>
    <mergeCell ref="AB676:AC676"/>
    <mergeCell ref="L677:M677"/>
    <mergeCell ref="N677:O677"/>
    <mergeCell ref="P677:Q677"/>
    <mergeCell ref="L676:M676"/>
    <mergeCell ref="N676:O676"/>
    <mergeCell ref="P676:Q676"/>
    <mergeCell ref="R676:S676"/>
    <mergeCell ref="T676:U676"/>
    <mergeCell ref="V676:W676"/>
    <mergeCell ref="AB675:AC675"/>
    <mergeCell ref="T674:U674"/>
    <mergeCell ref="V674:W674"/>
    <mergeCell ref="X674:Y674"/>
    <mergeCell ref="Z674:AA674"/>
    <mergeCell ref="AB674:AC674"/>
    <mergeCell ref="L675:M675"/>
    <mergeCell ref="N675:O675"/>
    <mergeCell ref="P675:Q675"/>
    <mergeCell ref="L674:M674"/>
    <mergeCell ref="N674:O674"/>
    <mergeCell ref="P674:Q674"/>
    <mergeCell ref="R674:S674"/>
    <mergeCell ref="X673:Y673"/>
    <mergeCell ref="Z673:AA673"/>
    <mergeCell ref="AB673:AC673"/>
    <mergeCell ref="T672:U672"/>
    <mergeCell ref="V672:W672"/>
    <mergeCell ref="X672:Y672"/>
    <mergeCell ref="Z672:AA672"/>
    <mergeCell ref="AB672:AC672"/>
    <mergeCell ref="L673:M673"/>
    <mergeCell ref="N673:O673"/>
    <mergeCell ref="P673:Q673"/>
    <mergeCell ref="L672:M672"/>
    <mergeCell ref="N672:O672"/>
    <mergeCell ref="P672:Q672"/>
    <mergeCell ref="R672:S672"/>
    <mergeCell ref="R673:S673"/>
    <mergeCell ref="T673:U673"/>
    <mergeCell ref="V673:W673"/>
    <mergeCell ref="AB671:AC671"/>
    <mergeCell ref="X670:Y670"/>
    <mergeCell ref="Z670:AA670"/>
    <mergeCell ref="AB670:AC670"/>
    <mergeCell ref="L671:M671"/>
    <mergeCell ref="N671:O671"/>
    <mergeCell ref="P671:Q671"/>
    <mergeCell ref="L670:M670"/>
    <mergeCell ref="N670:O670"/>
    <mergeCell ref="P670:Q670"/>
    <mergeCell ref="R670:S670"/>
    <mergeCell ref="R669:S669"/>
    <mergeCell ref="T669:U669"/>
    <mergeCell ref="V669:W669"/>
    <mergeCell ref="X669:Y669"/>
    <mergeCell ref="Z669:AA669"/>
    <mergeCell ref="AB669:AC669"/>
    <mergeCell ref="T670:U670"/>
    <mergeCell ref="V670:W670"/>
    <mergeCell ref="V668:W668"/>
    <mergeCell ref="X668:Y668"/>
    <mergeCell ref="Z668:AA668"/>
    <mergeCell ref="AB668:AC668"/>
    <mergeCell ref="L669:M669"/>
    <mergeCell ref="N669:O669"/>
    <mergeCell ref="P669:Q669"/>
    <mergeCell ref="L668:M668"/>
    <mergeCell ref="N668:O668"/>
    <mergeCell ref="P668:Q668"/>
    <mergeCell ref="R668:S668"/>
    <mergeCell ref="X667:Y667"/>
    <mergeCell ref="Z667:AA667"/>
    <mergeCell ref="AB667:AC667"/>
    <mergeCell ref="T666:U666"/>
    <mergeCell ref="V666:W666"/>
    <mergeCell ref="X666:Y666"/>
    <mergeCell ref="Z666:AA666"/>
    <mergeCell ref="AB666:AC666"/>
    <mergeCell ref="L667:M667"/>
    <mergeCell ref="N667:O667"/>
    <mergeCell ref="P667:Q667"/>
    <mergeCell ref="L666:M666"/>
    <mergeCell ref="N666:O666"/>
    <mergeCell ref="P666:Q666"/>
    <mergeCell ref="R666:S666"/>
    <mergeCell ref="R667:S667"/>
    <mergeCell ref="T667:U667"/>
    <mergeCell ref="V667:W667"/>
    <mergeCell ref="R665:S665"/>
    <mergeCell ref="T665:U665"/>
    <mergeCell ref="V665:W665"/>
    <mergeCell ref="X665:Y665"/>
    <mergeCell ref="Z665:AA665"/>
    <mergeCell ref="AB665:AC665"/>
    <mergeCell ref="X664:Y664"/>
    <mergeCell ref="Z664:AA664"/>
    <mergeCell ref="AB664:AC664"/>
    <mergeCell ref="L665:M665"/>
    <mergeCell ref="N665:O665"/>
    <mergeCell ref="P665:Q665"/>
    <mergeCell ref="L664:M664"/>
    <mergeCell ref="N664:O664"/>
    <mergeCell ref="P664:Q664"/>
    <mergeCell ref="R664:S664"/>
    <mergeCell ref="R663:S663"/>
    <mergeCell ref="T663:U663"/>
    <mergeCell ref="V663:W663"/>
    <mergeCell ref="X663:Y663"/>
    <mergeCell ref="Z663:AA663"/>
    <mergeCell ref="AB663:AC663"/>
    <mergeCell ref="T664:U664"/>
    <mergeCell ref="V664:W664"/>
    <mergeCell ref="T662:U662"/>
    <mergeCell ref="V662:W662"/>
    <mergeCell ref="X662:Y662"/>
    <mergeCell ref="Z662:AA662"/>
    <mergeCell ref="AB662:AC662"/>
    <mergeCell ref="L663:M663"/>
    <mergeCell ref="N663:O663"/>
    <mergeCell ref="P663:Q663"/>
    <mergeCell ref="L662:M662"/>
    <mergeCell ref="N662:O662"/>
    <mergeCell ref="P662:Q662"/>
    <mergeCell ref="R662:S662"/>
    <mergeCell ref="X661:Y661"/>
    <mergeCell ref="Z661:AA661"/>
    <mergeCell ref="AB661:AC661"/>
    <mergeCell ref="T660:U660"/>
    <mergeCell ref="V660:W660"/>
    <mergeCell ref="X660:Y660"/>
    <mergeCell ref="Z660:AA660"/>
    <mergeCell ref="AB660:AC660"/>
    <mergeCell ref="L661:M661"/>
    <mergeCell ref="N661:O661"/>
    <mergeCell ref="P661:Q661"/>
    <mergeCell ref="L660:M660"/>
    <mergeCell ref="N660:O660"/>
    <mergeCell ref="P660:Q660"/>
    <mergeCell ref="R660:S660"/>
    <mergeCell ref="R661:S661"/>
    <mergeCell ref="T661:U661"/>
    <mergeCell ref="V661:W661"/>
    <mergeCell ref="R659:S659"/>
    <mergeCell ref="T659:U659"/>
    <mergeCell ref="V659:W659"/>
    <mergeCell ref="X659:Y659"/>
    <mergeCell ref="Z659:AA659"/>
    <mergeCell ref="AB659:AC659"/>
    <mergeCell ref="T658:U658"/>
    <mergeCell ref="V658:W658"/>
    <mergeCell ref="X658:Y658"/>
    <mergeCell ref="Z658:AA658"/>
    <mergeCell ref="AB658:AC658"/>
    <mergeCell ref="L659:M659"/>
    <mergeCell ref="N659:O659"/>
    <mergeCell ref="P659:Q659"/>
    <mergeCell ref="L658:M658"/>
    <mergeCell ref="N658:O658"/>
    <mergeCell ref="P658:Q658"/>
    <mergeCell ref="R658:S658"/>
    <mergeCell ref="R657:S657"/>
    <mergeCell ref="T657:U657"/>
    <mergeCell ref="V657:W657"/>
    <mergeCell ref="X657:Y657"/>
    <mergeCell ref="Z657:AA657"/>
    <mergeCell ref="AB657:AC657"/>
    <mergeCell ref="T656:U656"/>
    <mergeCell ref="V656:W656"/>
    <mergeCell ref="X656:Y656"/>
    <mergeCell ref="Z656:AA656"/>
    <mergeCell ref="AB656:AC656"/>
    <mergeCell ref="L657:M657"/>
    <mergeCell ref="N657:O657"/>
    <mergeCell ref="P657:Q657"/>
    <mergeCell ref="L656:M656"/>
    <mergeCell ref="N656:O656"/>
    <mergeCell ref="P656:Q656"/>
    <mergeCell ref="R656:S656"/>
    <mergeCell ref="R655:S655"/>
    <mergeCell ref="T655:U655"/>
    <mergeCell ref="V655:W655"/>
    <mergeCell ref="X655:Y655"/>
    <mergeCell ref="Z655:AA655"/>
    <mergeCell ref="AB655:AC655"/>
    <mergeCell ref="T654:U654"/>
    <mergeCell ref="V654:W654"/>
    <mergeCell ref="X654:Y654"/>
    <mergeCell ref="Z654:AA654"/>
    <mergeCell ref="AB654:AC654"/>
    <mergeCell ref="L655:M655"/>
    <mergeCell ref="N655:O655"/>
    <mergeCell ref="P655:Q655"/>
    <mergeCell ref="L654:M654"/>
    <mergeCell ref="N654:O654"/>
    <mergeCell ref="P654:Q654"/>
    <mergeCell ref="R654:S654"/>
    <mergeCell ref="R653:S653"/>
    <mergeCell ref="T653:U653"/>
    <mergeCell ref="V653:W653"/>
    <mergeCell ref="X653:Y653"/>
    <mergeCell ref="Z653:AA653"/>
    <mergeCell ref="AB653:AC653"/>
    <mergeCell ref="T652:U652"/>
    <mergeCell ref="V652:W652"/>
    <mergeCell ref="X652:Y652"/>
    <mergeCell ref="Z652:AA652"/>
    <mergeCell ref="AB652:AC652"/>
    <mergeCell ref="L653:M653"/>
    <mergeCell ref="N653:O653"/>
    <mergeCell ref="P653:Q653"/>
    <mergeCell ref="L652:M652"/>
    <mergeCell ref="N652:O652"/>
    <mergeCell ref="P652:Q652"/>
    <mergeCell ref="R652:S652"/>
    <mergeCell ref="R651:S651"/>
    <mergeCell ref="T651:U651"/>
    <mergeCell ref="V651:W651"/>
    <mergeCell ref="X651:Y651"/>
    <mergeCell ref="Z651:AA651"/>
    <mergeCell ref="AB651:AC651"/>
    <mergeCell ref="T650:U650"/>
    <mergeCell ref="V650:W650"/>
    <mergeCell ref="X650:Y650"/>
    <mergeCell ref="Z650:AA650"/>
    <mergeCell ref="AB650:AC650"/>
    <mergeCell ref="L651:M651"/>
    <mergeCell ref="N651:O651"/>
    <mergeCell ref="P651:Q651"/>
    <mergeCell ref="L650:M650"/>
    <mergeCell ref="N650:O650"/>
    <mergeCell ref="P650:Q650"/>
    <mergeCell ref="R650:S650"/>
    <mergeCell ref="R649:S649"/>
    <mergeCell ref="T649:U649"/>
    <mergeCell ref="V649:W649"/>
    <mergeCell ref="X649:Y649"/>
    <mergeCell ref="Z649:AA649"/>
    <mergeCell ref="AB649:AC649"/>
    <mergeCell ref="T648:U648"/>
    <mergeCell ref="V648:W648"/>
    <mergeCell ref="X648:Y648"/>
    <mergeCell ref="Z648:AA648"/>
    <mergeCell ref="AB648:AC648"/>
    <mergeCell ref="L649:M649"/>
    <mergeCell ref="N649:O649"/>
    <mergeCell ref="P649:Q649"/>
    <mergeCell ref="L648:M648"/>
    <mergeCell ref="N648:O648"/>
    <mergeCell ref="P648:Q648"/>
    <mergeCell ref="R648:S648"/>
    <mergeCell ref="R647:S647"/>
    <mergeCell ref="T647:U647"/>
    <mergeCell ref="V647:W647"/>
    <mergeCell ref="X647:Y647"/>
    <mergeCell ref="Z647:AA647"/>
    <mergeCell ref="AB647:AC647"/>
    <mergeCell ref="T646:U646"/>
    <mergeCell ref="V646:W646"/>
    <mergeCell ref="X646:Y646"/>
    <mergeCell ref="Z646:AA646"/>
    <mergeCell ref="AB646:AC646"/>
    <mergeCell ref="L647:M647"/>
    <mergeCell ref="N647:O647"/>
    <mergeCell ref="P647:Q647"/>
    <mergeCell ref="L646:M646"/>
    <mergeCell ref="N646:O646"/>
    <mergeCell ref="P646:Q646"/>
    <mergeCell ref="R646:S646"/>
    <mergeCell ref="R645:S645"/>
    <mergeCell ref="T645:U645"/>
    <mergeCell ref="V645:W645"/>
    <mergeCell ref="X645:Y645"/>
    <mergeCell ref="Z645:AA645"/>
    <mergeCell ref="AB645:AC645"/>
    <mergeCell ref="T644:U644"/>
    <mergeCell ref="V644:W644"/>
    <mergeCell ref="X644:Y644"/>
    <mergeCell ref="Z644:AA644"/>
    <mergeCell ref="AB644:AC644"/>
    <mergeCell ref="L645:M645"/>
    <mergeCell ref="N645:O645"/>
    <mergeCell ref="P645:Q645"/>
    <mergeCell ref="L644:M644"/>
    <mergeCell ref="N644:O644"/>
    <mergeCell ref="P644:Q644"/>
    <mergeCell ref="R644:S644"/>
    <mergeCell ref="R643:S643"/>
    <mergeCell ref="T643:U643"/>
    <mergeCell ref="V643:W643"/>
    <mergeCell ref="X643:Y643"/>
    <mergeCell ref="Z643:AA643"/>
    <mergeCell ref="AB643:AC643"/>
    <mergeCell ref="T642:U642"/>
    <mergeCell ref="V642:W642"/>
    <mergeCell ref="X642:Y642"/>
    <mergeCell ref="Z642:AA642"/>
    <mergeCell ref="AB642:AC642"/>
    <mergeCell ref="L643:M643"/>
    <mergeCell ref="N643:O643"/>
    <mergeCell ref="P643:Q643"/>
    <mergeCell ref="L642:M642"/>
    <mergeCell ref="N642:O642"/>
    <mergeCell ref="P642:Q642"/>
    <mergeCell ref="R642:S642"/>
    <mergeCell ref="R641:S641"/>
    <mergeCell ref="T641:U641"/>
    <mergeCell ref="V641:W641"/>
    <mergeCell ref="X641:Y641"/>
    <mergeCell ref="Z641:AA641"/>
    <mergeCell ref="AB641:AC641"/>
    <mergeCell ref="T640:U640"/>
    <mergeCell ref="V640:W640"/>
    <mergeCell ref="X640:Y640"/>
    <mergeCell ref="Z640:AA640"/>
    <mergeCell ref="AB640:AC640"/>
    <mergeCell ref="L641:M641"/>
    <mergeCell ref="N641:O641"/>
    <mergeCell ref="P641:Q641"/>
    <mergeCell ref="L640:M640"/>
    <mergeCell ref="N640:O640"/>
    <mergeCell ref="P640:Q640"/>
    <mergeCell ref="R640:S640"/>
    <mergeCell ref="R639:S639"/>
    <mergeCell ref="T639:U639"/>
    <mergeCell ref="V639:W639"/>
    <mergeCell ref="X639:Y639"/>
    <mergeCell ref="Z639:AA639"/>
    <mergeCell ref="AB639:AC639"/>
    <mergeCell ref="T638:U638"/>
    <mergeCell ref="V638:W638"/>
    <mergeCell ref="X638:Y638"/>
    <mergeCell ref="Z638:AA638"/>
    <mergeCell ref="AB638:AC638"/>
    <mergeCell ref="L639:M639"/>
    <mergeCell ref="N639:O639"/>
    <mergeCell ref="P639:Q639"/>
    <mergeCell ref="L638:M638"/>
    <mergeCell ref="N638:O638"/>
    <mergeCell ref="P638:Q638"/>
    <mergeCell ref="R638:S638"/>
    <mergeCell ref="R637:S637"/>
    <mergeCell ref="T637:U637"/>
    <mergeCell ref="V637:W637"/>
    <mergeCell ref="X637:Y637"/>
    <mergeCell ref="Z637:AA637"/>
    <mergeCell ref="AB637:AC637"/>
    <mergeCell ref="T636:U636"/>
    <mergeCell ref="V636:W636"/>
    <mergeCell ref="X636:Y636"/>
    <mergeCell ref="Z636:AA636"/>
    <mergeCell ref="AB636:AC636"/>
    <mergeCell ref="L637:M637"/>
    <mergeCell ref="N637:O637"/>
    <mergeCell ref="P637:Q637"/>
    <mergeCell ref="L636:M636"/>
    <mergeCell ref="N636:O636"/>
    <mergeCell ref="P636:Q636"/>
    <mergeCell ref="R636:S636"/>
    <mergeCell ref="R635:S635"/>
    <mergeCell ref="T635:U635"/>
    <mergeCell ref="V635:W635"/>
    <mergeCell ref="X635:Y635"/>
    <mergeCell ref="Z635:AA635"/>
    <mergeCell ref="AB635:AC635"/>
    <mergeCell ref="T634:U634"/>
    <mergeCell ref="V634:W634"/>
    <mergeCell ref="X634:Y634"/>
    <mergeCell ref="Z634:AA634"/>
    <mergeCell ref="AB634:AC634"/>
    <mergeCell ref="L635:M635"/>
    <mergeCell ref="N635:O635"/>
    <mergeCell ref="P635:Q635"/>
    <mergeCell ref="L634:M634"/>
    <mergeCell ref="N634:O634"/>
    <mergeCell ref="P634:Q634"/>
    <mergeCell ref="R634:S634"/>
    <mergeCell ref="R633:S633"/>
    <mergeCell ref="T633:U633"/>
    <mergeCell ref="V633:W633"/>
    <mergeCell ref="X633:Y633"/>
    <mergeCell ref="Z633:AA633"/>
    <mergeCell ref="AB633:AC633"/>
    <mergeCell ref="T632:U632"/>
    <mergeCell ref="V632:W632"/>
    <mergeCell ref="X632:Y632"/>
    <mergeCell ref="Z632:AA632"/>
    <mergeCell ref="AB632:AC632"/>
    <mergeCell ref="L633:M633"/>
    <mergeCell ref="N633:O633"/>
    <mergeCell ref="P633:Q633"/>
    <mergeCell ref="L632:M632"/>
    <mergeCell ref="N632:O632"/>
    <mergeCell ref="P632:Q632"/>
    <mergeCell ref="R632:S632"/>
    <mergeCell ref="N631:O631"/>
    <mergeCell ref="P631:Q631"/>
    <mergeCell ref="L630:M630"/>
    <mergeCell ref="N630:O630"/>
    <mergeCell ref="P630:Q630"/>
    <mergeCell ref="R630:S630"/>
    <mergeCell ref="R629:S629"/>
    <mergeCell ref="T629:U629"/>
    <mergeCell ref="V629:W629"/>
    <mergeCell ref="X629:Y629"/>
    <mergeCell ref="Z629:AA629"/>
    <mergeCell ref="AB629:AC629"/>
    <mergeCell ref="T628:U628"/>
    <mergeCell ref="V628:W628"/>
    <mergeCell ref="X628:Y628"/>
    <mergeCell ref="Z628:AA628"/>
    <mergeCell ref="AB628:AC628"/>
    <mergeCell ref="L629:M629"/>
    <mergeCell ref="N629:O629"/>
    <mergeCell ref="P629:Q629"/>
    <mergeCell ref="L628:M628"/>
    <mergeCell ref="N628:O628"/>
    <mergeCell ref="P628:Q628"/>
    <mergeCell ref="R628:S628"/>
    <mergeCell ref="N627:O627"/>
    <mergeCell ref="P627:Q627"/>
    <mergeCell ref="L626:M626"/>
    <mergeCell ref="N626:O626"/>
    <mergeCell ref="P626:Q626"/>
    <mergeCell ref="R626:S626"/>
    <mergeCell ref="R625:S625"/>
    <mergeCell ref="T625:U625"/>
    <mergeCell ref="V625:W625"/>
    <mergeCell ref="X625:Y625"/>
    <mergeCell ref="Z625:AA625"/>
    <mergeCell ref="AB625:AC625"/>
    <mergeCell ref="T624:U624"/>
    <mergeCell ref="V624:W624"/>
    <mergeCell ref="X624:Y624"/>
    <mergeCell ref="Z624:AA624"/>
    <mergeCell ref="AB624:AC624"/>
    <mergeCell ref="L625:M625"/>
    <mergeCell ref="N625:O625"/>
    <mergeCell ref="P625:Q625"/>
    <mergeCell ref="L624:M624"/>
    <mergeCell ref="N624:O624"/>
    <mergeCell ref="P624:Q624"/>
    <mergeCell ref="R624:S624"/>
    <mergeCell ref="R627:S627"/>
    <mergeCell ref="T627:U627"/>
    <mergeCell ref="V627:W627"/>
    <mergeCell ref="X627:Y627"/>
    <mergeCell ref="Z627:AA627"/>
    <mergeCell ref="AB627:AC627"/>
    <mergeCell ref="T626:U626"/>
    <mergeCell ref="V626:W626"/>
    <mergeCell ref="AB623:AC623"/>
    <mergeCell ref="T622:U622"/>
    <mergeCell ref="V622:W622"/>
    <mergeCell ref="X622:Y622"/>
    <mergeCell ref="Z622:AA622"/>
    <mergeCell ref="AB622:AC622"/>
    <mergeCell ref="L623:M623"/>
    <mergeCell ref="N623:O623"/>
    <mergeCell ref="P623:Q623"/>
    <mergeCell ref="L622:M622"/>
    <mergeCell ref="N622:O622"/>
    <mergeCell ref="P622:Q622"/>
    <mergeCell ref="R622:S622"/>
    <mergeCell ref="R621:S621"/>
    <mergeCell ref="T621:U621"/>
    <mergeCell ref="V621:W621"/>
    <mergeCell ref="X621:Y621"/>
    <mergeCell ref="Z621:AA621"/>
    <mergeCell ref="AB621:AC621"/>
    <mergeCell ref="AB620:AC620"/>
    <mergeCell ref="L621:M621"/>
    <mergeCell ref="N621:O621"/>
    <mergeCell ref="P621:Q621"/>
    <mergeCell ref="L620:M620"/>
    <mergeCell ref="N620:O620"/>
    <mergeCell ref="P620:Q620"/>
    <mergeCell ref="R620:S620"/>
    <mergeCell ref="R619:S619"/>
    <mergeCell ref="T619:U619"/>
    <mergeCell ref="V619:W619"/>
    <mergeCell ref="X619:Y619"/>
    <mergeCell ref="Z619:AA619"/>
    <mergeCell ref="AB619:AC619"/>
    <mergeCell ref="T618:U618"/>
    <mergeCell ref="V618:W618"/>
    <mergeCell ref="X618:Y618"/>
    <mergeCell ref="Z618:AA618"/>
    <mergeCell ref="AB618:AC618"/>
    <mergeCell ref="L619:M619"/>
    <mergeCell ref="N619:O619"/>
    <mergeCell ref="P619:Q619"/>
    <mergeCell ref="L618:M618"/>
    <mergeCell ref="N618:O618"/>
    <mergeCell ref="P618:Q618"/>
    <mergeCell ref="R618:S618"/>
    <mergeCell ref="X617:Y617"/>
    <mergeCell ref="Z617:AA617"/>
    <mergeCell ref="AB617:AC617"/>
    <mergeCell ref="T616:U616"/>
    <mergeCell ref="V616:W616"/>
    <mergeCell ref="X616:Y616"/>
    <mergeCell ref="Z616:AA616"/>
    <mergeCell ref="AB616:AC616"/>
    <mergeCell ref="L617:M617"/>
    <mergeCell ref="N617:O617"/>
    <mergeCell ref="P617:Q617"/>
    <mergeCell ref="L616:M616"/>
    <mergeCell ref="N616:O616"/>
    <mergeCell ref="P616:Q616"/>
    <mergeCell ref="R616:S616"/>
    <mergeCell ref="R615:S615"/>
    <mergeCell ref="T615:U615"/>
    <mergeCell ref="V615:W615"/>
    <mergeCell ref="X615:Y615"/>
    <mergeCell ref="Z615:AA615"/>
    <mergeCell ref="AB615:AC615"/>
    <mergeCell ref="X614:Y614"/>
    <mergeCell ref="Z614:AA614"/>
    <mergeCell ref="AB614:AC614"/>
    <mergeCell ref="L615:M615"/>
    <mergeCell ref="N615:O615"/>
    <mergeCell ref="P615:Q615"/>
    <mergeCell ref="L614:M614"/>
    <mergeCell ref="N614:O614"/>
    <mergeCell ref="P614:Q614"/>
    <mergeCell ref="R614:S614"/>
    <mergeCell ref="R613:S613"/>
    <mergeCell ref="T613:U613"/>
    <mergeCell ref="V613:W613"/>
    <mergeCell ref="X613:Y613"/>
    <mergeCell ref="Z613:AA613"/>
    <mergeCell ref="AB613:AC613"/>
    <mergeCell ref="T612:U612"/>
    <mergeCell ref="V612:W612"/>
    <mergeCell ref="X612:Y612"/>
    <mergeCell ref="Z612:AA612"/>
    <mergeCell ref="AB612:AC612"/>
    <mergeCell ref="L613:M613"/>
    <mergeCell ref="N613:O613"/>
    <mergeCell ref="P613:Q613"/>
    <mergeCell ref="L612:M612"/>
    <mergeCell ref="N612:O612"/>
    <mergeCell ref="P612:Q612"/>
    <mergeCell ref="R612:S612"/>
    <mergeCell ref="Z611:AA611"/>
    <mergeCell ref="AB611:AC611"/>
    <mergeCell ref="T610:U610"/>
    <mergeCell ref="V610:W610"/>
    <mergeCell ref="X610:Y610"/>
    <mergeCell ref="Z610:AA610"/>
    <mergeCell ref="AB610:AC610"/>
    <mergeCell ref="L611:M611"/>
    <mergeCell ref="N611:O611"/>
    <mergeCell ref="P611:Q611"/>
    <mergeCell ref="L610:M610"/>
    <mergeCell ref="N610:O610"/>
    <mergeCell ref="P610:Q610"/>
    <mergeCell ref="R610:S610"/>
    <mergeCell ref="R609:S609"/>
    <mergeCell ref="T609:U609"/>
    <mergeCell ref="V609:W609"/>
    <mergeCell ref="X609:Y609"/>
    <mergeCell ref="Z609:AA609"/>
    <mergeCell ref="AB609:AC609"/>
    <mergeCell ref="Z608:AA608"/>
    <mergeCell ref="AB608:AC608"/>
    <mergeCell ref="L609:M609"/>
    <mergeCell ref="N609:O609"/>
    <mergeCell ref="P609:Q609"/>
    <mergeCell ref="L608:M608"/>
    <mergeCell ref="N608:O608"/>
    <mergeCell ref="P608:Q608"/>
    <mergeCell ref="R608:S608"/>
    <mergeCell ref="R607:S607"/>
    <mergeCell ref="T607:U607"/>
    <mergeCell ref="V607:W607"/>
    <mergeCell ref="X607:Y607"/>
    <mergeCell ref="Z607:AA607"/>
    <mergeCell ref="AB607:AC607"/>
    <mergeCell ref="T606:U606"/>
    <mergeCell ref="V606:W606"/>
    <mergeCell ref="X606:Y606"/>
    <mergeCell ref="Z606:AA606"/>
    <mergeCell ref="AB606:AC606"/>
    <mergeCell ref="L607:M607"/>
    <mergeCell ref="N607:O607"/>
    <mergeCell ref="P607:Q607"/>
    <mergeCell ref="L606:M606"/>
    <mergeCell ref="N606:O606"/>
    <mergeCell ref="P606:Q606"/>
    <mergeCell ref="R606:S606"/>
    <mergeCell ref="Z605:AA605"/>
    <mergeCell ref="AB605:AC605"/>
    <mergeCell ref="T604:U604"/>
    <mergeCell ref="V604:W604"/>
    <mergeCell ref="X604:Y604"/>
    <mergeCell ref="Z604:AA604"/>
    <mergeCell ref="AB604:AC604"/>
    <mergeCell ref="L605:M605"/>
    <mergeCell ref="N605:O605"/>
    <mergeCell ref="P605:Q605"/>
    <mergeCell ref="L604:M604"/>
    <mergeCell ref="N604:O604"/>
    <mergeCell ref="P604:Q604"/>
    <mergeCell ref="R604:S604"/>
    <mergeCell ref="R603:S603"/>
    <mergeCell ref="T603:U603"/>
    <mergeCell ref="V603:W603"/>
    <mergeCell ref="X603:Y603"/>
    <mergeCell ref="Z603:AA603"/>
    <mergeCell ref="AB603:AC603"/>
    <mergeCell ref="Z602:AA602"/>
    <mergeCell ref="AB602:AC602"/>
    <mergeCell ref="L603:M603"/>
    <mergeCell ref="N603:O603"/>
    <mergeCell ref="P603:Q603"/>
    <mergeCell ref="L602:M602"/>
    <mergeCell ref="N602:O602"/>
    <mergeCell ref="P602:Q602"/>
    <mergeCell ref="R602:S602"/>
    <mergeCell ref="R601:S601"/>
    <mergeCell ref="T601:U601"/>
    <mergeCell ref="V601:W601"/>
    <mergeCell ref="X601:Y601"/>
    <mergeCell ref="Z601:AA601"/>
    <mergeCell ref="AB601:AC601"/>
    <mergeCell ref="T600:U600"/>
    <mergeCell ref="V600:W600"/>
    <mergeCell ref="X600:Y600"/>
    <mergeCell ref="Z600:AA600"/>
    <mergeCell ref="AB600:AC600"/>
    <mergeCell ref="L601:M601"/>
    <mergeCell ref="N601:O601"/>
    <mergeCell ref="P601:Q601"/>
    <mergeCell ref="L600:M600"/>
    <mergeCell ref="N600:O600"/>
    <mergeCell ref="P600:Q600"/>
    <mergeCell ref="R600:S600"/>
    <mergeCell ref="AB599:AC599"/>
    <mergeCell ref="T598:U598"/>
    <mergeCell ref="V598:W598"/>
    <mergeCell ref="X598:Y598"/>
    <mergeCell ref="Z598:AA598"/>
    <mergeCell ref="AB598:AC598"/>
    <mergeCell ref="L599:M599"/>
    <mergeCell ref="N599:O599"/>
    <mergeCell ref="P599:Q599"/>
    <mergeCell ref="L598:M598"/>
    <mergeCell ref="N598:O598"/>
    <mergeCell ref="P598:Q598"/>
    <mergeCell ref="R598:S598"/>
    <mergeCell ref="R597:S597"/>
    <mergeCell ref="T597:U597"/>
    <mergeCell ref="V597:W597"/>
    <mergeCell ref="X597:Y597"/>
    <mergeCell ref="Z597:AA597"/>
    <mergeCell ref="AB597:AC597"/>
    <mergeCell ref="AB596:AC596"/>
    <mergeCell ref="L597:M597"/>
    <mergeCell ref="N597:O597"/>
    <mergeCell ref="P597:Q597"/>
    <mergeCell ref="L596:M596"/>
    <mergeCell ref="N596:O596"/>
    <mergeCell ref="P596:Q596"/>
    <mergeCell ref="R596:S596"/>
    <mergeCell ref="R595:S595"/>
    <mergeCell ref="T595:U595"/>
    <mergeCell ref="V595:W595"/>
    <mergeCell ref="X595:Y595"/>
    <mergeCell ref="Z595:AA595"/>
    <mergeCell ref="AB595:AC595"/>
    <mergeCell ref="T594:U594"/>
    <mergeCell ref="V594:W594"/>
    <mergeCell ref="X594:Y594"/>
    <mergeCell ref="Z594:AA594"/>
    <mergeCell ref="AB594:AC594"/>
    <mergeCell ref="L595:M595"/>
    <mergeCell ref="N595:O595"/>
    <mergeCell ref="P595:Q595"/>
    <mergeCell ref="L594:M594"/>
    <mergeCell ref="N594:O594"/>
    <mergeCell ref="P594:Q594"/>
    <mergeCell ref="R594:S594"/>
    <mergeCell ref="AB593:AC593"/>
    <mergeCell ref="T592:U592"/>
    <mergeCell ref="V592:W592"/>
    <mergeCell ref="X592:Y592"/>
    <mergeCell ref="Z592:AA592"/>
    <mergeCell ref="AB592:AC592"/>
    <mergeCell ref="L593:M593"/>
    <mergeCell ref="N593:O593"/>
    <mergeCell ref="P593:Q593"/>
    <mergeCell ref="L592:M592"/>
    <mergeCell ref="N592:O592"/>
    <mergeCell ref="P592:Q592"/>
    <mergeCell ref="R592:S592"/>
    <mergeCell ref="R591:S591"/>
    <mergeCell ref="T591:U591"/>
    <mergeCell ref="V591:W591"/>
    <mergeCell ref="X591:Y591"/>
    <mergeCell ref="Z591:AA591"/>
    <mergeCell ref="AB591:AC591"/>
    <mergeCell ref="AB590:AC590"/>
    <mergeCell ref="L591:M591"/>
    <mergeCell ref="N591:O591"/>
    <mergeCell ref="P591:Q591"/>
    <mergeCell ref="L590:M590"/>
    <mergeCell ref="N590:O590"/>
    <mergeCell ref="P590:Q590"/>
    <mergeCell ref="R590:S590"/>
    <mergeCell ref="R589:S589"/>
    <mergeCell ref="T589:U589"/>
    <mergeCell ref="V589:W589"/>
    <mergeCell ref="X589:Y589"/>
    <mergeCell ref="Z589:AA589"/>
    <mergeCell ref="AB589:AC589"/>
    <mergeCell ref="T588:U588"/>
    <mergeCell ref="V588:W588"/>
    <mergeCell ref="X588:Y588"/>
    <mergeCell ref="Z588:AA588"/>
    <mergeCell ref="AB588:AC588"/>
    <mergeCell ref="L589:M589"/>
    <mergeCell ref="N589:O589"/>
    <mergeCell ref="P589:Q589"/>
    <mergeCell ref="L588:M588"/>
    <mergeCell ref="N588:O588"/>
    <mergeCell ref="P588:Q588"/>
    <mergeCell ref="R588:S588"/>
    <mergeCell ref="Z587:AA587"/>
    <mergeCell ref="AB587:AC587"/>
    <mergeCell ref="T586:U586"/>
    <mergeCell ref="V586:W586"/>
    <mergeCell ref="X586:Y586"/>
    <mergeCell ref="Z586:AA586"/>
    <mergeCell ref="AB586:AC586"/>
    <mergeCell ref="L587:M587"/>
    <mergeCell ref="N587:O587"/>
    <mergeCell ref="P587:Q587"/>
    <mergeCell ref="L586:M586"/>
    <mergeCell ref="N586:O586"/>
    <mergeCell ref="P586:Q586"/>
    <mergeCell ref="R586:S586"/>
    <mergeCell ref="R585:S585"/>
    <mergeCell ref="T585:U585"/>
    <mergeCell ref="V585:W585"/>
    <mergeCell ref="X585:Y585"/>
    <mergeCell ref="Z585:AA585"/>
    <mergeCell ref="AB585:AC585"/>
    <mergeCell ref="Z584:AA584"/>
    <mergeCell ref="AB584:AC584"/>
    <mergeCell ref="L585:M585"/>
    <mergeCell ref="N585:O585"/>
    <mergeCell ref="P585:Q585"/>
    <mergeCell ref="L584:M584"/>
    <mergeCell ref="N584:O584"/>
    <mergeCell ref="P584:Q584"/>
    <mergeCell ref="R584:S584"/>
    <mergeCell ref="R583:S583"/>
    <mergeCell ref="T583:U583"/>
    <mergeCell ref="V583:W583"/>
    <mergeCell ref="X583:Y583"/>
    <mergeCell ref="Z583:AA583"/>
    <mergeCell ref="AB583:AC583"/>
    <mergeCell ref="T582:U582"/>
    <mergeCell ref="V582:W582"/>
    <mergeCell ref="X582:Y582"/>
    <mergeCell ref="Z582:AA582"/>
    <mergeCell ref="AB582:AC582"/>
    <mergeCell ref="L583:M583"/>
    <mergeCell ref="N583:O583"/>
    <mergeCell ref="P583:Q583"/>
    <mergeCell ref="L582:M582"/>
    <mergeCell ref="N582:O582"/>
    <mergeCell ref="P582:Q582"/>
    <mergeCell ref="R582:S582"/>
    <mergeCell ref="Z581:AA581"/>
    <mergeCell ref="AB581:AC581"/>
    <mergeCell ref="T580:U580"/>
    <mergeCell ref="V580:W580"/>
    <mergeCell ref="X580:Y580"/>
    <mergeCell ref="Z580:AA580"/>
    <mergeCell ref="AB580:AC580"/>
    <mergeCell ref="L581:M581"/>
    <mergeCell ref="N581:O581"/>
    <mergeCell ref="P581:Q581"/>
    <mergeCell ref="L580:M580"/>
    <mergeCell ref="N580:O580"/>
    <mergeCell ref="P580:Q580"/>
    <mergeCell ref="R580:S580"/>
    <mergeCell ref="R579:S579"/>
    <mergeCell ref="T579:U579"/>
    <mergeCell ref="V579:W579"/>
    <mergeCell ref="X579:Y579"/>
    <mergeCell ref="Z579:AA579"/>
    <mergeCell ref="AB579:AC579"/>
    <mergeCell ref="Z578:AA578"/>
    <mergeCell ref="AB578:AC578"/>
    <mergeCell ref="L579:M579"/>
    <mergeCell ref="N579:O579"/>
    <mergeCell ref="P579:Q579"/>
    <mergeCell ref="L578:M578"/>
    <mergeCell ref="N578:O578"/>
    <mergeCell ref="P578:Q578"/>
    <mergeCell ref="R578:S578"/>
    <mergeCell ref="R577:S577"/>
    <mergeCell ref="T577:U577"/>
    <mergeCell ref="V577:W577"/>
    <mergeCell ref="X577:Y577"/>
    <mergeCell ref="Z577:AA577"/>
    <mergeCell ref="AB577:AC577"/>
    <mergeCell ref="T576:U576"/>
    <mergeCell ref="V576:W576"/>
    <mergeCell ref="X576:Y576"/>
    <mergeCell ref="Z576:AA576"/>
    <mergeCell ref="AB576:AC576"/>
    <mergeCell ref="L577:M577"/>
    <mergeCell ref="N577:O577"/>
    <mergeCell ref="P577:Q577"/>
    <mergeCell ref="L576:M576"/>
    <mergeCell ref="N576:O576"/>
    <mergeCell ref="P576:Q576"/>
    <mergeCell ref="R576:S576"/>
    <mergeCell ref="AB575:AC575"/>
    <mergeCell ref="T574:U574"/>
    <mergeCell ref="V574:W574"/>
    <mergeCell ref="X574:Y574"/>
    <mergeCell ref="Z574:AA574"/>
    <mergeCell ref="AB574:AC574"/>
    <mergeCell ref="L575:M575"/>
    <mergeCell ref="N575:O575"/>
    <mergeCell ref="P575:Q575"/>
    <mergeCell ref="L574:M574"/>
    <mergeCell ref="N574:O574"/>
    <mergeCell ref="P574:Q574"/>
    <mergeCell ref="R574:S574"/>
    <mergeCell ref="R573:S573"/>
    <mergeCell ref="T573:U573"/>
    <mergeCell ref="V573:W573"/>
    <mergeCell ref="X573:Y573"/>
    <mergeCell ref="Z573:AA573"/>
    <mergeCell ref="AB573:AC573"/>
    <mergeCell ref="AB572:AC572"/>
    <mergeCell ref="L573:M573"/>
    <mergeCell ref="N573:O573"/>
    <mergeCell ref="P573:Q573"/>
    <mergeCell ref="L572:M572"/>
    <mergeCell ref="N572:O572"/>
    <mergeCell ref="P572:Q572"/>
    <mergeCell ref="R572:S572"/>
    <mergeCell ref="R571:S571"/>
    <mergeCell ref="T571:U571"/>
    <mergeCell ref="V571:W571"/>
    <mergeCell ref="X571:Y571"/>
    <mergeCell ref="Z571:AA571"/>
    <mergeCell ref="AB571:AC571"/>
    <mergeCell ref="T570:U570"/>
    <mergeCell ref="V570:W570"/>
    <mergeCell ref="X570:Y570"/>
    <mergeCell ref="Z570:AA570"/>
    <mergeCell ref="AB570:AC570"/>
    <mergeCell ref="L571:M571"/>
    <mergeCell ref="N571:O571"/>
    <mergeCell ref="P571:Q571"/>
    <mergeCell ref="L570:M570"/>
    <mergeCell ref="N570:O570"/>
    <mergeCell ref="P570:Q570"/>
    <mergeCell ref="R570:S570"/>
    <mergeCell ref="P565:Q565"/>
    <mergeCell ref="L564:M564"/>
    <mergeCell ref="N564:O564"/>
    <mergeCell ref="P564:Q564"/>
    <mergeCell ref="R564:S564"/>
    <mergeCell ref="AB569:AC569"/>
    <mergeCell ref="T568:U568"/>
    <mergeCell ref="V568:W568"/>
    <mergeCell ref="X568:Y568"/>
    <mergeCell ref="Z568:AA568"/>
    <mergeCell ref="AB568:AC568"/>
    <mergeCell ref="L569:M569"/>
    <mergeCell ref="N569:O569"/>
    <mergeCell ref="P569:Q569"/>
    <mergeCell ref="L568:M568"/>
    <mergeCell ref="N568:O568"/>
    <mergeCell ref="P568:Q568"/>
    <mergeCell ref="R568:S568"/>
    <mergeCell ref="R567:S567"/>
    <mergeCell ref="T567:U567"/>
    <mergeCell ref="V567:W567"/>
    <mergeCell ref="X567:Y567"/>
    <mergeCell ref="Z567:AA567"/>
    <mergeCell ref="AB567:AC567"/>
    <mergeCell ref="X563:Y563"/>
    <mergeCell ref="Z563:AA563"/>
    <mergeCell ref="AB563:AC563"/>
    <mergeCell ref="T562:U562"/>
    <mergeCell ref="V562:W562"/>
    <mergeCell ref="X562:Y562"/>
    <mergeCell ref="Z562:AA562"/>
    <mergeCell ref="AB562:AC562"/>
    <mergeCell ref="L563:M563"/>
    <mergeCell ref="N563:O563"/>
    <mergeCell ref="AB561:AC561"/>
    <mergeCell ref="AB566:AC566"/>
    <mergeCell ref="L567:M567"/>
    <mergeCell ref="N567:O567"/>
    <mergeCell ref="P567:Q567"/>
    <mergeCell ref="L566:M566"/>
    <mergeCell ref="N566:O566"/>
    <mergeCell ref="P566:Q566"/>
    <mergeCell ref="R566:S566"/>
    <mergeCell ref="R565:S565"/>
    <mergeCell ref="T565:U565"/>
    <mergeCell ref="V565:W565"/>
    <mergeCell ref="X565:Y565"/>
    <mergeCell ref="Z565:AA565"/>
    <mergeCell ref="AB565:AC565"/>
    <mergeCell ref="T564:U564"/>
    <mergeCell ref="V564:W564"/>
    <mergeCell ref="X564:Y564"/>
    <mergeCell ref="Z564:AA564"/>
    <mergeCell ref="AB564:AC564"/>
    <mergeCell ref="L565:M565"/>
    <mergeCell ref="N565:O565"/>
    <mergeCell ref="R555:S555"/>
    <mergeCell ref="T555:U555"/>
    <mergeCell ref="V555:W555"/>
    <mergeCell ref="X555:Y555"/>
    <mergeCell ref="Z555:AA555"/>
    <mergeCell ref="AB555:AC555"/>
    <mergeCell ref="L555:M555"/>
    <mergeCell ref="N555:O555"/>
    <mergeCell ref="P555:Q555"/>
    <mergeCell ref="T558:U558"/>
    <mergeCell ref="V558:W558"/>
    <mergeCell ref="X558:Y558"/>
    <mergeCell ref="Z558:AA558"/>
    <mergeCell ref="AB558:AC558"/>
    <mergeCell ref="L558:M558"/>
    <mergeCell ref="N558:O558"/>
    <mergeCell ref="P558:Q558"/>
    <mergeCell ref="R558:S558"/>
    <mergeCell ref="T557:U557"/>
    <mergeCell ref="V557:W557"/>
    <mergeCell ref="X557:Y557"/>
    <mergeCell ref="Z557:AA557"/>
    <mergeCell ref="AB557:AC557"/>
    <mergeCell ref="L557:M557"/>
    <mergeCell ref="N557:O557"/>
    <mergeCell ref="B278:AD278"/>
    <mergeCell ref="B279:AD279"/>
    <mergeCell ref="B305:AD305"/>
    <mergeCell ref="B306:AD306"/>
    <mergeCell ref="B345:AD345"/>
    <mergeCell ref="B50:AD50"/>
    <mergeCell ref="B67:AD67"/>
    <mergeCell ref="B97:AD97"/>
    <mergeCell ref="B111:AD111"/>
    <mergeCell ref="B112:AD112"/>
    <mergeCell ref="B129:AD129"/>
    <mergeCell ref="B130:AD130"/>
    <mergeCell ref="B131:AD131"/>
    <mergeCell ref="B144:AD144"/>
    <mergeCell ref="B145:AD145"/>
    <mergeCell ref="B146:AD146"/>
    <mergeCell ref="B162:AD162"/>
    <mergeCell ref="B163:AD163"/>
    <mergeCell ref="B164:AD164"/>
    <mergeCell ref="S88:W88"/>
    <mergeCell ref="G89:R89"/>
    <mergeCell ref="G82:R82"/>
    <mergeCell ref="S82:W82"/>
    <mergeCell ref="B83:AD83"/>
    <mergeCell ref="B84:AD84"/>
    <mergeCell ref="E85:S85"/>
    <mergeCell ref="F86:R87"/>
    <mergeCell ref="S86:W87"/>
    <mergeCell ref="G79:R79"/>
    <mergeCell ref="S79:W79"/>
    <mergeCell ref="AA276:AD276"/>
    <mergeCell ref="S89:W89"/>
    <mergeCell ref="B452:AD452"/>
    <mergeCell ref="B453:AD453"/>
    <mergeCell ref="B466:AD466"/>
    <mergeCell ref="B467:AD467"/>
    <mergeCell ref="B475:AD475"/>
    <mergeCell ref="B476:AD476"/>
    <mergeCell ref="B498:AD498"/>
    <mergeCell ref="B499:AD499"/>
    <mergeCell ref="B512:AD512"/>
    <mergeCell ref="B513:AD513"/>
    <mergeCell ref="B528:AD528"/>
    <mergeCell ref="B527:AD527"/>
    <mergeCell ref="C441:AD441"/>
    <mergeCell ref="AC524:AD524"/>
    <mergeCell ref="H525:I525"/>
    <mergeCell ref="AC525:AD525"/>
    <mergeCell ref="H522:I522"/>
    <mergeCell ref="AC522:AD522"/>
    <mergeCell ref="H523:I523"/>
    <mergeCell ref="AC523:AD523"/>
    <mergeCell ref="K505:P505"/>
    <mergeCell ref="Q505:V505"/>
    <mergeCell ref="K506:P506"/>
    <mergeCell ref="Q506:V506"/>
    <mergeCell ref="K507:P507"/>
    <mergeCell ref="Q507:V507"/>
    <mergeCell ref="B469:AD469"/>
    <mergeCell ref="C470:AD470"/>
    <mergeCell ref="B455:AD455"/>
    <mergeCell ref="B471:AD471"/>
    <mergeCell ref="B484:AD484"/>
    <mergeCell ref="B502:AD502"/>
    <mergeCell ref="AB681:AC681"/>
    <mergeCell ref="X680:Y680"/>
    <mergeCell ref="Z680:AA680"/>
    <mergeCell ref="AB680:AC680"/>
    <mergeCell ref="B680:C680"/>
    <mergeCell ref="B681:C681"/>
    <mergeCell ref="D680:K680"/>
    <mergeCell ref="D681:K681"/>
    <mergeCell ref="P557:Q557"/>
    <mergeCell ref="L556:M556"/>
    <mergeCell ref="N556:O556"/>
    <mergeCell ref="P556:Q556"/>
    <mergeCell ref="R556:S556"/>
    <mergeCell ref="P563:Q563"/>
    <mergeCell ref="L562:M562"/>
    <mergeCell ref="N562:O562"/>
    <mergeCell ref="P562:Q562"/>
    <mergeCell ref="AB560:AC560"/>
    <mergeCell ref="L561:M561"/>
    <mergeCell ref="N561:O561"/>
    <mergeCell ref="P561:Q561"/>
    <mergeCell ref="L560:M560"/>
    <mergeCell ref="N560:O560"/>
    <mergeCell ref="P560:Q560"/>
    <mergeCell ref="R560:S560"/>
    <mergeCell ref="R559:S559"/>
    <mergeCell ref="T559:U559"/>
    <mergeCell ref="V559:W559"/>
    <mergeCell ref="AB559:AC559"/>
    <mergeCell ref="L559:M559"/>
    <mergeCell ref="N559:O559"/>
    <mergeCell ref="P559:Q559"/>
    <mergeCell ref="B890:AD890"/>
    <mergeCell ref="B891:AD891"/>
    <mergeCell ref="B892:AD892"/>
    <mergeCell ref="L888:Q888"/>
    <mergeCell ref="R888:W888"/>
    <mergeCell ref="X888:AC888"/>
    <mergeCell ref="B30:AD30"/>
    <mergeCell ref="B36:AD36"/>
    <mergeCell ref="B48:AD48"/>
    <mergeCell ref="B52:AD52"/>
    <mergeCell ref="B70:AD70"/>
    <mergeCell ref="B104:AD104"/>
    <mergeCell ref="B115:AD115"/>
    <mergeCell ref="B134:AD134"/>
    <mergeCell ref="B149:AD149"/>
    <mergeCell ref="B167:AD167"/>
    <mergeCell ref="B192:AD192"/>
    <mergeCell ref="B202:AD202"/>
    <mergeCell ref="B209:AD209"/>
    <mergeCell ref="B235:AD235"/>
    <mergeCell ref="B250:AD250"/>
    <mergeCell ref="B272:AD272"/>
    <mergeCell ref="B285:AD285"/>
    <mergeCell ref="B317:AD317"/>
    <mergeCell ref="B349:AD349"/>
    <mergeCell ref="B362:AD362"/>
    <mergeCell ref="B378:AD378"/>
    <mergeCell ref="B390:AD390"/>
    <mergeCell ref="B413:AD413"/>
    <mergeCell ref="B699:AD699"/>
    <mergeCell ref="B698:AD698"/>
    <mergeCell ref="B546:AD546"/>
    <mergeCell ref="B551:AD551"/>
    <mergeCell ref="B690:AD690"/>
    <mergeCell ref="B703:AD703"/>
    <mergeCell ref="B728:AD728"/>
    <mergeCell ref="B748:AD748"/>
    <mergeCell ref="B781:AD781"/>
    <mergeCell ref="B803:AD803"/>
    <mergeCell ref="B825:AD825"/>
    <mergeCell ref="B840:AD840"/>
    <mergeCell ref="B855:AD855"/>
    <mergeCell ref="B879:AD879"/>
    <mergeCell ref="B875:AD875"/>
    <mergeCell ref="B876:AD876"/>
    <mergeCell ref="B877:AD877"/>
    <mergeCell ref="B547:AD547"/>
    <mergeCell ref="B545:AD545"/>
    <mergeCell ref="B684:AD684"/>
    <mergeCell ref="B685:AD685"/>
    <mergeCell ref="L680:M680"/>
    <mergeCell ref="N680:O680"/>
    <mergeCell ref="P680:Q680"/>
    <mergeCell ref="R680:S680"/>
    <mergeCell ref="T680:U680"/>
    <mergeCell ref="V680:W680"/>
    <mergeCell ref="L681:M681"/>
    <mergeCell ref="N681:O681"/>
    <mergeCell ref="P681:Q681"/>
    <mergeCell ref="R681:S681"/>
    <mergeCell ref="T681:U681"/>
    <mergeCell ref="V681:W681"/>
    <mergeCell ref="X681:Y681"/>
    <mergeCell ref="Z681:AA681"/>
    <mergeCell ref="Q406:V406"/>
    <mergeCell ref="AU136:AV136"/>
    <mergeCell ref="AW136:AX136"/>
    <mergeCell ref="AY136:AZ136"/>
    <mergeCell ref="BA136:BB136"/>
    <mergeCell ref="BC136:BD136"/>
    <mergeCell ref="BE136:BF136"/>
    <mergeCell ref="BG136:BH136"/>
    <mergeCell ref="AU151:AV151"/>
    <mergeCell ref="AW151:AX151"/>
    <mergeCell ref="AY151:AZ151"/>
    <mergeCell ref="BA151:BB151"/>
    <mergeCell ref="BC151:BD151"/>
    <mergeCell ref="BE151:BF151"/>
    <mergeCell ref="BG151:BH151"/>
    <mergeCell ref="AU169:AV169"/>
    <mergeCell ref="AW169:AX169"/>
    <mergeCell ref="AY169:AZ169"/>
    <mergeCell ref="BA169:BB169"/>
    <mergeCell ref="BC169:BD169"/>
    <mergeCell ref="BE169:BF169"/>
    <mergeCell ref="BG169:BH169"/>
    <mergeCell ref="B373:AD373"/>
    <mergeCell ref="B374:AD374"/>
    <mergeCell ref="B188:AD188"/>
    <mergeCell ref="B189:AD189"/>
    <mergeCell ref="B190:AD190"/>
    <mergeCell ref="B195:AD195"/>
    <mergeCell ref="B212:AD212"/>
    <mergeCell ref="B223:AD223"/>
    <mergeCell ref="B224:AD224"/>
    <mergeCell ref="B244:AD244"/>
  </mergeCells>
  <conditionalFormatting sqref="N304:Y304">
    <cfRule type="expression" dxfId="14" priority="7">
      <formula>OR($K$27="X",$T$27="X")</formula>
    </cfRule>
  </conditionalFormatting>
  <conditionalFormatting sqref="N288:Y288">
    <cfRule type="expression" dxfId="13" priority="6">
      <formula>$Z288="X"</formula>
    </cfRule>
  </conditionalFormatting>
  <conditionalFormatting sqref="N289:Y303">
    <cfRule type="expression" dxfId="12" priority="5">
      <formula>$Z289="X"</formula>
    </cfRule>
  </conditionalFormatting>
  <conditionalFormatting sqref="C31 J31 T31 B37:B40 C49:G49 R55:V66 S74:W82 S88:W95 C105:F105 E107:H107 E109:H109 K138:AD143 K153:AD161 C193:F193 C203:H203 C210:H210 C221:AC221 C236:F236 E238:H238 E240:H240 E242:H242 C251:F251 E253:H253 K119:AD128 M171:M187 Q171:AD187 N179:N187 P179:P187 O171:O187 K179:L187 J171:J187 E255:H255 E257:H257 E259:H259 B276:AD276 N288:AA304 C318:G318 C321:AD321 M330:R340 C343:AD343 L352:W356 P365:T372 C379:G379 C382:AD382 Q394:V405 M416:R425 C433:G433 C436:AD436 M445:R451 M458:R465 C472:G472 C474:G474 C478:AD478 M487:X494 C497:AD497 Q504:V508 C511:AD511 H520:AD526 Q407:V408 Q406 AH714 C537:F537 E539:H539 E541:H541 C544:AD544 L555:AC683 P692:T694 C697:AD697 K707:AB721 K732:AB741 L752:AC772 M785:AD796 L807:AC817 K829:AB832 K844:AB847 K859:AB874 L883:AC889">
    <cfRule type="expression" dxfId="11" priority="4">
      <formula>OR($J$24="X",$T$24="X")</formula>
    </cfRule>
  </conditionalFormatting>
  <conditionalFormatting sqref="B37:B40">
    <cfRule type="expression" dxfId="10" priority="1">
      <formula>OR($J$31="X",$T$31="X")</formula>
    </cfRule>
  </conditionalFormatting>
  <dataValidations count="2">
    <dataValidation type="list" allowBlank="1" showInputMessage="1" showErrorMessage="1" sqref="C24 J24 T24 C31 J31 T31 B37:B40 Z288:AA303">
      <formula1>$AH$2:$AH$3</formula1>
    </dataValidation>
    <dataValidation type="list" allowBlank="1" showInputMessage="1" showErrorMessage="1" sqref="R55:V66">
      <formula1>$AG$3:$AG$6</formula1>
    </dataValidation>
  </dataValidations>
  <hyperlinks>
    <hyperlink ref="AB9:AD9" location="Índice!A1" display="Índice"/>
    <hyperlink ref="C47:AD47" location="'Anexo.Centros de Justicia'!A1" display="Link para ver Anexo. &quot; Centros de Justicia para las Mujeres o Centros Especializados para la Atención de las Mujeres de la Administración Pública estatal&quot;"/>
  </hyperlinks>
  <pageMargins left="0.7" right="0.7" top="0.75" bottom="0.75" header="0.3" footer="0.3"/>
  <pageSetup scale="75" orientation="portrait" r:id="rId1"/>
  <headerFooter>
    <oddHeader>&amp;CMódulo 1 Sección XI
Cuestionario</oddHeader>
  </headerFooter>
  <rowBreaks count="20" manualBreakCount="20">
    <brk id="33" max="16383" man="1"/>
    <brk id="67" max="16383" man="1"/>
    <brk id="111" max="16383" man="1"/>
    <brk id="145" max="16383" man="1"/>
    <brk id="188" max="16383" man="1"/>
    <brk id="223" max="16383" man="1"/>
    <brk id="269" max="16383" man="1"/>
    <brk id="306" max="16383" man="1"/>
    <brk id="345" max="16383" man="1"/>
    <brk id="384" max="16383" man="1"/>
    <brk id="438" max="16383" man="1"/>
    <brk id="480" max="16383" man="1"/>
    <brk id="513" max="16383" man="1"/>
    <brk id="535" max="16383" man="1"/>
    <brk id="579" max="16383" man="1"/>
    <brk id="625" max="16383" man="1"/>
    <brk id="669" max="16383" man="1"/>
    <brk id="764" max="16383" man="1"/>
    <brk id="798" max="16383" man="1"/>
    <brk id="849" max="16383" man="1"/>
  </rowBreaks>
  <drawing r:id="rId2"/>
</worksheet>
</file>

<file path=xl/worksheets/sheet5.xml><?xml version="1.0" encoding="utf-8"?>
<worksheet xmlns="http://schemas.openxmlformats.org/spreadsheetml/2006/main" xmlns:r="http://schemas.openxmlformats.org/officeDocument/2006/relationships">
  <dimension ref="A1:AN405"/>
  <sheetViews>
    <sheetView view="pageBreakPreview" zoomScaleNormal="100" zoomScaleSheetLayoutView="100" workbookViewId="0">
      <selection activeCell="B13" sqref="B13:AD13"/>
    </sheetView>
  </sheetViews>
  <sheetFormatPr baseColWidth="10" defaultColWidth="0" defaultRowHeight="15" zeroHeight="1"/>
  <cols>
    <col min="1" max="31" width="3.7109375" style="102" customWidth="1"/>
    <col min="32" max="32" width="3.7109375" style="597" hidden="1" customWidth="1"/>
    <col min="33" max="33" width="18" hidden="1" customWidth="1"/>
    <col min="34" max="36" width="3.7109375" hidden="1" customWidth="1"/>
    <col min="37" max="37" width="4" hidden="1" customWidth="1"/>
    <col min="38" max="16384" width="3.7109375" hidden="1"/>
  </cols>
  <sheetData>
    <row r="1" spans="1:39">
      <c r="AG1" s="571"/>
      <c r="AH1" t="s">
        <v>6445</v>
      </c>
      <c r="AI1" s="571"/>
      <c r="AJ1" s="571"/>
      <c r="AK1" s="571"/>
      <c r="AL1" s="571"/>
      <c r="AM1" s="571"/>
    </row>
    <row r="2" spans="1:39" ht="15" customHeight="1">
      <c r="A2" s="124"/>
      <c r="B2" s="698" t="s">
        <v>0</v>
      </c>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125"/>
      <c r="AG2" s="571"/>
      <c r="AI2" s="571"/>
      <c r="AJ2" s="571"/>
      <c r="AK2" s="571"/>
      <c r="AL2" s="571"/>
      <c r="AM2" s="571"/>
    </row>
    <row r="3" spans="1:39" ht="15" customHeight="1">
      <c r="A3" s="124"/>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125"/>
      <c r="AG3" s="571"/>
      <c r="AH3">
        <v>1</v>
      </c>
      <c r="AI3" s="571"/>
      <c r="AJ3" s="571"/>
      <c r="AK3" s="571"/>
      <c r="AL3" s="571"/>
      <c r="AM3" s="571"/>
    </row>
    <row r="4" spans="1:39" ht="15" customHeight="1">
      <c r="A4" s="124"/>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125"/>
      <c r="AG4" s="615"/>
      <c r="AH4">
        <v>2</v>
      </c>
      <c r="AI4" s="615"/>
      <c r="AJ4" s="615"/>
      <c r="AK4" s="615"/>
      <c r="AL4" s="615"/>
      <c r="AM4" s="615"/>
    </row>
    <row r="5" spans="1:39" ht="15" customHeight="1">
      <c r="A5" s="124"/>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125"/>
      <c r="AG5" s="615"/>
      <c r="AH5">
        <v>3</v>
      </c>
      <c r="AI5" s="615"/>
      <c r="AJ5" s="615"/>
      <c r="AK5" s="615"/>
      <c r="AL5" s="615"/>
      <c r="AM5" s="615"/>
    </row>
    <row r="6" spans="1:39" ht="83.25" customHeight="1">
      <c r="A6" s="12"/>
      <c r="B6" s="698"/>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99"/>
      <c r="AG6" s="615"/>
      <c r="AH6">
        <v>4</v>
      </c>
      <c r="AI6" s="615"/>
      <c r="AJ6" s="615"/>
      <c r="AK6" s="615"/>
      <c r="AL6" s="615"/>
      <c r="AM6" s="615"/>
    </row>
    <row r="7" spans="1:39" s="571" customFormat="1" ht="38.25" customHeight="1">
      <c r="A7" s="578"/>
      <c r="B7" s="1135" t="s">
        <v>651</v>
      </c>
      <c r="C7" s="1135"/>
      <c r="D7" s="1135"/>
      <c r="E7" s="1135"/>
      <c r="F7" s="1135"/>
      <c r="G7" s="1135"/>
      <c r="H7" s="1135"/>
      <c r="I7" s="1135"/>
      <c r="J7" s="1135"/>
      <c r="K7" s="1135"/>
      <c r="L7" s="1135"/>
      <c r="M7" s="1135"/>
      <c r="N7" s="1135"/>
      <c r="O7" s="1135"/>
      <c r="P7" s="1135"/>
      <c r="Q7" s="1135"/>
      <c r="R7" s="1135"/>
      <c r="S7" s="1135"/>
      <c r="T7" s="1135"/>
      <c r="U7" s="1135"/>
      <c r="V7" s="1135"/>
      <c r="W7" s="1135"/>
      <c r="X7" s="1135"/>
      <c r="Y7" s="1135"/>
      <c r="Z7" s="1135"/>
      <c r="AA7" s="1135"/>
      <c r="AB7" s="1135"/>
      <c r="AC7" s="1135"/>
      <c r="AD7" s="1135"/>
      <c r="AE7" s="569"/>
      <c r="AF7" s="598"/>
      <c r="AG7" s="615"/>
      <c r="AH7">
        <v>5</v>
      </c>
      <c r="AI7" s="615"/>
      <c r="AJ7" s="615"/>
      <c r="AK7" s="615"/>
      <c r="AL7" s="615"/>
      <c r="AM7" s="615"/>
    </row>
    <row r="8" spans="1:39" ht="18" customHeight="1">
      <c r="A8" s="124"/>
      <c r="B8" s="573"/>
      <c r="C8" s="570"/>
      <c r="D8" s="570"/>
      <c r="E8" s="570"/>
      <c r="F8" s="570"/>
      <c r="G8" s="570"/>
      <c r="H8" s="574"/>
      <c r="I8" s="574"/>
      <c r="J8" s="574"/>
      <c r="K8" s="574"/>
      <c r="L8" s="574"/>
      <c r="M8" s="574"/>
      <c r="N8" s="574"/>
      <c r="O8" s="574"/>
      <c r="P8" s="574"/>
      <c r="Q8" s="574"/>
      <c r="R8" s="574"/>
      <c r="S8" s="574"/>
      <c r="T8" s="574"/>
      <c r="U8" s="574"/>
      <c r="V8" s="574"/>
      <c r="W8" s="574"/>
      <c r="X8" s="574"/>
      <c r="Y8" s="574"/>
      <c r="Z8" s="574"/>
      <c r="AA8" s="574"/>
      <c r="AB8" s="1248" t="s">
        <v>1</v>
      </c>
      <c r="AC8" s="1248"/>
      <c r="AD8" s="1248"/>
      <c r="AE8" s="183"/>
      <c r="AG8" s="615"/>
      <c r="AH8">
        <v>6</v>
      </c>
      <c r="AI8" s="615"/>
      <c r="AJ8" s="615"/>
      <c r="AK8" s="615"/>
      <c r="AL8" s="615"/>
      <c r="AM8" s="615"/>
    </row>
    <row r="9" spans="1:39" ht="18" customHeight="1">
      <c r="A9" s="124"/>
      <c r="B9" s="733" t="str">
        <f>IF(Presentación!$B$9="","",Presentación!$B$9)</f>
        <v>Veracruz de Ignacio de la Llave</v>
      </c>
      <c r="C9" s="734"/>
      <c r="D9" s="734"/>
      <c r="E9" s="734"/>
      <c r="F9" s="734"/>
      <c r="G9" s="734"/>
      <c r="H9" s="734"/>
      <c r="I9" s="734"/>
      <c r="J9" s="734"/>
      <c r="K9" s="734"/>
      <c r="L9" s="735"/>
      <c r="M9" s="666"/>
      <c r="N9" s="181" t="str">
        <f>IF(Presentación!$N$9="","",Presentación!$N$9)</f>
        <v>30</v>
      </c>
      <c r="O9" s="574"/>
      <c r="P9" s="574"/>
      <c r="Q9" s="574"/>
      <c r="R9" s="574"/>
      <c r="S9" s="574"/>
      <c r="T9" s="574"/>
      <c r="U9" s="574"/>
      <c r="V9" s="574"/>
      <c r="W9" s="574"/>
      <c r="X9" s="574"/>
      <c r="Y9" s="574"/>
      <c r="Z9" s="574"/>
      <c r="AA9" s="576"/>
      <c r="AB9" s="571"/>
      <c r="AC9" s="571"/>
      <c r="AD9" s="571"/>
      <c r="AE9" s="183"/>
      <c r="AG9" s="35"/>
      <c r="AH9">
        <v>7</v>
      </c>
      <c r="AI9" s="35"/>
      <c r="AJ9" s="35"/>
      <c r="AK9" s="35"/>
      <c r="AL9" s="35"/>
      <c r="AM9" s="35"/>
    </row>
    <row r="10" spans="1:39">
      <c r="A10" s="3"/>
      <c r="B10" s="572"/>
      <c r="C10" s="572"/>
      <c r="D10" s="572"/>
      <c r="E10" s="572"/>
      <c r="F10" s="572"/>
      <c r="G10" s="572"/>
      <c r="H10" s="572"/>
      <c r="I10" s="572"/>
      <c r="J10" s="572"/>
      <c r="K10" s="572"/>
      <c r="L10" s="572"/>
      <c r="M10" s="579"/>
      <c r="N10" s="580"/>
      <c r="O10" s="574"/>
      <c r="P10" s="574"/>
      <c r="Q10" s="1249" t="s">
        <v>1014</v>
      </c>
      <c r="R10" s="1249"/>
      <c r="S10" s="1249"/>
      <c r="T10" s="1249"/>
      <c r="U10" s="1249"/>
      <c r="V10" s="1249"/>
      <c r="W10" s="1249"/>
      <c r="X10" s="1249"/>
      <c r="Y10" s="1249"/>
      <c r="Z10" s="1249"/>
      <c r="AA10" s="1249"/>
      <c r="AB10" s="1249"/>
      <c r="AC10" s="1249"/>
      <c r="AD10" s="1249"/>
      <c r="AE10" s="5"/>
      <c r="AG10" s="479"/>
      <c r="AH10">
        <v>8</v>
      </c>
      <c r="AI10" s="479"/>
      <c r="AJ10" s="479"/>
      <c r="AK10" s="479"/>
      <c r="AL10" s="479"/>
      <c r="AM10" s="479"/>
    </row>
    <row r="11" spans="1:39" s="137" customFormat="1">
      <c r="A11" s="455"/>
      <c r="B11" s="572"/>
      <c r="C11" s="572"/>
      <c r="D11" s="572"/>
      <c r="E11" s="572"/>
      <c r="F11" s="572"/>
      <c r="G11" s="572"/>
      <c r="H11" s="572"/>
      <c r="I11" s="572"/>
      <c r="J11" s="572"/>
      <c r="K11" s="572"/>
      <c r="L11" s="572"/>
      <c r="M11" s="579"/>
      <c r="N11" s="580"/>
      <c r="O11" s="574"/>
      <c r="P11" s="574"/>
      <c r="Q11" s="1249"/>
      <c r="R11" s="1249"/>
      <c r="S11" s="1249"/>
      <c r="T11" s="1249"/>
      <c r="U11" s="1249"/>
      <c r="V11" s="1249"/>
      <c r="W11" s="1249"/>
      <c r="X11" s="1249"/>
      <c r="Y11" s="1249"/>
      <c r="Z11" s="1249"/>
      <c r="AA11" s="1249"/>
      <c r="AB11" s="1249"/>
      <c r="AC11" s="1249"/>
      <c r="AD11" s="1249"/>
      <c r="AE11" s="342"/>
      <c r="AF11" s="598"/>
      <c r="AG11" s="479"/>
      <c r="AH11">
        <v>9</v>
      </c>
      <c r="AI11" s="479"/>
      <c r="AJ11" s="479"/>
      <c r="AK11" s="479"/>
      <c r="AL11" s="479"/>
      <c r="AM11" s="479"/>
    </row>
    <row r="12" spans="1:39" s="137" customFormat="1" ht="15.75" thickBot="1">
      <c r="A12" s="456"/>
      <c r="B12" s="573"/>
      <c r="C12" s="570"/>
      <c r="D12" s="570"/>
      <c r="E12" s="570"/>
      <c r="F12" s="570"/>
      <c r="G12" s="570"/>
      <c r="H12" s="574"/>
      <c r="I12" s="574"/>
      <c r="J12" s="574"/>
      <c r="K12" s="574"/>
      <c r="L12" s="574"/>
      <c r="M12" s="574"/>
      <c r="N12" s="574"/>
      <c r="O12" s="574"/>
      <c r="P12" s="574"/>
      <c r="Q12" s="574"/>
      <c r="R12" s="574"/>
      <c r="S12" s="574"/>
      <c r="T12" s="574"/>
      <c r="U12" s="574"/>
      <c r="V12" s="574"/>
      <c r="W12" s="574"/>
      <c r="X12" s="574"/>
      <c r="Y12" s="574"/>
      <c r="Z12" s="574"/>
      <c r="AA12" s="574"/>
      <c r="AB12" s="574"/>
      <c r="AC12" s="574"/>
      <c r="AD12" s="575"/>
      <c r="AE12" s="342"/>
      <c r="AF12" s="598"/>
      <c r="AG12" s="571"/>
      <c r="AH12">
        <v>10</v>
      </c>
      <c r="AI12" s="571"/>
      <c r="AJ12" s="571"/>
      <c r="AK12" s="571"/>
      <c r="AL12" s="571"/>
      <c r="AM12" s="571"/>
    </row>
    <row r="13" spans="1:39" s="137" customFormat="1" ht="28.5" customHeight="1" thickBot="1">
      <c r="A13" s="455"/>
      <c r="B13" s="1245" t="s">
        <v>987</v>
      </c>
      <c r="C13" s="1246"/>
      <c r="D13" s="1246"/>
      <c r="E13" s="1246"/>
      <c r="F13" s="1246"/>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7"/>
      <c r="AE13" s="342"/>
      <c r="AF13" s="598"/>
      <c r="AG13" s="571"/>
      <c r="AH13">
        <v>11</v>
      </c>
      <c r="AI13" s="571"/>
      <c r="AJ13" s="571"/>
      <c r="AK13" s="571"/>
      <c r="AL13" s="571"/>
      <c r="AM13" s="571"/>
    </row>
    <row r="14" spans="1:39" s="137" customFormat="1">
      <c r="A14" s="456"/>
      <c r="B14" s="569"/>
      <c r="C14" s="569"/>
      <c r="D14" s="569"/>
      <c r="E14" s="569"/>
      <c r="F14" s="569"/>
      <c r="G14" s="569"/>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342"/>
      <c r="AF14" s="598"/>
      <c r="AG14" s="571"/>
      <c r="AH14">
        <v>12</v>
      </c>
      <c r="AI14" s="571"/>
      <c r="AJ14" s="571"/>
      <c r="AK14" s="571"/>
      <c r="AL14" s="571"/>
      <c r="AM14" s="571"/>
    </row>
    <row r="15" spans="1:39" s="137" customFormat="1" ht="48.75" customHeight="1">
      <c r="A15" s="456"/>
      <c r="B15" s="805" t="s">
        <v>990</v>
      </c>
      <c r="C15" s="805"/>
      <c r="D15" s="805"/>
      <c r="E15" s="805"/>
      <c r="F15" s="805"/>
      <c r="G15" s="805"/>
      <c r="H15" s="805"/>
      <c r="I15" s="805"/>
      <c r="J15" s="805"/>
      <c r="K15" s="805"/>
      <c r="L15" s="805"/>
      <c r="M15" s="805"/>
      <c r="N15" s="805"/>
      <c r="O15" s="805"/>
      <c r="P15" s="805"/>
      <c r="Q15" s="805"/>
      <c r="R15" s="805"/>
      <c r="S15" s="805"/>
      <c r="T15" s="805"/>
      <c r="U15" s="805"/>
      <c r="V15" s="805"/>
      <c r="W15" s="805"/>
      <c r="X15" s="805"/>
      <c r="Y15" s="805"/>
      <c r="Z15" s="805"/>
      <c r="AA15" s="805"/>
      <c r="AB15" s="805"/>
      <c r="AC15" s="805"/>
      <c r="AD15" s="805"/>
      <c r="AE15" s="342"/>
      <c r="AF15" s="598"/>
      <c r="AG15" s="571"/>
      <c r="AH15">
        <v>13</v>
      </c>
      <c r="AI15" s="571"/>
      <c r="AJ15" s="571"/>
      <c r="AK15" s="571"/>
      <c r="AL15" s="571"/>
      <c r="AM15" s="571"/>
    </row>
    <row r="16" spans="1:39" s="137" customFormat="1" ht="25.5" customHeight="1">
      <c r="A16" s="456"/>
      <c r="B16" s="577"/>
      <c r="C16" s="791" t="s">
        <v>989</v>
      </c>
      <c r="D16" s="791"/>
      <c r="E16" s="791"/>
      <c r="F16" s="791"/>
      <c r="G16" s="791"/>
      <c r="H16" s="791"/>
      <c r="I16" s="791"/>
      <c r="J16" s="791"/>
      <c r="K16" s="791"/>
      <c r="L16" s="791"/>
      <c r="M16" s="791"/>
      <c r="N16" s="791"/>
      <c r="O16" s="791"/>
      <c r="P16" s="791"/>
      <c r="Q16" s="791"/>
      <c r="R16" s="791"/>
      <c r="S16" s="791"/>
      <c r="T16" s="791"/>
      <c r="U16" s="791"/>
      <c r="V16" s="791"/>
      <c r="W16" s="791"/>
      <c r="X16" s="791"/>
      <c r="Y16" s="791"/>
      <c r="Z16" s="791"/>
      <c r="AA16" s="791"/>
      <c r="AB16" s="791"/>
      <c r="AC16" s="791"/>
      <c r="AD16" s="791"/>
      <c r="AE16" s="342"/>
      <c r="AF16" s="598"/>
      <c r="AG16" s="616"/>
      <c r="AH16">
        <v>14</v>
      </c>
      <c r="AI16" s="616"/>
      <c r="AJ16" s="616"/>
      <c r="AK16" s="616"/>
      <c r="AL16" s="613"/>
      <c r="AM16" s="613"/>
    </row>
    <row r="17" spans="1:39" s="137" customFormat="1" ht="37.5" customHeight="1">
      <c r="A17" s="456"/>
      <c r="B17" s="581"/>
      <c r="C17" s="791" t="s">
        <v>952</v>
      </c>
      <c r="D17" s="791"/>
      <c r="E17" s="791"/>
      <c r="F17" s="791"/>
      <c r="G17" s="791"/>
      <c r="H17" s="791"/>
      <c r="I17" s="791"/>
      <c r="J17" s="791"/>
      <c r="K17" s="791"/>
      <c r="L17" s="791"/>
      <c r="M17" s="791"/>
      <c r="N17" s="791"/>
      <c r="O17" s="791"/>
      <c r="P17" s="791"/>
      <c r="Q17" s="791"/>
      <c r="R17" s="791"/>
      <c r="S17" s="791"/>
      <c r="T17" s="791"/>
      <c r="U17" s="791"/>
      <c r="V17" s="791"/>
      <c r="W17" s="791"/>
      <c r="X17" s="791"/>
      <c r="Y17" s="791"/>
      <c r="Z17" s="791"/>
      <c r="AA17" s="791"/>
      <c r="AB17" s="791"/>
      <c r="AC17" s="791"/>
      <c r="AD17" s="791"/>
      <c r="AE17" s="342"/>
      <c r="AF17" s="598"/>
      <c r="AG17" s="616"/>
      <c r="AH17">
        <v>15</v>
      </c>
      <c r="AI17" s="616"/>
      <c r="AJ17" s="616"/>
      <c r="AK17" s="616"/>
      <c r="AL17" s="613"/>
      <c r="AM17" s="613"/>
    </row>
    <row r="18" spans="1:39" s="137" customFormat="1" ht="24.75" customHeight="1">
      <c r="A18" s="456"/>
      <c r="B18" s="581"/>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342"/>
      <c r="AF18" s="598"/>
      <c r="AG18" s="616"/>
      <c r="AH18">
        <v>16</v>
      </c>
      <c r="AI18" s="616"/>
      <c r="AJ18" s="616"/>
      <c r="AK18" s="616"/>
      <c r="AL18" s="613"/>
      <c r="AM18" s="613"/>
    </row>
    <row r="19" spans="1:39" s="137" customFormat="1" ht="17.25" customHeight="1">
      <c r="A19" s="456"/>
      <c r="B19" s="1238" t="s">
        <v>670</v>
      </c>
      <c r="C19" s="1238"/>
      <c r="D19" s="1238"/>
      <c r="E19" s="1238"/>
      <c r="F19" s="1238"/>
      <c r="G19" s="1238"/>
      <c r="H19" s="1238"/>
      <c r="I19" s="1238"/>
      <c r="J19" s="1238"/>
      <c r="K19" s="1238"/>
      <c r="L19" s="1238"/>
      <c r="M19" s="1238"/>
      <c r="N19" s="1238"/>
      <c r="O19" s="1238"/>
      <c r="P19" s="1238"/>
      <c r="Q19" s="1238"/>
      <c r="R19" s="1238"/>
      <c r="S19" s="1238"/>
      <c r="T19" s="1238"/>
      <c r="U19" s="1238"/>
      <c r="V19" s="1238"/>
      <c r="W19" s="1238"/>
      <c r="X19" s="1238"/>
      <c r="Y19" s="1238"/>
      <c r="Z19" s="1238"/>
      <c r="AA19" s="1238"/>
      <c r="AB19" s="1238"/>
      <c r="AC19" s="1238"/>
      <c r="AD19" s="568"/>
      <c r="AE19" s="342"/>
      <c r="AF19" s="598"/>
      <c r="AG19" s="616"/>
      <c r="AH19">
        <v>17</v>
      </c>
      <c r="AI19" s="616"/>
      <c r="AJ19" s="616"/>
      <c r="AK19" s="616"/>
      <c r="AL19" s="613"/>
      <c r="AM19" s="613"/>
    </row>
    <row r="20" spans="1:39" s="137" customFormat="1" ht="15" customHeight="1">
      <c r="A20" s="456"/>
      <c r="B20" s="582" t="s">
        <v>65</v>
      </c>
      <c r="C20" s="1231" t="s">
        <v>671</v>
      </c>
      <c r="D20" s="1231"/>
      <c r="E20" s="1231"/>
      <c r="F20" s="582" t="s">
        <v>73</v>
      </c>
      <c r="G20" s="1231" t="s">
        <v>672</v>
      </c>
      <c r="H20" s="1231"/>
      <c r="I20" s="1231"/>
      <c r="J20" s="582" t="s">
        <v>81</v>
      </c>
      <c r="K20" s="1231" t="s">
        <v>673</v>
      </c>
      <c r="L20" s="1231"/>
      <c r="M20" s="1231"/>
      <c r="N20" s="582" t="s">
        <v>180</v>
      </c>
      <c r="O20" s="1232" t="s">
        <v>674</v>
      </c>
      <c r="P20" s="1232"/>
      <c r="Q20" s="1232"/>
      <c r="R20" s="582" t="s">
        <v>354</v>
      </c>
      <c r="S20" s="1232" t="s">
        <v>675</v>
      </c>
      <c r="T20" s="1232"/>
      <c r="U20" s="1232"/>
      <c r="V20" s="582" t="s">
        <v>953</v>
      </c>
      <c r="W20" s="1232" t="s">
        <v>676</v>
      </c>
      <c r="X20" s="1232"/>
      <c r="Y20" s="1232"/>
      <c r="Z20" s="582" t="s">
        <v>954</v>
      </c>
      <c r="AA20" s="1231" t="s">
        <v>955</v>
      </c>
      <c r="AB20" s="1231"/>
      <c r="AC20" s="1231"/>
      <c r="AD20" s="568"/>
      <c r="AE20" s="342"/>
      <c r="AF20" s="598"/>
      <c r="AG20" s="616"/>
      <c r="AH20">
        <v>18</v>
      </c>
      <c r="AI20" s="616"/>
      <c r="AJ20" s="616"/>
      <c r="AK20" s="616"/>
      <c r="AL20" s="613"/>
      <c r="AM20" s="613"/>
    </row>
    <row r="21" spans="1:39" s="137" customFormat="1" ht="15" customHeight="1">
      <c r="A21" s="456"/>
      <c r="B21" s="582" t="s">
        <v>67</v>
      </c>
      <c r="C21" s="1231" t="s">
        <v>677</v>
      </c>
      <c r="D21" s="1231"/>
      <c r="E21" s="1231"/>
      <c r="F21" s="582" t="s">
        <v>75</v>
      </c>
      <c r="G21" s="1231" t="s">
        <v>678</v>
      </c>
      <c r="H21" s="1231"/>
      <c r="I21" s="1231"/>
      <c r="J21" s="582" t="s">
        <v>83</v>
      </c>
      <c r="K21" s="1231" t="s">
        <v>679</v>
      </c>
      <c r="L21" s="1231"/>
      <c r="M21" s="1231"/>
      <c r="N21" s="582" t="s">
        <v>182</v>
      </c>
      <c r="O21" s="1232" t="s">
        <v>680</v>
      </c>
      <c r="P21" s="1232"/>
      <c r="Q21" s="1232"/>
      <c r="R21" s="582" t="s">
        <v>356</v>
      </c>
      <c r="S21" s="1232" t="s">
        <v>681</v>
      </c>
      <c r="T21" s="1232"/>
      <c r="U21" s="1232"/>
      <c r="V21" s="582" t="s">
        <v>956</v>
      </c>
      <c r="W21" s="1232" t="s">
        <v>682</v>
      </c>
      <c r="X21" s="1232"/>
      <c r="Y21" s="1232"/>
      <c r="Z21" s="582" t="s">
        <v>957</v>
      </c>
      <c r="AA21" s="1231" t="s">
        <v>958</v>
      </c>
      <c r="AB21" s="1231"/>
      <c r="AC21" s="1231"/>
      <c r="AD21" s="568"/>
      <c r="AE21" s="342"/>
      <c r="AF21" s="598"/>
      <c r="AG21" s="616"/>
      <c r="AH21">
        <v>19</v>
      </c>
      <c r="AI21" s="616"/>
      <c r="AJ21" s="616"/>
      <c r="AK21" s="616"/>
      <c r="AL21" s="613"/>
      <c r="AM21" s="613"/>
    </row>
    <row r="22" spans="1:39" s="137" customFormat="1" ht="15" customHeight="1">
      <c r="A22" s="456"/>
      <c r="B22" s="582" t="s">
        <v>69</v>
      </c>
      <c r="C22" s="1231" t="s">
        <v>683</v>
      </c>
      <c r="D22" s="1231"/>
      <c r="E22" s="1231"/>
      <c r="F22" s="582" t="s">
        <v>77</v>
      </c>
      <c r="G22" s="1231" t="s">
        <v>684</v>
      </c>
      <c r="H22" s="1231"/>
      <c r="I22" s="1231"/>
      <c r="J22" s="582" t="s">
        <v>85</v>
      </c>
      <c r="K22" s="1231" t="s">
        <v>685</v>
      </c>
      <c r="L22" s="1231"/>
      <c r="M22" s="1231"/>
      <c r="N22" s="582" t="s">
        <v>184</v>
      </c>
      <c r="O22" s="1232" t="s">
        <v>686</v>
      </c>
      <c r="P22" s="1232"/>
      <c r="Q22" s="1232"/>
      <c r="R22" s="582" t="s">
        <v>358</v>
      </c>
      <c r="S22" s="1232" t="s">
        <v>687</v>
      </c>
      <c r="T22" s="1232"/>
      <c r="U22" s="1232"/>
      <c r="V22" s="582" t="s">
        <v>959</v>
      </c>
      <c r="W22" s="1232" t="s">
        <v>688</v>
      </c>
      <c r="X22" s="1232"/>
      <c r="Y22" s="1232"/>
      <c r="Z22" s="1239"/>
      <c r="AA22" s="1240"/>
      <c r="AB22" s="1240"/>
      <c r="AC22" s="1241"/>
      <c r="AD22" s="568"/>
      <c r="AE22" s="342"/>
      <c r="AF22" s="598"/>
      <c r="AG22" s="616"/>
      <c r="AH22">
        <v>20</v>
      </c>
      <c r="AI22" s="616"/>
      <c r="AJ22" s="616"/>
      <c r="AK22" s="616"/>
      <c r="AL22" s="613"/>
      <c r="AM22" s="613"/>
    </row>
    <row r="23" spans="1:39" s="137" customFormat="1" ht="15.75" customHeight="1">
      <c r="A23" s="456"/>
      <c r="B23" s="582" t="s">
        <v>71</v>
      </c>
      <c r="C23" s="1231" t="s">
        <v>689</v>
      </c>
      <c r="D23" s="1231"/>
      <c r="E23" s="1231"/>
      <c r="F23" s="582" t="s">
        <v>79</v>
      </c>
      <c r="G23" s="1231" t="s">
        <v>690</v>
      </c>
      <c r="H23" s="1231"/>
      <c r="I23" s="1231"/>
      <c r="J23" s="582" t="s">
        <v>87</v>
      </c>
      <c r="K23" s="1231" t="s">
        <v>691</v>
      </c>
      <c r="L23" s="1231"/>
      <c r="M23" s="1231"/>
      <c r="N23" s="582" t="s">
        <v>186</v>
      </c>
      <c r="O23" s="1232" t="s">
        <v>692</v>
      </c>
      <c r="P23" s="1232"/>
      <c r="Q23" s="1232"/>
      <c r="R23" s="582" t="s">
        <v>360</v>
      </c>
      <c r="S23" s="1232" t="s">
        <v>693</v>
      </c>
      <c r="T23" s="1232"/>
      <c r="U23" s="1232"/>
      <c r="V23" s="582" t="s">
        <v>960</v>
      </c>
      <c r="W23" s="1232" t="s">
        <v>961</v>
      </c>
      <c r="X23" s="1232"/>
      <c r="Y23" s="1232"/>
      <c r="Z23" s="1242"/>
      <c r="AA23" s="1243"/>
      <c r="AB23" s="1243"/>
      <c r="AC23" s="1244"/>
      <c r="AD23" s="568"/>
      <c r="AE23" s="342"/>
      <c r="AF23" s="598"/>
      <c r="AG23" s="616"/>
      <c r="AH23">
        <v>21</v>
      </c>
      <c r="AI23" s="616"/>
      <c r="AJ23" s="616"/>
      <c r="AK23" s="616"/>
      <c r="AL23" s="613"/>
      <c r="AM23" s="613"/>
    </row>
    <row r="24" spans="1:39" s="137" customFormat="1" ht="27" customHeight="1">
      <c r="A24" s="456"/>
      <c r="B24" s="1237" t="s">
        <v>962</v>
      </c>
      <c r="C24" s="1237"/>
      <c r="D24" s="1237"/>
      <c r="E24" s="1237"/>
      <c r="F24" s="1237"/>
      <c r="G24" s="1237"/>
      <c r="H24" s="1237"/>
      <c r="I24" s="1237"/>
      <c r="J24" s="1237"/>
      <c r="K24" s="1237"/>
      <c r="L24" s="1237"/>
      <c r="M24" s="1237"/>
      <c r="N24" s="1237"/>
      <c r="O24" s="1237"/>
      <c r="P24" s="1237"/>
      <c r="Q24" s="1237"/>
      <c r="R24" s="1237"/>
      <c r="S24" s="1237"/>
      <c r="T24" s="1237"/>
      <c r="U24" s="1237"/>
      <c r="V24" s="1237"/>
      <c r="W24" s="1237"/>
      <c r="X24" s="1237"/>
      <c r="Y24" s="1237"/>
      <c r="Z24" s="1125"/>
      <c r="AA24" s="1125"/>
      <c r="AB24" s="1125"/>
      <c r="AC24" s="1125"/>
      <c r="AD24" s="568"/>
      <c r="AE24" s="342"/>
      <c r="AF24" s="598"/>
      <c r="AG24" s="616"/>
      <c r="AH24">
        <v>22</v>
      </c>
      <c r="AI24" s="616"/>
      <c r="AJ24" s="616"/>
      <c r="AK24" s="616"/>
      <c r="AL24" s="613"/>
      <c r="AM24" s="613"/>
    </row>
    <row r="25" spans="1:39" s="137" customFormat="1">
      <c r="A25" s="456"/>
      <c r="B25" s="583"/>
      <c r="C25" s="583"/>
      <c r="D25" s="583"/>
      <c r="E25" s="583"/>
      <c r="F25" s="583"/>
      <c r="G25" s="583"/>
      <c r="H25" s="583"/>
      <c r="I25" s="583"/>
      <c r="J25" s="583"/>
      <c r="K25" s="583"/>
      <c r="L25" s="583"/>
      <c r="M25" s="584"/>
      <c r="N25" s="584"/>
      <c r="O25" s="585"/>
      <c r="P25" s="585"/>
      <c r="Q25" s="585"/>
      <c r="R25" s="584"/>
      <c r="S25" s="584"/>
      <c r="T25" s="584"/>
      <c r="U25" s="584"/>
      <c r="V25" s="584"/>
      <c r="W25" s="564"/>
      <c r="X25" s="564"/>
      <c r="Y25" s="564"/>
      <c r="Z25" s="564"/>
      <c r="AA25" s="564"/>
      <c r="AB25" s="564"/>
      <c r="AC25" s="564"/>
      <c r="AD25" s="568"/>
      <c r="AE25" s="342"/>
      <c r="AF25" s="598"/>
      <c r="AG25" s="616"/>
      <c r="AH25">
        <v>23</v>
      </c>
      <c r="AI25" s="616"/>
      <c r="AJ25" s="616"/>
      <c r="AK25" s="616"/>
      <c r="AL25" s="613"/>
      <c r="AM25" s="613"/>
    </row>
    <row r="26" spans="1:39" s="137" customFormat="1">
      <c r="A26" s="456"/>
      <c r="B26" s="1238" t="s">
        <v>694</v>
      </c>
      <c r="C26" s="1238"/>
      <c r="D26" s="1238"/>
      <c r="E26" s="1238"/>
      <c r="F26" s="1238"/>
      <c r="G26" s="1238"/>
      <c r="H26" s="1238"/>
      <c r="I26" s="1238"/>
      <c r="J26" s="1238"/>
      <c r="K26" s="1238"/>
      <c r="L26" s="1238"/>
      <c r="M26" s="1238"/>
      <c r="N26" s="1238"/>
      <c r="O26" s="1238"/>
      <c r="P26" s="1238"/>
      <c r="Q26" s="1238"/>
      <c r="R26" s="1238"/>
      <c r="S26" s="1238"/>
      <c r="T26" s="1238"/>
      <c r="U26" s="1238"/>
      <c r="V26" s="1238"/>
      <c r="W26" s="1238"/>
      <c r="X26" s="1238"/>
      <c r="Y26" s="1238"/>
      <c r="Z26" s="1238"/>
      <c r="AA26" s="1238"/>
      <c r="AB26" s="1238"/>
      <c r="AC26" s="1238"/>
      <c r="AD26" s="1238"/>
      <c r="AE26" s="342"/>
      <c r="AF26" s="598"/>
      <c r="AG26" s="616"/>
      <c r="AH26">
        <v>24</v>
      </c>
      <c r="AI26" s="616"/>
      <c r="AJ26" s="616"/>
      <c r="AK26" s="616"/>
      <c r="AL26" s="613"/>
      <c r="AM26" s="613"/>
    </row>
    <row r="27" spans="1:39" s="137" customFormat="1">
      <c r="A27" s="456"/>
      <c r="B27" s="586" t="s">
        <v>65</v>
      </c>
      <c r="C27" s="1231" t="s">
        <v>695</v>
      </c>
      <c r="D27" s="1231"/>
      <c r="E27" s="1231"/>
      <c r="F27" s="586" t="s">
        <v>77</v>
      </c>
      <c r="G27" s="1231" t="s">
        <v>696</v>
      </c>
      <c r="H27" s="1231"/>
      <c r="I27" s="1231"/>
      <c r="J27" s="1231"/>
      <c r="K27" s="586" t="s">
        <v>180</v>
      </c>
      <c r="L27" s="1231" t="s">
        <v>697</v>
      </c>
      <c r="M27" s="1231"/>
      <c r="N27" s="1231"/>
      <c r="O27" s="582" t="s">
        <v>358</v>
      </c>
      <c r="P27" s="1232" t="s">
        <v>698</v>
      </c>
      <c r="Q27" s="1232"/>
      <c r="R27" s="1232"/>
      <c r="S27" s="582" t="s">
        <v>954</v>
      </c>
      <c r="T27" s="1232" t="s">
        <v>699</v>
      </c>
      <c r="U27" s="1232"/>
      <c r="V27" s="1232"/>
      <c r="W27" s="582" t="s">
        <v>963</v>
      </c>
      <c r="X27" s="1232" t="s">
        <v>700</v>
      </c>
      <c r="Y27" s="1232"/>
      <c r="Z27" s="1232"/>
      <c r="AA27" s="586" t="s">
        <v>964</v>
      </c>
      <c r="AB27" s="1232" t="s">
        <v>701</v>
      </c>
      <c r="AC27" s="1232"/>
      <c r="AD27" s="1232"/>
      <c r="AE27" s="342"/>
      <c r="AF27" s="598"/>
      <c r="AG27" s="616"/>
      <c r="AH27">
        <v>25</v>
      </c>
      <c r="AI27" s="616"/>
      <c r="AJ27" s="616"/>
      <c r="AK27" s="616"/>
      <c r="AL27" s="613"/>
      <c r="AM27" s="613"/>
    </row>
    <row r="28" spans="1:39" s="137" customFormat="1">
      <c r="A28" s="456"/>
      <c r="B28" s="586" t="s">
        <v>67</v>
      </c>
      <c r="C28" s="1231" t="s">
        <v>671</v>
      </c>
      <c r="D28" s="1231"/>
      <c r="E28" s="1231"/>
      <c r="F28" s="586" t="s">
        <v>79</v>
      </c>
      <c r="G28" s="1231" t="s">
        <v>702</v>
      </c>
      <c r="H28" s="1231"/>
      <c r="I28" s="1231"/>
      <c r="J28" s="1231"/>
      <c r="K28" s="586" t="s">
        <v>182</v>
      </c>
      <c r="L28" s="1231" t="s">
        <v>965</v>
      </c>
      <c r="M28" s="1231"/>
      <c r="N28" s="1231"/>
      <c r="O28" s="582" t="s">
        <v>360</v>
      </c>
      <c r="P28" s="1232" t="s">
        <v>703</v>
      </c>
      <c r="Q28" s="1232"/>
      <c r="R28" s="1232"/>
      <c r="S28" s="582" t="s">
        <v>957</v>
      </c>
      <c r="T28" s="1232" t="s">
        <v>704</v>
      </c>
      <c r="U28" s="1232"/>
      <c r="V28" s="1232"/>
      <c r="W28" s="582" t="s">
        <v>966</v>
      </c>
      <c r="X28" s="1232" t="s">
        <v>705</v>
      </c>
      <c r="Y28" s="1232"/>
      <c r="Z28" s="1232"/>
      <c r="AA28" s="586" t="s">
        <v>967</v>
      </c>
      <c r="AB28" s="1232" t="s">
        <v>706</v>
      </c>
      <c r="AC28" s="1232"/>
      <c r="AD28" s="1232"/>
      <c r="AE28" s="342"/>
      <c r="AF28" s="598"/>
      <c r="AG28" s="616"/>
      <c r="AH28">
        <v>26</v>
      </c>
      <c r="AI28" s="616"/>
      <c r="AJ28" s="616"/>
      <c r="AK28" s="616"/>
      <c r="AL28" s="613"/>
      <c r="AM28" s="613"/>
    </row>
    <row r="29" spans="1:39" s="137" customFormat="1" ht="15" customHeight="1">
      <c r="A29" s="456"/>
      <c r="B29" s="586" t="s">
        <v>69</v>
      </c>
      <c r="C29" s="1231" t="s">
        <v>707</v>
      </c>
      <c r="D29" s="1231"/>
      <c r="E29" s="1231"/>
      <c r="F29" s="586" t="s">
        <v>81</v>
      </c>
      <c r="G29" s="1232" t="s">
        <v>968</v>
      </c>
      <c r="H29" s="1232"/>
      <c r="I29" s="1232"/>
      <c r="J29" s="1232"/>
      <c r="K29" s="586" t="s">
        <v>184</v>
      </c>
      <c r="L29" s="1231" t="s">
        <v>708</v>
      </c>
      <c r="M29" s="1231"/>
      <c r="N29" s="1231"/>
      <c r="O29" s="582" t="s">
        <v>953</v>
      </c>
      <c r="P29" s="1232" t="s">
        <v>709</v>
      </c>
      <c r="Q29" s="1232"/>
      <c r="R29" s="1232"/>
      <c r="S29" s="582" t="s">
        <v>969</v>
      </c>
      <c r="T29" s="1232" t="s">
        <v>710</v>
      </c>
      <c r="U29" s="1232"/>
      <c r="V29" s="1232"/>
      <c r="W29" s="582" t="s">
        <v>970</v>
      </c>
      <c r="X29" s="1232" t="s">
        <v>711</v>
      </c>
      <c r="Y29" s="1232"/>
      <c r="Z29" s="1232"/>
      <c r="AA29" s="586" t="s">
        <v>971</v>
      </c>
      <c r="AB29" s="1232" t="s">
        <v>712</v>
      </c>
      <c r="AC29" s="1232"/>
      <c r="AD29" s="1232"/>
      <c r="AE29" s="342"/>
      <c r="AF29" s="598"/>
      <c r="AG29" s="616"/>
      <c r="AH29">
        <v>27</v>
      </c>
      <c r="AI29" s="616"/>
      <c r="AJ29" s="616"/>
      <c r="AK29" s="616"/>
      <c r="AL29" s="613"/>
      <c r="AM29" s="613"/>
    </row>
    <row r="30" spans="1:39" s="137" customFormat="1" ht="22.5" customHeight="1">
      <c r="A30" s="456"/>
      <c r="B30" s="586" t="s">
        <v>71</v>
      </c>
      <c r="C30" s="1231" t="s">
        <v>713</v>
      </c>
      <c r="D30" s="1231"/>
      <c r="E30" s="1231"/>
      <c r="F30" s="586" t="s">
        <v>83</v>
      </c>
      <c r="G30" s="1232" t="s">
        <v>714</v>
      </c>
      <c r="H30" s="1232"/>
      <c r="I30" s="1232"/>
      <c r="J30" s="1232"/>
      <c r="K30" s="586" t="s">
        <v>186</v>
      </c>
      <c r="L30" s="1228" t="s">
        <v>715</v>
      </c>
      <c r="M30" s="1229"/>
      <c r="N30" s="1230"/>
      <c r="O30" s="582" t="s">
        <v>956</v>
      </c>
      <c r="P30" s="1232" t="s">
        <v>716</v>
      </c>
      <c r="Q30" s="1232"/>
      <c r="R30" s="1232"/>
      <c r="S30" s="582" t="s">
        <v>972</v>
      </c>
      <c r="T30" s="1232" t="s">
        <v>717</v>
      </c>
      <c r="U30" s="1232"/>
      <c r="V30" s="1232"/>
      <c r="W30" s="582" t="s">
        <v>973</v>
      </c>
      <c r="X30" s="1232" t="s">
        <v>718</v>
      </c>
      <c r="Y30" s="1232"/>
      <c r="Z30" s="1232"/>
      <c r="AA30" s="586" t="s">
        <v>974</v>
      </c>
      <c r="AB30" s="1232" t="s">
        <v>719</v>
      </c>
      <c r="AC30" s="1232"/>
      <c r="AD30" s="1232"/>
      <c r="AE30" s="342"/>
      <c r="AF30" s="598"/>
      <c r="AG30" s="616"/>
      <c r="AH30">
        <v>28</v>
      </c>
      <c r="AI30" s="616"/>
      <c r="AJ30" s="616"/>
      <c r="AK30" s="616"/>
      <c r="AL30" s="613"/>
      <c r="AM30" s="613"/>
    </row>
    <row r="31" spans="1:39" s="137" customFormat="1" ht="22.5" customHeight="1">
      <c r="A31" s="456"/>
      <c r="B31" s="586" t="s">
        <v>73</v>
      </c>
      <c r="C31" s="1231" t="s">
        <v>720</v>
      </c>
      <c r="D31" s="1231"/>
      <c r="E31" s="1231"/>
      <c r="F31" s="586" t="s">
        <v>85</v>
      </c>
      <c r="G31" s="1231" t="s">
        <v>721</v>
      </c>
      <c r="H31" s="1231"/>
      <c r="I31" s="1231"/>
      <c r="J31" s="1231"/>
      <c r="K31" s="586" t="s">
        <v>354</v>
      </c>
      <c r="L31" s="1231" t="s">
        <v>722</v>
      </c>
      <c r="M31" s="1231"/>
      <c r="N31" s="1231"/>
      <c r="O31" s="582" t="s">
        <v>959</v>
      </c>
      <c r="P31" s="1232" t="s">
        <v>681</v>
      </c>
      <c r="Q31" s="1232"/>
      <c r="R31" s="1232"/>
      <c r="S31" s="582" t="s">
        <v>975</v>
      </c>
      <c r="T31" s="1232" t="s">
        <v>723</v>
      </c>
      <c r="U31" s="1232"/>
      <c r="V31" s="1232"/>
      <c r="W31" s="582" t="s">
        <v>976</v>
      </c>
      <c r="X31" s="1232" t="s">
        <v>724</v>
      </c>
      <c r="Y31" s="1232"/>
      <c r="Z31" s="1232"/>
      <c r="AA31" s="586" t="s">
        <v>977</v>
      </c>
      <c r="AB31" s="1232" t="s">
        <v>725</v>
      </c>
      <c r="AC31" s="1232"/>
      <c r="AD31" s="1232"/>
      <c r="AE31" s="342"/>
      <c r="AF31" s="598"/>
      <c r="AG31" s="479"/>
      <c r="AH31">
        <v>29</v>
      </c>
      <c r="AI31" s="613"/>
      <c r="AJ31" s="613"/>
      <c r="AK31" s="613"/>
      <c r="AL31" s="613"/>
      <c r="AM31" s="479"/>
    </row>
    <row r="32" spans="1:39" s="137" customFormat="1" ht="22.5" customHeight="1">
      <c r="A32" s="456"/>
      <c r="B32" s="586" t="s">
        <v>75</v>
      </c>
      <c r="C32" s="1228" t="s">
        <v>978</v>
      </c>
      <c r="D32" s="1229"/>
      <c r="E32" s="1230"/>
      <c r="F32" s="586" t="s">
        <v>87</v>
      </c>
      <c r="G32" s="1231" t="s">
        <v>726</v>
      </c>
      <c r="H32" s="1231"/>
      <c r="I32" s="1231"/>
      <c r="J32" s="1231"/>
      <c r="K32" s="586" t="s">
        <v>356</v>
      </c>
      <c r="L32" s="1231" t="s">
        <v>727</v>
      </c>
      <c r="M32" s="1231"/>
      <c r="N32" s="1231"/>
      <c r="O32" s="582" t="s">
        <v>960</v>
      </c>
      <c r="P32" s="1232" t="s">
        <v>687</v>
      </c>
      <c r="Q32" s="1232"/>
      <c r="R32" s="1232"/>
      <c r="S32" s="582" t="s">
        <v>979</v>
      </c>
      <c r="T32" s="1232" t="s">
        <v>728</v>
      </c>
      <c r="U32" s="1232"/>
      <c r="V32" s="1232"/>
      <c r="W32" s="582" t="s">
        <v>980</v>
      </c>
      <c r="X32" s="1232" t="s">
        <v>729</v>
      </c>
      <c r="Y32" s="1232"/>
      <c r="Z32" s="1232"/>
      <c r="AA32" s="1233"/>
      <c r="AB32" s="1234"/>
      <c r="AC32" s="1234"/>
      <c r="AD32" s="1235"/>
      <c r="AE32" s="342"/>
      <c r="AF32" s="598"/>
      <c r="AG32" s="571"/>
      <c r="AH32">
        <v>30</v>
      </c>
      <c r="AI32" s="613"/>
      <c r="AJ32" s="613"/>
      <c r="AK32" s="613"/>
      <c r="AL32" s="613"/>
      <c r="AM32" s="571"/>
    </row>
    <row r="33" spans="1:40" s="137" customFormat="1" ht="15" customHeight="1">
      <c r="A33" s="457"/>
      <c r="B33" s="587"/>
      <c r="C33" s="588"/>
      <c r="D33" s="588"/>
      <c r="E33" s="588"/>
      <c r="F33" s="587"/>
      <c r="G33" s="589"/>
      <c r="H33" s="589"/>
      <c r="I33" s="589"/>
      <c r="J33" s="589"/>
      <c r="K33" s="587"/>
      <c r="L33" s="589"/>
      <c r="M33" s="589"/>
      <c r="N33" s="589"/>
      <c r="O33" s="590"/>
      <c r="P33" s="588"/>
      <c r="Q33" s="588"/>
      <c r="R33" s="588"/>
      <c r="S33" s="590"/>
      <c r="T33" s="588"/>
      <c r="U33" s="588"/>
      <c r="V33" s="588"/>
      <c r="W33" s="590"/>
      <c r="X33" s="588"/>
      <c r="Y33" s="588"/>
      <c r="Z33" s="588"/>
      <c r="AA33" s="591"/>
      <c r="AB33" s="591"/>
      <c r="AC33" s="591"/>
      <c r="AD33" s="591"/>
      <c r="AE33" s="373"/>
      <c r="AF33" s="598"/>
      <c r="AG33" s="571"/>
      <c r="AH33">
        <v>31</v>
      </c>
      <c r="AI33" s="613"/>
      <c r="AJ33" s="613"/>
      <c r="AK33" s="613"/>
      <c r="AL33" s="613"/>
      <c r="AM33" s="571"/>
    </row>
    <row r="34" spans="1:40" s="137" customFormat="1" ht="15" customHeight="1">
      <c r="A34" s="457"/>
      <c r="B34" s="592"/>
      <c r="C34" s="593"/>
      <c r="D34" s="593"/>
      <c r="E34" s="593"/>
      <c r="F34" s="593"/>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11"/>
      <c r="AF34" s="598"/>
      <c r="AG34" s="571"/>
      <c r="AH34">
        <v>32</v>
      </c>
      <c r="AI34" s="613"/>
      <c r="AJ34" s="613"/>
      <c r="AK34" s="613"/>
      <c r="AL34" s="613"/>
      <c r="AM34" s="571"/>
    </row>
    <row r="35" spans="1:40" s="137" customFormat="1" ht="36.75" customHeight="1">
      <c r="A35" s="457"/>
      <c r="B35" s="566"/>
      <c r="C35" s="1139" t="s">
        <v>991</v>
      </c>
      <c r="D35" s="1236"/>
      <c r="E35" s="1236"/>
      <c r="F35" s="1236"/>
      <c r="G35" s="1236"/>
      <c r="H35" s="1236"/>
      <c r="I35" s="1236"/>
      <c r="J35" s="1236"/>
      <c r="K35" s="1236"/>
      <c r="L35" s="1236"/>
      <c r="M35" s="1236"/>
      <c r="N35" s="1236"/>
      <c r="O35" s="1236"/>
      <c r="P35" s="1236"/>
      <c r="Q35" s="1236"/>
      <c r="R35" s="1236"/>
      <c r="S35" s="1236"/>
      <c r="T35" s="1236"/>
      <c r="U35" s="1236"/>
      <c r="V35" s="1236"/>
      <c r="W35" s="1236"/>
      <c r="X35" s="1236"/>
      <c r="Y35" s="1236"/>
      <c r="Z35" s="1236"/>
      <c r="AA35" s="1236"/>
      <c r="AB35" s="1236"/>
      <c r="AC35" s="1140"/>
      <c r="AD35" s="567"/>
      <c r="AE35" s="11"/>
      <c r="AF35" s="598"/>
      <c r="AG35" s="613"/>
      <c r="AH35">
        <v>33</v>
      </c>
      <c r="AI35" s="571"/>
      <c r="AJ35" s="571"/>
      <c r="AK35" s="571"/>
      <c r="AL35" s="571"/>
      <c r="AM35" s="571"/>
    </row>
    <row r="36" spans="1:40" s="137" customFormat="1" ht="21.95" customHeight="1">
      <c r="A36" s="458"/>
      <c r="B36" s="566"/>
      <c r="C36" s="1203">
        <v>1</v>
      </c>
      <c r="D36" s="1206" t="s">
        <v>981</v>
      </c>
      <c r="E36" s="1207"/>
      <c r="F36" s="1207"/>
      <c r="G36" s="1207"/>
      <c r="H36" s="1207"/>
      <c r="I36" s="1207"/>
      <c r="J36" s="1207"/>
      <c r="K36" s="1207"/>
      <c r="L36" s="1207"/>
      <c r="M36" s="1207"/>
      <c r="N36" s="1207"/>
      <c r="O36" s="1207"/>
      <c r="P36" s="1207"/>
      <c r="Q36" s="1207"/>
      <c r="R36" s="1207"/>
      <c r="S36" s="1207"/>
      <c r="T36" s="1207"/>
      <c r="U36" s="1207"/>
      <c r="V36" s="1207"/>
      <c r="W36" s="1207"/>
      <c r="X36" s="1207"/>
      <c r="Y36" s="1207"/>
      <c r="Z36" s="1207"/>
      <c r="AA36" s="1207"/>
      <c r="AB36" s="1207"/>
      <c r="AC36" s="1208"/>
      <c r="AD36" s="567"/>
      <c r="AE36" s="10"/>
      <c r="AF36" s="598"/>
      <c r="AG36" s="479"/>
      <c r="AH36">
        <v>34</v>
      </c>
      <c r="AI36" s="571"/>
      <c r="AJ36" s="571"/>
      <c r="AK36" s="571"/>
      <c r="AL36" s="571"/>
      <c r="AM36" s="571"/>
    </row>
    <row r="37" spans="1:40" s="137" customFormat="1" ht="21.95" customHeight="1" thickBot="1">
      <c r="A37" s="457"/>
      <c r="B37" s="566"/>
      <c r="C37" s="1204"/>
      <c r="D37" s="1209"/>
      <c r="E37" s="1210"/>
      <c r="F37" s="1210"/>
      <c r="G37" s="1210"/>
      <c r="H37" s="1210"/>
      <c r="I37" s="1210"/>
      <c r="J37" s="1210"/>
      <c r="K37" s="1210"/>
      <c r="L37" s="1210"/>
      <c r="M37" s="1210"/>
      <c r="N37" s="1210"/>
      <c r="O37" s="1210"/>
      <c r="P37" s="1210"/>
      <c r="Q37" s="1210"/>
      <c r="R37" s="1210"/>
      <c r="S37" s="1210"/>
      <c r="T37" s="1210"/>
      <c r="U37" s="1210"/>
      <c r="V37" s="1210"/>
      <c r="W37" s="1210"/>
      <c r="X37" s="1210"/>
      <c r="Y37" s="1210"/>
      <c r="Z37" s="1210"/>
      <c r="AA37" s="1210"/>
      <c r="AB37" s="1210"/>
      <c r="AC37" s="1211"/>
      <c r="AD37" s="567"/>
      <c r="AE37" s="11"/>
      <c r="AF37" s="598"/>
      <c r="AG37" s="571"/>
      <c r="AH37">
        <v>35</v>
      </c>
      <c r="AI37" s="613"/>
      <c r="AJ37" s="479" t="s">
        <v>6446</v>
      </c>
      <c r="AK37" s="479"/>
      <c r="AL37" s="613" t="s">
        <v>6447</v>
      </c>
      <c r="AM37" s="571"/>
    </row>
    <row r="38" spans="1:40" s="137" customFormat="1" ht="21.95" customHeight="1" thickBot="1">
      <c r="A38" s="457"/>
      <c r="B38" s="566"/>
      <c r="C38" s="1204"/>
      <c r="D38" s="1212" t="s">
        <v>982</v>
      </c>
      <c r="E38" s="1213"/>
      <c r="F38" s="1213"/>
      <c r="G38" s="1214"/>
      <c r="H38" s="1215"/>
      <c r="I38" s="1216"/>
      <c r="J38" s="1216"/>
      <c r="K38" s="1216"/>
      <c r="L38" s="1216"/>
      <c r="M38" s="1216"/>
      <c r="N38" s="1216"/>
      <c r="O38" s="1216"/>
      <c r="P38" s="1216"/>
      <c r="Q38" s="1216"/>
      <c r="R38" s="1216"/>
      <c r="S38" s="1216"/>
      <c r="T38" s="1216"/>
      <c r="U38" s="1216"/>
      <c r="V38" s="1216"/>
      <c r="W38" s="1216"/>
      <c r="X38" s="1216"/>
      <c r="Y38" s="1216"/>
      <c r="Z38" s="1216"/>
      <c r="AA38" s="1216"/>
      <c r="AB38" s="1216"/>
      <c r="AC38" s="1217"/>
      <c r="AD38" s="567"/>
      <c r="AE38" s="11"/>
      <c r="AF38" s="598"/>
      <c r="AG38" s="571"/>
      <c r="AH38">
        <v>36</v>
      </c>
      <c r="AI38" s="479"/>
      <c r="AJ38" s="617">
        <f>IF(CNGSPSPE_2017_M1_secc11!C49="",0,CNGSPSPE_2017_M1_secc11!C49)</f>
        <v>0</v>
      </c>
      <c r="AK38" s="479"/>
      <c r="AL38" s="618">
        <f>SUM(AL40:AL103)</f>
        <v>0</v>
      </c>
      <c r="AM38" s="571"/>
    </row>
    <row r="39" spans="1:40" s="137" customFormat="1" ht="21.95" customHeight="1" thickBot="1">
      <c r="A39" s="457"/>
      <c r="B39" s="566"/>
      <c r="C39" s="1204"/>
      <c r="D39" s="1218" t="s">
        <v>669</v>
      </c>
      <c r="E39" s="1219"/>
      <c r="F39" s="1219"/>
      <c r="G39" s="1220"/>
      <c r="H39" s="1215"/>
      <c r="I39" s="1216"/>
      <c r="J39" s="1216"/>
      <c r="K39" s="1216"/>
      <c r="L39" s="1216"/>
      <c r="M39" s="1216"/>
      <c r="N39" s="1216"/>
      <c r="O39" s="1216"/>
      <c r="P39" s="1216"/>
      <c r="Q39" s="1216"/>
      <c r="R39" s="1216"/>
      <c r="S39" s="1216"/>
      <c r="T39" s="1216"/>
      <c r="U39" s="1216"/>
      <c r="V39" s="1216"/>
      <c r="W39" s="1216"/>
      <c r="X39" s="1216"/>
      <c r="Y39" s="1216"/>
      <c r="Z39" s="1216"/>
      <c r="AA39" s="1216"/>
      <c r="AB39" s="1216"/>
      <c r="AC39" s="1217"/>
      <c r="AD39" s="567"/>
      <c r="AE39" s="11"/>
      <c r="AF39" s="598"/>
      <c r="AG39" s="571" t="s">
        <v>6448</v>
      </c>
      <c r="AH39">
        <v>37</v>
      </c>
      <c r="AI39" s="15"/>
      <c r="AJ39" s="571" t="s">
        <v>6449</v>
      </c>
      <c r="AK39" s="619" t="s">
        <v>6450</v>
      </c>
      <c r="AL39" s="620" t="s">
        <v>6451</v>
      </c>
      <c r="AM39" s="571"/>
    </row>
    <row r="40" spans="1:40" s="137" customFormat="1" ht="21.95" customHeight="1" thickBot="1">
      <c r="A40" s="457"/>
      <c r="B40" s="566"/>
      <c r="C40" s="1204"/>
      <c r="D40" s="1212" t="s">
        <v>666</v>
      </c>
      <c r="E40" s="1213"/>
      <c r="F40" s="1213"/>
      <c r="G40" s="1214"/>
      <c r="H40" s="1088"/>
      <c r="I40" s="1221"/>
      <c r="J40" s="1221"/>
      <c r="K40" s="1089"/>
      <c r="L40" s="1212" t="s">
        <v>983</v>
      </c>
      <c r="M40" s="1213"/>
      <c r="N40" s="1214"/>
      <c r="O40" s="1132"/>
      <c r="P40" s="1133"/>
      <c r="Q40" s="1133"/>
      <c r="R40" s="1133"/>
      <c r="S40" s="1133"/>
      <c r="T40" s="1133"/>
      <c r="U40" s="1133"/>
      <c r="V40" s="1133"/>
      <c r="W40" s="1133"/>
      <c r="X40" s="1133"/>
      <c r="Y40" s="1133"/>
      <c r="Z40" s="1133"/>
      <c r="AA40" s="1133"/>
      <c r="AB40" s="1133"/>
      <c r="AC40" s="1134"/>
      <c r="AD40" s="567"/>
      <c r="AE40" s="11"/>
      <c r="AF40" s="598"/>
      <c r="AG40" s="621" t="str">
        <f>IF(H38="","",VLOOKUP(H38,'Anexo 2 Infraestructura'!$B$2:$D$34,3,FALSE))</f>
        <v/>
      </c>
      <c r="AH40">
        <v>38</v>
      </c>
      <c r="AI40" s="622">
        <v>1</v>
      </c>
      <c r="AJ40" s="623">
        <f>IF(AND(AI40&lt;=$AJ$38,$AJ$38&lt;&gt;"NS"),"llenar",AI40)</f>
        <v>1</v>
      </c>
      <c r="AK40" s="622">
        <f>COUNTBLANK(D37:AC42)</f>
        <v>147</v>
      </c>
      <c r="AL40" s="622">
        <f>IF(AND(AJ40="llenar",AK40=137),0,IF(AND(AI40=AJ40,AK40=147),0,1))</f>
        <v>0</v>
      </c>
      <c r="AM40" s="571"/>
    </row>
    <row r="41" spans="1:40" s="137" customFormat="1" ht="21.95" customHeight="1">
      <c r="A41" s="457"/>
      <c r="B41" s="566"/>
      <c r="C41" s="1204"/>
      <c r="D41" s="1212" t="s">
        <v>984</v>
      </c>
      <c r="E41" s="1213"/>
      <c r="F41" s="1213"/>
      <c r="G41" s="1214"/>
      <c r="H41" s="1088"/>
      <c r="I41" s="1221"/>
      <c r="J41" s="1221"/>
      <c r="K41" s="1089"/>
      <c r="L41" s="1212" t="s">
        <v>985</v>
      </c>
      <c r="M41" s="1213"/>
      <c r="N41" s="1214"/>
      <c r="O41" s="1132"/>
      <c r="P41" s="1133"/>
      <c r="Q41" s="1133"/>
      <c r="R41" s="1133"/>
      <c r="S41" s="1134"/>
      <c r="T41" s="1212" t="s">
        <v>667</v>
      </c>
      <c r="U41" s="1213"/>
      <c r="V41" s="1214"/>
      <c r="W41" s="1222"/>
      <c r="X41" s="1223"/>
      <c r="Y41" s="1223"/>
      <c r="Z41" s="1223"/>
      <c r="AA41" s="1223"/>
      <c r="AB41" s="1223"/>
      <c r="AC41" s="1224"/>
      <c r="AD41" s="567"/>
      <c r="AE41" s="11"/>
      <c r="AF41" s="598"/>
      <c r="AG41" s="571"/>
      <c r="AH41">
        <v>39</v>
      </c>
      <c r="AI41" s="571"/>
      <c r="AJ41" s="571"/>
      <c r="AK41" s="571"/>
      <c r="AL41" s="571"/>
      <c r="AM41" s="571"/>
    </row>
    <row r="42" spans="1:40" s="137" customFormat="1" ht="21.95" customHeight="1">
      <c r="A42" s="457"/>
      <c r="B42" s="566"/>
      <c r="C42" s="1205"/>
      <c r="D42" s="1212" t="s">
        <v>668</v>
      </c>
      <c r="E42" s="1213"/>
      <c r="F42" s="1213"/>
      <c r="G42" s="1214"/>
      <c r="H42" s="1088"/>
      <c r="I42" s="1221"/>
      <c r="J42" s="1221"/>
      <c r="K42" s="1089"/>
      <c r="L42" s="1212" t="s">
        <v>986</v>
      </c>
      <c r="M42" s="1213"/>
      <c r="N42" s="1213"/>
      <c r="O42" s="1213"/>
      <c r="P42" s="1214"/>
      <c r="Q42" s="1225"/>
      <c r="R42" s="1226"/>
      <c r="S42" s="1226"/>
      <c r="T42" s="1226"/>
      <c r="U42" s="1226"/>
      <c r="V42" s="1226"/>
      <c r="W42" s="1226"/>
      <c r="X42" s="1226"/>
      <c r="Y42" s="1226"/>
      <c r="Z42" s="1226"/>
      <c r="AA42" s="1226"/>
      <c r="AB42" s="1226"/>
      <c r="AC42" s="1227"/>
      <c r="AD42" s="567"/>
      <c r="AE42" s="11"/>
      <c r="AF42" s="598"/>
      <c r="AG42" s="571"/>
      <c r="AH42">
        <v>40</v>
      </c>
      <c r="AI42" s="571"/>
      <c r="AJ42" s="571"/>
      <c r="AK42" s="571"/>
      <c r="AL42" s="571"/>
      <c r="AM42" s="571"/>
    </row>
    <row r="43" spans="1:40" s="137" customFormat="1" ht="21.95" customHeight="1">
      <c r="A43" s="457"/>
      <c r="B43" s="566"/>
      <c r="C43" s="1203">
        <v>2</v>
      </c>
      <c r="D43" s="1206" t="s">
        <v>981</v>
      </c>
      <c r="E43" s="1207"/>
      <c r="F43" s="1207"/>
      <c r="G43" s="1207"/>
      <c r="H43" s="1207"/>
      <c r="I43" s="1207"/>
      <c r="J43" s="1207"/>
      <c r="K43" s="1207"/>
      <c r="L43" s="1207"/>
      <c r="M43" s="1207"/>
      <c r="N43" s="1207"/>
      <c r="O43" s="1207"/>
      <c r="P43" s="1207"/>
      <c r="Q43" s="1207"/>
      <c r="R43" s="1207"/>
      <c r="S43" s="1207"/>
      <c r="T43" s="1207"/>
      <c r="U43" s="1207"/>
      <c r="V43" s="1207"/>
      <c r="W43" s="1207"/>
      <c r="X43" s="1207"/>
      <c r="Y43" s="1207"/>
      <c r="Z43" s="1207"/>
      <c r="AA43" s="1207"/>
      <c r="AB43" s="1207"/>
      <c r="AC43" s="1208"/>
      <c r="AD43" s="567"/>
      <c r="AE43" s="11"/>
      <c r="AF43" s="598"/>
      <c r="AG43" s="571"/>
      <c r="AH43">
        <v>41</v>
      </c>
      <c r="AI43" s="571"/>
      <c r="AJ43" s="571"/>
      <c r="AK43" s="571"/>
      <c r="AL43" s="571"/>
      <c r="AM43" s="571"/>
    </row>
    <row r="44" spans="1:40" s="137" customFormat="1" ht="21.95" customHeight="1" thickBot="1">
      <c r="A44" s="457"/>
      <c r="B44" s="566"/>
      <c r="C44" s="1204"/>
      <c r="D44" s="1209"/>
      <c r="E44" s="1210"/>
      <c r="F44" s="1210"/>
      <c r="G44" s="1210"/>
      <c r="H44" s="1210"/>
      <c r="I44" s="1210"/>
      <c r="J44" s="1210"/>
      <c r="K44" s="1210"/>
      <c r="L44" s="1210"/>
      <c r="M44" s="1210"/>
      <c r="N44" s="1210"/>
      <c r="O44" s="1210"/>
      <c r="P44" s="1210"/>
      <c r="Q44" s="1210"/>
      <c r="R44" s="1210"/>
      <c r="S44" s="1210"/>
      <c r="T44" s="1210"/>
      <c r="U44" s="1210"/>
      <c r="V44" s="1210"/>
      <c r="W44" s="1210"/>
      <c r="X44" s="1210"/>
      <c r="Y44" s="1210"/>
      <c r="Z44" s="1210"/>
      <c r="AA44" s="1210"/>
      <c r="AB44" s="1210"/>
      <c r="AC44" s="1211"/>
      <c r="AD44" s="567"/>
      <c r="AE44" s="11"/>
      <c r="AF44" s="598"/>
      <c r="AI44" s="613"/>
      <c r="AJ44" s="479"/>
      <c r="AK44" s="479"/>
      <c r="AL44" s="613"/>
      <c r="AM44" s="571"/>
      <c r="AN44" s="571"/>
    </row>
    <row r="45" spans="1:40" s="137" customFormat="1" ht="21.95" customHeight="1" thickBot="1">
      <c r="A45" s="457"/>
      <c r="B45" s="566"/>
      <c r="C45" s="1204"/>
      <c r="D45" s="1212" t="s">
        <v>982</v>
      </c>
      <c r="E45" s="1213"/>
      <c r="F45" s="1213"/>
      <c r="G45" s="1214"/>
      <c r="H45" s="1215"/>
      <c r="I45" s="1216"/>
      <c r="J45" s="1216"/>
      <c r="K45" s="1216"/>
      <c r="L45" s="1216"/>
      <c r="M45" s="1216"/>
      <c r="N45" s="1216"/>
      <c r="O45" s="1216"/>
      <c r="P45" s="1216"/>
      <c r="Q45" s="1216"/>
      <c r="R45" s="1216"/>
      <c r="S45" s="1216"/>
      <c r="T45" s="1216"/>
      <c r="U45" s="1216"/>
      <c r="V45" s="1216"/>
      <c r="W45" s="1216"/>
      <c r="X45" s="1216"/>
      <c r="Y45" s="1216"/>
      <c r="Z45" s="1216"/>
      <c r="AA45" s="1216"/>
      <c r="AB45" s="1216"/>
      <c r="AC45" s="1217"/>
      <c r="AD45" s="567"/>
      <c r="AE45" s="11"/>
      <c r="AF45" s="598"/>
      <c r="AI45" s="479"/>
      <c r="AJ45" s="617"/>
      <c r="AK45" s="479"/>
      <c r="AL45" s="618"/>
      <c r="AM45" s="571"/>
      <c r="AN45" s="571"/>
    </row>
    <row r="46" spans="1:40" s="137" customFormat="1" ht="21.95" customHeight="1" thickBot="1">
      <c r="A46" s="457"/>
      <c r="B46" s="566"/>
      <c r="C46" s="1204"/>
      <c r="D46" s="1218" t="s">
        <v>669</v>
      </c>
      <c r="E46" s="1219"/>
      <c r="F46" s="1219"/>
      <c r="G46" s="1220"/>
      <c r="H46" s="1215"/>
      <c r="I46" s="1216"/>
      <c r="J46" s="1216"/>
      <c r="K46" s="1216"/>
      <c r="L46" s="1216"/>
      <c r="M46" s="1216"/>
      <c r="N46" s="1216"/>
      <c r="O46" s="1216"/>
      <c r="P46" s="1216"/>
      <c r="Q46" s="1216"/>
      <c r="R46" s="1216"/>
      <c r="S46" s="1216"/>
      <c r="T46" s="1216"/>
      <c r="U46" s="1216"/>
      <c r="V46" s="1216"/>
      <c r="W46" s="1216"/>
      <c r="X46" s="1216"/>
      <c r="Y46" s="1216"/>
      <c r="Z46" s="1216"/>
      <c r="AA46" s="1216"/>
      <c r="AB46" s="1216"/>
      <c r="AC46" s="1217"/>
      <c r="AD46" s="567"/>
      <c r="AE46" s="11"/>
      <c r="AF46" s="598"/>
      <c r="AG46" s="571" t="s">
        <v>6448</v>
      </c>
      <c r="AI46" s="15"/>
      <c r="AJ46" s="571"/>
      <c r="AK46" s="619"/>
      <c r="AL46" s="620"/>
      <c r="AM46" s="571"/>
      <c r="AN46" s="571"/>
    </row>
    <row r="47" spans="1:40" s="137" customFormat="1" ht="21.95" customHeight="1" thickBot="1">
      <c r="A47" s="457"/>
      <c r="B47" s="566"/>
      <c r="C47" s="1204"/>
      <c r="D47" s="1212" t="s">
        <v>666</v>
      </c>
      <c r="E47" s="1213"/>
      <c r="F47" s="1213"/>
      <c r="G47" s="1214"/>
      <c r="H47" s="1088"/>
      <c r="I47" s="1221"/>
      <c r="J47" s="1221"/>
      <c r="K47" s="1089"/>
      <c r="L47" s="1212" t="s">
        <v>983</v>
      </c>
      <c r="M47" s="1213"/>
      <c r="N47" s="1214"/>
      <c r="O47" s="1132"/>
      <c r="P47" s="1133"/>
      <c r="Q47" s="1133"/>
      <c r="R47" s="1133"/>
      <c r="S47" s="1133"/>
      <c r="T47" s="1133"/>
      <c r="U47" s="1133"/>
      <c r="V47" s="1133"/>
      <c r="W47" s="1133"/>
      <c r="X47" s="1133"/>
      <c r="Y47" s="1133"/>
      <c r="Z47" s="1133"/>
      <c r="AA47" s="1133"/>
      <c r="AB47" s="1133"/>
      <c r="AC47" s="1134"/>
      <c r="AD47" s="567"/>
      <c r="AE47" s="11"/>
      <c r="AF47" s="598"/>
      <c r="AG47" s="621" t="str">
        <f>IF(H45="","",VLOOKUP(H45,'Anexo 2 Infraestructura'!$B$2:$D$34,3,FALSE))</f>
        <v/>
      </c>
      <c r="AI47" s="622">
        <v>2</v>
      </c>
      <c r="AJ47" s="623">
        <f>IF(AND(AI47&lt;=$AJ$38,$AJ$38&lt;&gt;"NS"),"llenar",AI47)</f>
        <v>2</v>
      </c>
      <c r="AK47" s="622">
        <f>COUNTBLANK(D44:AC49)</f>
        <v>147</v>
      </c>
      <c r="AL47" s="622">
        <f>IF(AND(AJ47="llenar",AK47=137),0,IF(AND(AI47=AJ47,AK47=147),0,1))</f>
        <v>0</v>
      </c>
      <c r="AM47" s="571"/>
      <c r="AN47" s="571"/>
    </row>
    <row r="48" spans="1:40" s="137" customFormat="1" ht="21.95" customHeight="1">
      <c r="A48" s="456"/>
      <c r="B48" s="566"/>
      <c r="C48" s="1204"/>
      <c r="D48" s="1212" t="s">
        <v>984</v>
      </c>
      <c r="E48" s="1213"/>
      <c r="F48" s="1213"/>
      <c r="G48" s="1214"/>
      <c r="H48" s="1088"/>
      <c r="I48" s="1221"/>
      <c r="J48" s="1221"/>
      <c r="K48" s="1089"/>
      <c r="L48" s="1212" t="s">
        <v>985</v>
      </c>
      <c r="M48" s="1213"/>
      <c r="N48" s="1214"/>
      <c r="O48" s="1132"/>
      <c r="P48" s="1133"/>
      <c r="Q48" s="1133"/>
      <c r="R48" s="1133"/>
      <c r="S48" s="1134"/>
      <c r="T48" s="1212" t="s">
        <v>667</v>
      </c>
      <c r="U48" s="1213"/>
      <c r="V48" s="1214"/>
      <c r="W48" s="1222"/>
      <c r="X48" s="1223"/>
      <c r="Y48" s="1223"/>
      <c r="Z48" s="1223"/>
      <c r="AA48" s="1223"/>
      <c r="AB48" s="1223"/>
      <c r="AC48" s="1224"/>
      <c r="AD48" s="567"/>
      <c r="AE48" s="430"/>
      <c r="AF48" s="598"/>
    </row>
    <row r="49" spans="1:40" s="137" customFormat="1" ht="21.95" customHeight="1">
      <c r="A49" s="456"/>
      <c r="B49" s="566"/>
      <c r="C49" s="1205"/>
      <c r="D49" s="1212" t="s">
        <v>668</v>
      </c>
      <c r="E49" s="1213"/>
      <c r="F49" s="1213"/>
      <c r="G49" s="1214"/>
      <c r="H49" s="1088"/>
      <c r="I49" s="1221"/>
      <c r="J49" s="1221"/>
      <c r="K49" s="1089"/>
      <c r="L49" s="1212" t="s">
        <v>986</v>
      </c>
      <c r="M49" s="1213"/>
      <c r="N49" s="1213"/>
      <c r="O49" s="1213"/>
      <c r="P49" s="1214"/>
      <c r="Q49" s="1225"/>
      <c r="R49" s="1226"/>
      <c r="S49" s="1226"/>
      <c r="T49" s="1226"/>
      <c r="U49" s="1226"/>
      <c r="V49" s="1226"/>
      <c r="W49" s="1226"/>
      <c r="X49" s="1226"/>
      <c r="Y49" s="1226"/>
      <c r="Z49" s="1226"/>
      <c r="AA49" s="1226"/>
      <c r="AB49" s="1226"/>
      <c r="AC49" s="1227"/>
      <c r="AD49" s="567"/>
      <c r="AE49" s="430"/>
      <c r="AF49" s="598"/>
    </row>
    <row r="50" spans="1:40" s="137" customFormat="1" ht="21.95" customHeight="1">
      <c r="A50" s="456"/>
      <c r="B50" s="566"/>
      <c r="C50" s="1203">
        <v>3</v>
      </c>
      <c r="D50" s="1206" t="s">
        <v>981</v>
      </c>
      <c r="E50" s="1207"/>
      <c r="F50" s="1207"/>
      <c r="G50" s="1207"/>
      <c r="H50" s="1207"/>
      <c r="I50" s="1207"/>
      <c r="J50" s="1207"/>
      <c r="K50" s="1207"/>
      <c r="L50" s="1207"/>
      <c r="M50" s="1207"/>
      <c r="N50" s="1207"/>
      <c r="O50" s="1207"/>
      <c r="P50" s="1207"/>
      <c r="Q50" s="1207"/>
      <c r="R50" s="1207"/>
      <c r="S50" s="1207"/>
      <c r="T50" s="1207"/>
      <c r="U50" s="1207"/>
      <c r="V50" s="1207"/>
      <c r="W50" s="1207"/>
      <c r="X50" s="1207"/>
      <c r="Y50" s="1207"/>
      <c r="Z50" s="1207"/>
      <c r="AA50" s="1207"/>
      <c r="AB50" s="1207"/>
      <c r="AC50" s="1208"/>
      <c r="AD50" s="567"/>
      <c r="AE50" s="430"/>
      <c r="AF50" s="598"/>
    </row>
    <row r="51" spans="1:40" s="137" customFormat="1" ht="21.95" customHeight="1" thickBot="1">
      <c r="A51" s="455"/>
      <c r="B51" s="566"/>
      <c r="C51" s="1204"/>
      <c r="D51" s="1209"/>
      <c r="E51" s="1210"/>
      <c r="F51" s="1210"/>
      <c r="G51" s="1210"/>
      <c r="H51" s="1210"/>
      <c r="I51" s="1210"/>
      <c r="J51" s="1210"/>
      <c r="K51" s="1210"/>
      <c r="L51" s="1210"/>
      <c r="M51" s="1210"/>
      <c r="N51" s="1210"/>
      <c r="O51" s="1210"/>
      <c r="P51" s="1210"/>
      <c r="Q51" s="1210"/>
      <c r="R51" s="1210"/>
      <c r="S51" s="1210"/>
      <c r="T51" s="1210"/>
      <c r="U51" s="1210"/>
      <c r="V51" s="1210"/>
      <c r="W51" s="1210"/>
      <c r="X51" s="1210"/>
      <c r="Y51" s="1210"/>
      <c r="Z51" s="1210"/>
      <c r="AA51" s="1210"/>
      <c r="AB51" s="1210"/>
      <c r="AC51" s="1211"/>
      <c r="AD51" s="567"/>
      <c r="AE51" s="342"/>
      <c r="AF51" s="598"/>
      <c r="AG51" s="571"/>
      <c r="AH51" s="571"/>
      <c r="AI51" s="613"/>
      <c r="AJ51" s="479"/>
      <c r="AK51" s="479"/>
      <c r="AL51" s="613"/>
      <c r="AM51" s="571"/>
      <c r="AN51" s="571"/>
    </row>
    <row r="52" spans="1:40" s="137" customFormat="1" ht="21.95" customHeight="1" thickBot="1">
      <c r="A52" s="456"/>
      <c r="B52" s="566"/>
      <c r="C52" s="1204"/>
      <c r="D52" s="1212" t="s">
        <v>982</v>
      </c>
      <c r="E52" s="1213"/>
      <c r="F52" s="1213"/>
      <c r="G52" s="1214"/>
      <c r="H52" s="1215"/>
      <c r="I52" s="1216"/>
      <c r="J52" s="1216"/>
      <c r="K52" s="1216"/>
      <c r="L52" s="1216"/>
      <c r="M52" s="1216"/>
      <c r="N52" s="1216"/>
      <c r="O52" s="1216"/>
      <c r="P52" s="1216"/>
      <c r="Q52" s="1216"/>
      <c r="R52" s="1216"/>
      <c r="S52" s="1216"/>
      <c r="T52" s="1216"/>
      <c r="U52" s="1216"/>
      <c r="V52" s="1216"/>
      <c r="W52" s="1216"/>
      <c r="X52" s="1216"/>
      <c r="Y52" s="1216"/>
      <c r="Z52" s="1216"/>
      <c r="AA52" s="1216"/>
      <c r="AB52" s="1216"/>
      <c r="AC52" s="1217"/>
      <c r="AD52" s="567"/>
      <c r="AE52" s="342"/>
      <c r="AF52" s="598"/>
      <c r="AG52" s="571"/>
      <c r="AH52" s="571"/>
      <c r="AI52" s="479"/>
      <c r="AJ52" s="617"/>
      <c r="AK52" s="479"/>
      <c r="AL52" s="618"/>
      <c r="AM52" s="571"/>
      <c r="AN52" s="571"/>
    </row>
    <row r="53" spans="1:40" s="137" customFormat="1" ht="21.95" customHeight="1" thickBot="1">
      <c r="A53" s="456"/>
      <c r="B53" s="566"/>
      <c r="C53" s="1204"/>
      <c r="D53" s="1218" t="s">
        <v>669</v>
      </c>
      <c r="E53" s="1219"/>
      <c r="F53" s="1219"/>
      <c r="G53" s="1220"/>
      <c r="H53" s="1215"/>
      <c r="I53" s="1216"/>
      <c r="J53" s="1216"/>
      <c r="K53" s="1216"/>
      <c r="L53" s="1216"/>
      <c r="M53" s="1216"/>
      <c r="N53" s="1216"/>
      <c r="O53" s="1216"/>
      <c r="P53" s="1216"/>
      <c r="Q53" s="1216"/>
      <c r="R53" s="1216"/>
      <c r="S53" s="1216"/>
      <c r="T53" s="1216"/>
      <c r="U53" s="1216"/>
      <c r="V53" s="1216"/>
      <c r="W53" s="1216"/>
      <c r="X53" s="1216"/>
      <c r="Y53" s="1216"/>
      <c r="Z53" s="1216"/>
      <c r="AA53" s="1216"/>
      <c r="AB53" s="1216"/>
      <c r="AC53" s="1217"/>
      <c r="AD53" s="567"/>
      <c r="AE53" s="342"/>
      <c r="AF53" s="598"/>
      <c r="AG53" s="571" t="s">
        <v>6448</v>
      </c>
      <c r="AH53" s="571"/>
      <c r="AI53" s="15"/>
      <c r="AJ53" s="571"/>
      <c r="AK53" s="619"/>
      <c r="AL53" s="620"/>
      <c r="AM53" s="571"/>
      <c r="AN53" s="571"/>
    </row>
    <row r="54" spans="1:40" s="137" customFormat="1" ht="21.95" customHeight="1" thickBot="1">
      <c r="A54" s="456"/>
      <c r="B54" s="566"/>
      <c r="C54" s="1204"/>
      <c r="D54" s="1212" t="s">
        <v>666</v>
      </c>
      <c r="E54" s="1213"/>
      <c r="F54" s="1213"/>
      <c r="G54" s="1214"/>
      <c r="H54" s="1088"/>
      <c r="I54" s="1221"/>
      <c r="J54" s="1221"/>
      <c r="K54" s="1089"/>
      <c r="L54" s="1212" t="s">
        <v>983</v>
      </c>
      <c r="M54" s="1213"/>
      <c r="N54" s="1214"/>
      <c r="O54" s="1132"/>
      <c r="P54" s="1133"/>
      <c r="Q54" s="1133"/>
      <c r="R54" s="1133"/>
      <c r="S54" s="1133"/>
      <c r="T54" s="1133"/>
      <c r="U54" s="1133"/>
      <c r="V54" s="1133"/>
      <c r="W54" s="1133"/>
      <c r="X54" s="1133"/>
      <c r="Y54" s="1133"/>
      <c r="Z54" s="1133"/>
      <c r="AA54" s="1133"/>
      <c r="AB54" s="1133"/>
      <c r="AC54" s="1134"/>
      <c r="AD54" s="567"/>
      <c r="AE54" s="342"/>
      <c r="AF54" s="598"/>
      <c r="AG54" s="621" t="str">
        <f>IF(H52="","",VLOOKUP(H52,'Anexo 2 Infraestructura'!$B$2:$D$34,3,FALSE))</f>
        <v/>
      </c>
      <c r="AH54" s="571"/>
      <c r="AI54" s="622">
        <v>3</v>
      </c>
      <c r="AJ54" s="623">
        <f>IF(AND(AI54&lt;=$AJ$38,$AJ$38&lt;&gt;"NS"),"llenar",AI54)</f>
        <v>3</v>
      </c>
      <c r="AK54" s="622">
        <f>COUNTBLANK(D51:AC56)</f>
        <v>147</v>
      </c>
      <c r="AL54" s="622">
        <f>IF(AND(AJ54="llenar",AK54=137),0,IF(AND(AI54=AJ54,AK54=147),0,1))</f>
        <v>0</v>
      </c>
      <c r="AM54" s="571"/>
      <c r="AN54" s="571"/>
    </row>
    <row r="55" spans="1:40" s="137" customFormat="1" ht="21.95" customHeight="1">
      <c r="A55" s="456"/>
      <c r="B55" s="566"/>
      <c r="C55" s="1204"/>
      <c r="D55" s="1212" t="s">
        <v>984</v>
      </c>
      <c r="E55" s="1213"/>
      <c r="F55" s="1213"/>
      <c r="G55" s="1214"/>
      <c r="H55" s="1088"/>
      <c r="I55" s="1221"/>
      <c r="J55" s="1221"/>
      <c r="K55" s="1089"/>
      <c r="L55" s="1212" t="s">
        <v>985</v>
      </c>
      <c r="M55" s="1213"/>
      <c r="N55" s="1214"/>
      <c r="O55" s="1132"/>
      <c r="P55" s="1133"/>
      <c r="Q55" s="1133"/>
      <c r="R55" s="1133"/>
      <c r="S55" s="1134"/>
      <c r="T55" s="1212" t="s">
        <v>667</v>
      </c>
      <c r="U55" s="1213"/>
      <c r="V55" s="1214"/>
      <c r="W55" s="1222"/>
      <c r="X55" s="1223"/>
      <c r="Y55" s="1223"/>
      <c r="Z55" s="1223"/>
      <c r="AA55" s="1223"/>
      <c r="AB55" s="1223"/>
      <c r="AC55" s="1224"/>
      <c r="AD55" s="567"/>
      <c r="AE55" s="342"/>
      <c r="AF55" s="598"/>
    </row>
    <row r="56" spans="1:40" s="137" customFormat="1" ht="21.95" customHeight="1">
      <c r="A56" s="456"/>
      <c r="B56" s="566"/>
      <c r="C56" s="1205"/>
      <c r="D56" s="1212" t="s">
        <v>668</v>
      </c>
      <c r="E56" s="1213"/>
      <c r="F56" s="1213"/>
      <c r="G56" s="1214"/>
      <c r="H56" s="1088"/>
      <c r="I56" s="1221"/>
      <c r="J56" s="1221"/>
      <c r="K56" s="1089"/>
      <c r="L56" s="1212" t="s">
        <v>986</v>
      </c>
      <c r="M56" s="1213"/>
      <c r="N56" s="1213"/>
      <c r="O56" s="1213"/>
      <c r="P56" s="1214"/>
      <c r="Q56" s="1225"/>
      <c r="R56" s="1226"/>
      <c r="S56" s="1226"/>
      <c r="T56" s="1226"/>
      <c r="U56" s="1226"/>
      <c r="V56" s="1226"/>
      <c r="W56" s="1226"/>
      <c r="X56" s="1226"/>
      <c r="Y56" s="1226"/>
      <c r="Z56" s="1226"/>
      <c r="AA56" s="1226"/>
      <c r="AB56" s="1226"/>
      <c r="AC56" s="1227"/>
      <c r="AD56" s="567"/>
      <c r="AE56" s="342"/>
      <c r="AF56" s="598"/>
    </row>
    <row r="57" spans="1:40" s="137" customFormat="1" ht="21.95" customHeight="1">
      <c r="A57" s="456"/>
      <c r="B57" s="566"/>
      <c r="C57" s="1203">
        <v>4</v>
      </c>
      <c r="D57" s="1206" t="s">
        <v>981</v>
      </c>
      <c r="E57" s="1207"/>
      <c r="F57" s="1207"/>
      <c r="G57" s="1207"/>
      <c r="H57" s="1207"/>
      <c r="I57" s="1207"/>
      <c r="J57" s="1207"/>
      <c r="K57" s="1207"/>
      <c r="L57" s="1207"/>
      <c r="M57" s="1207"/>
      <c r="N57" s="1207"/>
      <c r="O57" s="1207"/>
      <c r="P57" s="1207"/>
      <c r="Q57" s="1207"/>
      <c r="R57" s="1207"/>
      <c r="S57" s="1207"/>
      <c r="T57" s="1207"/>
      <c r="U57" s="1207"/>
      <c r="V57" s="1207"/>
      <c r="W57" s="1207"/>
      <c r="X57" s="1207"/>
      <c r="Y57" s="1207"/>
      <c r="Z57" s="1207"/>
      <c r="AA57" s="1207"/>
      <c r="AB57" s="1207"/>
      <c r="AC57" s="1208"/>
      <c r="AD57" s="567"/>
      <c r="AE57" s="342"/>
      <c r="AF57" s="598"/>
    </row>
    <row r="58" spans="1:40" s="137" customFormat="1" ht="21.95" customHeight="1" thickBot="1">
      <c r="A58" s="456"/>
      <c r="B58" s="566"/>
      <c r="C58" s="1204"/>
      <c r="D58" s="1209"/>
      <c r="E58" s="1210"/>
      <c r="F58" s="1210"/>
      <c r="G58" s="1210"/>
      <c r="H58" s="1210"/>
      <c r="I58" s="1210"/>
      <c r="J58" s="1210"/>
      <c r="K58" s="1210"/>
      <c r="L58" s="1210"/>
      <c r="M58" s="1210"/>
      <c r="N58" s="1210"/>
      <c r="O58" s="1210"/>
      <c r="P58" s="1210"/>
      <c r="Q58" s="1210"/>
      <c r="R58" s="1210"/>
      <c r="S58" s="1210"/>
      <c r="T58" s="1210"/>
      <c r="U58" s="1210"/>
      <c r="V58" s="1210"/>
      <c r="W58" s="1210"/>
      <c r="X58" s="1210"/>
      <c r="Y58" s="1210"/>
      <c r="Z58" s="1210"/>
      <c r="AA58" s="1210"/>
      <c r="AB58" s="1210"/>
      <c r="AC58" s="1211"/>
      <c r="AD58" s="567"/>
      <c r="AE58" s="342"/>
      <c r="AF58" s="598"/>
      <c r="AG58" s="571"/>
      <c r="AH58" s="571"/>
      <c r="AI58" s="613"/>
      <c r="AJ58" s="479"/>
      <c r="AK58" s="479"/>
      <c r="AL58" s="613"/>
      <c r="AM58" s="571"/>
      <c r="AN58" s="571"/>
    </row>
    <row r="59" spans="1:40" s="137" customFormat="1" ht="21.95" customHeight="1" thickBot="1">
      <c r="A59" s="456"/>
      <c r="B59" s="566"/>
      <c r="C59" s="1204"/>
      <c r="D59" s="1212" t="s">
        <v>982</v>
      </c>
      <c r="E59" s="1213"/>
      <c r="F59" s="1213"/>
      <c r="G59" s="1214"/>
      <c r="H59" s="1215"/>
      <c r="I59" s="1216"/>
      <c r="J59" s="1216"/>
      <c r="K59" s="1216"/>
      <c r="L59" s="1216"/>
      <c r="M59" s="1216"/>
      <c r="N59" s="1216"/>
      <c r="O59" s="1216"/>
      <c r="P59" s="1216"/>
      <c r="Q59" s="1216"/>
      <c r="R59" s="1216"/>
      <c r="S59" s="1216"/>
      <c r="T59" s="1216"/>
      <c r="U59" s="1216"/>
      <c r="V59" s="1216"/>
      <c r="W59" s="1216"/>
      <c r="X59" s="1216"/>
      <c r="Y59" s="1216"/>
      <c r="Z59" s="1216"/>
      <c r="AA59" s="1216"/>
      <c r="AB59" s="1216"/>
      <c r="AC59" s="1217"/>
      <c r="AD59" s="567"/>
      <c r="AE59" s="342"/>
      <c r="AF59" s="598"/>
      <c r="AG59" s="571"/>
      <c r="AH59" s="571"/>
      <c r="AI59" s="479"/>
      <c r="AJ59" s="617"/>
      <c r="AK59" s="479"/>
      <c r="AL59" s="618"/>
      <c r="AM59" s="571"/>
      <c r="AN59" s="571"/>
    </row>
    <row r="60" spans="1:40" s="137" customFormat="1" ht="21.95" customHeight="1" thickBot="1">
      <c r="A60" s="456"/>
      <c r="B60" s="566"/>
      <c r="C60" s="1204"/>
      <c r="D60" s="1218" t="s">
        <v>669</v>
      </c>
      <c r="E60" s="1219"/>
      <c r="F60" s="1219"/>
      <c r="G60" s="1220"/>
      <c r="H60" s="1215"/>
      <c r="I60" s="1216"/>
      <c r="J60" s="1216"/>
      <c r="K60" s="1216"/>
      <c r="L60" s="1216"/>
      <c r="M60" s="1216"/>
      <c r="N60" s="1216"/>
      <c r="O60" s="1216"/>
      <c r="P60" s="1216"/>
      <c r="Q60" s="1216"/>
      <c r="R60" s="1216"/>
      <c r="S60" s="1216"/>
      <c r="T60" s="1216"/>
      <c r="U60" s="1216"/>
      <c r="V60" s="1216"/>
      <c r="W60" s="1216"/>
      <c r="X60" s="1216"/>
      <c r="Y60" s="1216"/>
      <c r="Z60" s="1216"/>
      <c r="AA60" s="1216"/>
      <c r="AB60" s="1216"/>
      <c r="AC60" s="1217"/>
      <c r="AD60" s="567"/>
      <c r="AE60" s="342"/>
      <c r="AF60" s="598"/>
      <c r="AG60" s="571" t="s">
        <v>6448</v>
      </c>
      <c r="AH60" s="571"/>
      <c r="AI60" s="15"/>
      <c r="AJ60" s="571"/>
      <c r="AK60" s="619"/>
      <c r="AL60" s="620"/>
      <c r="AM60" s="571"/>
      <c r="AN60" s="571"/>
    </row>
    <row r="61" spans="1:40" s="137" customFormat="1" ht="21.95" customHeight="1" thickBot="1">
      <c r="A61" s="456"/>
      <c r="B61" s="566"/>
      <c r="C61" s="1204"/>
      <c r="D61" s="1212" t="s">
        <v>666</v>
      </c>
      <c r="E61" s="1213"/>
      <c r="F61" s="1213"/>
      <c r="G61" s="1214"/>
      <c r="H61" s="1088"/>
      <c r="I61" s="1221"/>
      <c r="J61" s="1221"/>
      <c r="K61" s="1089"/>
      <c r="L61" s="1212" t="s">
        <v>983</v>
      </c>
      <c r="M61" s="1213"/>
      <c r="N61" s="1214"/>
      <c r="O61" s="1132"/>
      <c r="P61" s="1133"/>
      <c r="Q61" s="1133"/>
      <c r="R61" s="1133"/>
      <c r="S61" s="1133"/>
      <c r="T61" s="1133"/>
      <c r="U61" s="1133"/>
      <c r="V61" s="1133"/>
      <c r="W61" s="1133"/>
      <c r="X61" s="1133"/>
      <c r="Y61" s="1133"/>
      <c r="Z61" s="1133"/>
      <c r="AA61" s="1133"/>
      <c r="AB61" s="1133"/>
      <c r="AC61" s="1134"/>
      <c r="AD61" s="567"/>
      <c r="AE61" s="342"/>
      <c r="AF61" s="598"/>
      <c r="AG61" s="621" t="str">
        <f>IF(H59="","",VLOOKUP(H59,'Anexo 2 Infraestructura'!$B$2:$D$34,3,FALSE))</f>
        <v/>
      </c>
      <c r="AH61" s="571"/>
      <c r="AI61" s="622">
        <v>4</v>
      </c>
      <c r="AJ61" s="623">
        <f>IF(AND(AI61&lt;=$AJ$38,$AJ$38&lt;&gt;"NS"),"llenar",AI61)</f>
        <v>4</v>
      </c>
      <c r="AK61" s="622">
        <f>COUNTBLANK(D58:AC63)</f>
        <v>147</v>
      </c>
      <c r="AL61" s="622">
        <f>IF(AND(AJ61="llenar",AK61=137),0,IF(AND(AI61=AJ61,AK61=147),0,1))</f>
        <v>0</v>
      </c>
      <c r="AM61" s="571"/>
      <c r="AN61" s="571"/>
    </row>
    <row r="62" spans="1:40" s="102" customFormat="1" ht="21.95" customHeight="1">
      <c r="B62" s="566"/>
      <c r="C62" s="1204"/>
      <c r="D62" s="1212" t="s">
        <v>984</v>
      </c>
      <c r="E62" s="1213"/>
      <c r="F62" s="1213"/>
      <c r="G62" s="1214"/>
      <c r="H62" s="1088"/>
      <c r="I62" s="1221"/>
      <c r="J62" s="1221"/>
      <c r="K62" s="1089"/>
      <c r="L62" s="1212" t="s">
        <v>985</v>
      </c>
      <c r="M62" s="1213"/>
      <c r="N62" s="1214"/>
      <c r="O62" s="1132"/>
      <c r="P62" s="1133"/>
      <c r="Q62" s="1133"/>
      <c r="R62" s="1133"/>
      <c r="S62" s="1134"/>
      <c r="T62" s="1212" t="s">
        <v>667</v>
      </c>
      <c r="U62" s="1213"/>
      <c r="V62" s="1214"/>
      <c r="W62" s="1222"/>
      <c r="X62" s="1223"/>
      <c r="Y62" s="1223"/>
      <c r="Z62" s="1223"/>
      <c r="AA62" s="1223"/>
      <c r="AB62" s="1223"/>
      <c r="AC62" s="1224"/>
      <c r="AD62" s="567"/>
      <c r="AF62" s="597"/>
    </row>
    <row r="63" spans="1:40" s="102" customFormat="1" ht="21.95" customHeight="1">
      <c r="B63" s="566"/>
      <c r="C63" s="1205"/>
      <c r="D63" s="1212" t="s">
        <v>668</v>
      </c>
      <c r="E63" s="1213"/>
      <c r="F63" s="1213"/>
      <c r="G63" s="1214"/>
      <c r="H63" s="1088"/>
      <c r="I63" s="1221"/>
      <c r="J63" s="1221"/>
      <c r="K63" s="1089"/>
      <c r="L63" s="1212" t="s">
        <v>986</v>
      </c>
      <c r="M63" s="1213"/>
      <c r="N63" s="1213"/>
      <c r="O63" s="1213"/>
      <c r="P63" s="1214"/>
      <c r="Q63" s="1225"/>
      <c r="R63" s="1226"/>
      <c r="S63" s="1226"/>
      <c r="T63" s="1226"/>
      <c r="U63" s="1226"/>
      <c r="V63" s="1226"/>
      <c r="W63" s="1226"/>
      <c r="X63" s="1226"/>
      <c r="Y63" s="1226"/>
      <c r="Z63" s="1226"/>
      <c r="AA63" s="1226"/>
      <c r="AB63" s="1226"/>
      <c r="AC63" s="1227"/>
      <c r="AD63" s="567"/>
      <c r="AF63" s="597"/>
    </row>
    <row r="64" spans="1:40" s="102" customFormat="1" ht="21.95" customHeight="1">
      <c r="B64" s="566"/>
      <c r="C64" s="1203">
        <v>5</v>
      </c>
      <c r="D64" s="1206" t="s">
        <v>981</v>
      </c>
      <c r="E64" s="1207"/>
      <c r="F64" s="1207"/>
      <c r="G64" s="1207"/>
      <c r="H64" s="1207"/>
      <c r="I64" s="1207"/>
      <c r="J64" s="1207"/>
      <c r="K64" s="1207"/>
      <c r="L64" s="1207"/>
      <c r="M64" s="1207"/>
      <c r="N64" s="1207"/>
      <c r="O64" s="1207"/>
      <c r="P64" s="1207"/>
      <c r="Q64" s="1207"/>
      <c r="R64" s="1207"/>
      <c r="S64" s="1207"/>
      <c r="T64" s="1207"/>
      <c r="U64" s="1207"/>
      <c r="V64" s="1207"/>
      <c r="W64" s="1207"/>
      <c r="X64" s="1207"/>
      <c r="Y64" s="1207"/>
      <c r="Z64" s="1207"/>
      <c r="AA64" s="1207"/>
      <c r="AB64" s="1207"/>
      <c r="AC64" s="1208"/>
      <c r="AD64" s="567"/>
      <c r="AF64" s="597"/>
    </row>
    <row r="65" spans="2:40" s="102" customFormat="1" ht="21.95" customHeight="1" thickBot="1">
      <c r="B65" s="566"/>
      <c r="C65" s="1204"/>
      <c r="D65" s="1209"/>
      <c r="E65" s="1210"/>
      <c r="F65" s="1210"/>
      <c r="G65" s="1210"/>
      <c r="H65" s="1210"/>
      <c r="I65" s="1210"/>
      <c r="J65" s="1210"/>
      <c r="K65" s="1210"/>
      <c r="L65" s="1210"/>
      <c r="M65" s="1210"/>
      <c r="N65" s="1210"/>
      <c r="O65" s="1210"/>
      <c r="P65" s="1210"/>
      <c r="Q65" s="1210"/>
      <c r="R65" s="1210"/>
      <c r="S65" s="1210"/>
      <c r="T65" s="1210"/>
      <c r="U65" s="1210"/>
      <c r="V65" s="1210"/>
      <c r="W65" s="1210"/>
      <c r="X65" s="1210"/>
      <c r="Y65" s="1210"/>
      <c r="Z65" s="1210"/>
      <c r="AA65" s="1210"/>
      <c r="AB65" s="1210"/>
      <c r="AC65" s="1211"/>
      <c r="AD65" s="567"/>
      <c r="AF65" s="597"/>
      <c r="AG65" s="571"/>
      <c r="AH65" s="571"/>
      <c r="AI65" s="613"/>
      <c r="AJ65" s="479"/>
      <c r="AK65" s="479"/>
      <c r="AL65" s="613"/>
      <c r="AM65" s="571"/>
      <c r="AN65" s="571"/>
    </row>
    <row r="66" spans="2:40" s="102" customFormat="1" ht="21.95" customHeight="1" thickBot="1">
      <c r="B66" s="566"/>
      <c r="C66" s="1204"/>
      <c r="D66" s="1212" t="s">
        <v>982</v>
      </c>
      <c r="E66" s="1213"/>
      <c r="F66" s="1213"/>
      <c r="G66" s="1214"/>
      <c r="H66" s="1215"/>
      <c r="I66" s="1216"/>
      <c r="J66" s="1216"/>
      <c r="K66" s="1216"/>
      <c r="L66" s="1216"/>
      <c r="M66" s="1216"/>
      <c r="N66" s="1216"/>
      <c r="O66" s="1216"/>
      <c r="P66" s="1216"/>
      <c r="Q66" s="1216"/>
      <c r="R66" s="1216"/>
      <c r="S66" s="1216"/>
      <c r="T66" s="1216"/>
      <c r="U66" s="1216"/>
      <c r="V66" s="1216"/>
      <c r="W66" s="1216"/>
      <c r="X66" s="1216"/>
      <c r="Y66" s="1216"/>
      <c r="Z66" s="1216"/>
      <c r="AA66" s="1216"/>
      <c r="AB66" s="1216"/>
      <c r="AC66" s="1217"/>
      <c r="AD66" s="567"/>
      <c r="AF66" s="597"/>
      <c r="AG66" s="571"/>
      <c r="AH66" s="571"/>
      <c r="AI66" s="479"/>
      <c r="AJ66" s="617"/>
      <c r="AK66" s="479"/>
      <c r="AL66" s="618"/>
      <c r="AM66" s="571"/>
      <c r="AN66" s="571"/>
    </row>
    <row r="67" spans="2:40" s="102" customFormat="1" ht="21.95" customHeight="1" thickBot="1">
      <c r="B67" s="566"/>
      <c r="C67" s="1204"/>
      <c r="D67" s="1218" t="s">
        <v>669</v>
      </c>
      <c r="E67" s="1219"/>
      <c r="F67" s="1219"/>
      <c r="G67" s="1220"/>
      <c r="H67" s="1215"/>
      <c r="I67" s="1216"/>
      <c r="J67" s="1216"/>
      <c r="K67" s="1216"/>
      <c r="L67" s="1216"/>
      <c r="M67" s="1216"/>
      <c r="N67" s="1216"/>
      <c r="O67" s="1216"/>
      <c r="P67" s="1216"/>
      <c r="Q67" s="1216"/>
      <c r="R67" s="1216"/>
      <c r="S67" s="1216"/>
      <c r="T67" s="1216"/>
      <c r="U67" s="1216"/>
      <c r="V67" s="1216"/>
      <c r="W67" s="1216"/>
      <c r="X67" s="1216"/>
      <c r="Y67" s="1216"/>
      <c r="Z67" s="1216"/>
      <c r="AA67" s="1216"/>
      <c r="AB67" s="1216"/>
      <c r="AC67" s="1217"/>
      <c r="AD67" s="567"/>
      <c r="AF67" s="597"/>
      <c r="AG67" s="571" t="s">
        <v>6448</v>
      </c>
      <c r="AH67" s="571"/>
      <c r="AI67" s="15"/>
      <c r="AJ67" s="571"/>
      <c r="AK67" s="619"/>
      <c r="AL67" s="620"/>
      <c r="AM67" s="571"/>
      <c r="AN67" s="571"/>
    </row>
    <row r="68" spans="2:40" s="102" customFormat="1" ht="21.95" customHeight="1" thickBot="1">
      <c r="B68" s="566"/>
      <c r="C68" s="1204"/>
      <c r="D68" s="1212" t="s">
        <v>666</v>
      </c>
      <c r="E68" s="1213"/>
      <c r="F68" s="1213"/>
      <c r="G68" s="1214"/>
      <c r="H68" s="1088"/>
      <c r="I68" s="1221"/>
      <c r="J68" s="1221"/>
      <c r="K68" s="1089"/>
      <c r="L68" s="1212" t="s">
        <v>983</v>
      </c>
      <c r="M68" s="1213"/>
      <c r="N68" s="1214"/>
      <c r="O68" s="1132"/>
      <c r="P68" s="1133"/>
      <c r="Q68" s="1133"/>
      <c r="R68" s="1133"/>
      <c r="S68" s="1133"/>
      <c r="T68" s="1133"/>
      <c r="U68" s="1133"/>
      <c r="V68" s="1133"/>
      <c r="W68" s="1133"/>
      <c r="X68" s="1133"/>
      <c r="Y68" s="1133"/>
      <c r="Z68" s="1133"/>
      <c r="AA68" s="1133"/>
      <c r="AB68" s="1133"/>
      <c r="AC68" s="1134"/>
      <c r="AD68" s="567"/>
      <c r="AF68" s="597"/>
      <c r="AG68" s="621" t="str">
        <f>IF(H66="","",VLOOKUP(H66,'Anexo 2 Infraestructura'!$B$2:$D$34,3,FALSE))</f>
        <v/>
      </c>
      <c r="AH68" s="571"/>
      <c r="AI68" s="622">
        <v>5</v>
      </c>
      <c r="AJ68" s="623">
        <f>IF(AND(AI68&lt;=$AJ$38,$AJ$38&lt;&gt;"NS"),"llenar",AI68)</f>
        <v>5</v>
      </c>
      <c r="AK68" s="622">
        <f>COUNTBLANK(D65:AC70)</f>
        <v>147</v>
      </c>
      <c r="AL68" s="622">
        <f>IF(AND(AJ68="llenar",AK68=137),0,IF(AND(AI68=AJ68,AK68=147),0,1))</f>
        <v>0</v>
      </c>
      <c r="AM68" s="571"/>
      <c r="AN68" s="571"/>
    </row>
    <row r="69" spans="2:40" s="102" customFormat="1" ht="21.95" customHeight="1">
      <c r="B69" s="566"/>
      <c r="C69" s="1204"/>
      <c r="D69" s="1212" t="s">
        <v>984</v>
      </c>
      <c r="E69" s="1213"/>
      <c r="F69" s="1213"/>
      <c r="G69" s="1214"/>
      <c r="H69" s="1088"/>
      <c r="I69" s="1221"/>
      <c r="J69" s="1221"/>
      <c r="K69" s="1089"/>
      <c r="L69" s="1212" t="s">
        <v>985</v>
      </c>
      <c r="M69" s="1213"/>
      <c r="N69" s="1214"/>
      <c r="O69" s="1132"/>
      <c r="P69" s="1133"/>
      <c r="Q69" s="1133"/>
      <c r="R69" s="1133"/>
      <c r="S69" s="1134"/>
      <c r="T69" s="1212" t="s">
        <v>667</v>
      </c>
      <c r="U69" s="1213"/>
      <c r="V69" s="1214"/>
      <c r="W69" s="1222"/>
      <c r="X69" s="1223"/>
      <c r="Y69" s="1223"/>
      <c r="Z69" s="1223"/>
      <c r="AA69" s="1223"/>
      <c r="AB69" s="1223"/>
      <c r="AC69" s="1224"/>
      <c r="AD69" s="567"/>
      <c r="AF69" s="597"/>
    </row>
    <row r="70" spans="2:40" s="102" customFormat="1" ht="21.95" customHeight="1">
      <c r="B70" s="566"/>
      <c r="C70" s="1205"/>
      <c r="D70" s="1212" t="s">
        <v>668</v>
      </c>
      <c r="E70" s="1213"/>
      <c r="F70" s="1213"/>
      <c r="G70" s="1214"/>
      <c r="H70" s="1088"/>
      <c r="I70" s="1221"/>
      <c r="J70" s="1221"/>
      <c r="K70" s="1089"/>
      <c r="L70" s="1212" t="s">
        <v>986</v>
      </c>
      <c r="M70" s="1213"/>
      <c r="N70" s="1213"/>
      <c r="O70" s="1213"/>
      <c r="P70" s="1214"/>
      <c r="Q70" s="1225"/>
      <c r="R70" s="1226"/>
      <c r="S70" s="1226"/>
      <c r="T70" s="1226"/>
      <c r="U70" s="1226"/>
      <c r="V70" s="1226"/>
      <c r="W70" s="1226"/>
      <c r="X70" s="1226"/>
      <c r="Y70" s="1226"/>
      <c r="Z70" s="1226"/>
      <c r="AA70" s="1226"/>
      <c r="AB70" s="1226"/>
      <c r="AC70" s="1227"/>
      <c r="AD70" s="567"/>
      <c r="AF70" s="597"/>
    </row>
    <row r="71" spans="2:40" s="102" customFormat="1" ht="21.95" customHeight="1">
      <c r="B71" s="566"/>
      <c r="C71" s="1203">
        <v>6</v>
      </c>
      <c r="D71" s="1206" t="s">
        <v>981</v>
      </c>
      <c r="E71" s="1207"/>
      <c r="F71" s="1207"/>
      <c r="G71" s="1207"/>
      <c r="H71" s="1207"/>
      <c r="I71" s="1207"/>
      <c r="J71" s="1207"/>
      <c r="K71" s="1207"/>
      <c r="L71" s="1207"/>
      <c r="M71" s="1207"/>
      <c r="N71" s="1207"/>
      <c r="O71" s="1207"/>
      <c r="P71" s="1207"/>
      <c r="Q71" s="1207"/>
      <c r="R71" s="1207"/>
      <c r="S71" s="1207"/>
      <c r="T71" s="1207"/>
      <c r="U71" s="1207"/>
      <c r="V71" s="1207"/>
      <c r="W71" s="1207"/>
      <c r="X71" s="1207"/>
      <c r="Y71" s="1207"/>
      <c r="Z71" s="1207"/>
      <c r="AA71" s="1207"/>
      <c r="AB71" s="1207"/>
      <c r="AC71" s="1208"/>
      <c r="AD71" s="567"/>
      <c r="AF71" s="597"/>
    </row>
    <row r="72" spans="2:40" s="102" customFormat="1" ht="21.95" customHeight="1" thickBot="1">
      <c r="B72" s="566"/>
      <c r="C72" s="1204"/>
      <c r="D72" s="1209"/>
      <c r="E72" s="1210"/>
      <c r="F72" s="1210"/>
      <c r="G72" s="1210"/>
      <c r="H72" s="1210"/>
      <c r="I72" s="1210"/>
      <c r="J72" s="1210"/>
      <c r="K72" s="1210"/>
      <c r="L72" s="1210"/>
      <c r="M72" s="1210"/>
      <c r="N72" s="1210"/>
      <c r="O72" s="1210"/>
      <c r="P72" s="1210"/>
      <c r="Q72" s="1210"/>
      <c r="R72" s="1210"/>
      <c r="S72" s="1210"/>
      <c r="T72" s="1210"/>
      <c r="U72" s="1210"/>
      <c r="V72" s="1210"/>
      <c r="W72" s="1210"/>
      <c r="X72" s="1210"/>
      <c r="Y72" s="1210"/>
      <c r="Z72" s="1210"/>
      <c r="AA72" s="1210"/>
      <c r="AB72" s="1210"/>
      <c r="AC72" s="1211"/>
      <c r="AD72" s="567"/>
      <c r="AF72" s="597"/>
      <c r="AG72" s="571"/>
      <c r="AH72" s="571"/>
      <c r="AI72" s="613"/>
      <c r="AJ72" s="479"/>
      <c r="AK72" s="479"/>
      <c r="AL72" s="613"/>
      <c r="AM72" s="571"/>
      <c r="AN72" s="571"/>
    </row>
    <row r="73" spans="2:40" s="102" customFormat="1" ht="21.95" customHeight="1" thickBot="1">
      <c r="B73" s="566"/>
      <c r="C73" s="1204"/>
      <c r="D73" s="1212" t="s">
        <v>982</v>
      </c>
      <c r="E73" s="1213"/>
      <c r="F73" s="1213"/>
      <c r="G73" s="1214"/>
      <c r="H73" s="1215"/>
      <c r="I73" s="1216"/>
      <c r="J73" s="1216"/>
      <c r="K73" s="1216"/>
      <c r="L73" s="1216"/>
      <c r="M73" s="1216"/>
      <c r="N73" s="1216"/>
      <c r="O73" s="1216"/>
      <c r="P73" s="1216"/>
      <c r="Q73" s="1216"/>
      <c r="R73" s="1216"/>
      <c r="S73" s="1216"/>
      <c r="T73" s="1216"/>
      <c r="U73" s="1216"/>
      <c r="V73" s="1216"/>
      <c r="W73" s="1216"/>
      <c r="X73" s="1216"/>
      <c r="Y73" s="1216"/>
      <c r="Z73" s="1216"/>
      <c r="AA73" s="1216"/>
      <c r="AB73" s="1216"/>
      <c r="AC73" s="1217"/>
      <c r="AD73" s="567"/>
      <c r="AF73" s="597"/>
      <c r="AG73" s="571"/>
      <c r="AH73" s="571"/>
      <c r="AI73" s="479"/>
      <c r="AJ73" s="617"/>
      <c r="AK73" s="479"/>
      <c r="AL73" s="618"/>
      <c r="AM73" s="571"/>
      <c r="AN73" s="571"/>
    </row>
    <row r="74" spans="2:40" s="102" customFormat="1" ht="21.95" customHeight="1" thickBot="1">
      <c r="B74" s="566"/>
      <c r="C74" s="1204"/>
      <c r="D74" s="1218" t="s">
        <v>669</v>
      </c>
      <c r="E74" s="1219"/>
      <c r="F74" s="1219"/>
      <c r="G74" s="1220"/>
      <c r="H74" s="1215"/>
      <c r="I74" s="1216"/>
      <c r="J74" s="1216"/>
      <c r="K74" s="1216"/>
      <c r="L74" s="1216"/>
      <c r="M74" s="1216"/>
      <c r="N74" s="1216"/>
      <c r="O74" s="1216"/>
      <c r="P74" s="1216"/>
      <c r="Q74" s="1216"/>
      <c r="R74" s="1216"/>
      <c r="S74" s="1216"/>
      <c r="T74" s="1216"/>
      <c r="U74" s="1216"/>
      <c r="V74" s="1216"/>
      <c r="W74" s="1216"/>
      <c r="X74" s="1216"/>
      <c r="Y74" s="1216"/>
      <c r="Z74" s="1216"/>
      <c r="AA74" s="1216"/>
      <c r="AB74" s="1216"/>
      <c r="AC74" s="1217"/>
      <c r="AD74" s="567"/>
      <c r="AF74" s="597"/>
      <c r="AG74" s="571" t="s">
        <v>6448</v>
      </c>
      <c r="AH74" s="571"/>
      <c r="AI74" s="15"/>
      <c r="AJ74" s="571"/>
      <c r="AK74" s="619"/>
      <c r="AL74" s="620"/>
      <c r="AM74" s="571"/>
      <c r="AN74" s="571"/>
    </row>
    <row r="75" spans="2:40" s="102" customFormat="1" ht="21.95" customHeight="1" thickBot="1">
      <c r="B75" s="566"/>
      <c r="C75" s="1204"/>
      <c r="D75" s="1212" t="s">
        <v>666</v>
      </c>
      <c r="E75" s="1213"/>
      <c r="F75" s="1213"/>
      <c r="G75" s="1214"/>
      <c r="H75" s="1088"/>
      <c r="I75" s="1221"/>
      <c r="J75" s="1221"/>
      <c r="K75" s="1089"/>
      <c r="L75" s="1212" t="s">
        <v>983</v>
      </c>
      <c r="M75" s="1213"/>
      <c r="N75" s="1214"/>
      <c r="O75" s="1132"/>
      <c r="P75" s="1133"/>
      <c r="Q75" s="1133"/>
      <c r="R75" s="1133"/>
      <c r="S75" s="1133"/>
      <c r="T75" s="1133"/>
      <c r="U75" s="1133"/>
      <c r="V75" s="1133"/>
      <c r="W75" s="1133"/>
      <c r="X75" s="1133"/>
      <c r="Y75" s="1133"/>
      <c r="Z75" s="1133"/>
      <c r="AA75" s="1133"/>
      <c r="AB75" s="1133"/>
      <c r="AC75" s="1134"/>
      <c r="AD75" s="567"/>
      <c r="AF75" s="597"/>
      <c r="AG75" s="621" t="str">
        <f>IF(H73="","",VLOOKUP(H73,'Anexo 2 Infraestructura'!$B$2:$D$34,3,FALSE))</f>
        <v/>
      </c>
      <c r="AH75" s="571"/>
      <c r="AI75" s="622">
        <v>6</v>
      </c>
      <c r="AJ75" s="623">
        <f>IF(AND(AI75&lt;=$AJ$38,$AJ$38&lt;&gt;"NS"),"llenar",AI75)</f>
        <v>6</v>
      </c>
      <c r="AK75" s="622">
        <f>COUNTBLANK(D72:AC77)</f>
        <v>147</v>
      </c>
      <c r="AL75" s="622">
        <f>IF(AND(AJ75="llenar",AK75=137),0,IF(AND(AI75=AJ75,AK75=147),0,1))</f>
        <v>0</v>
      </c>
      <c r="AM75" s="571"/>
      <c r="AN75" s="571"/>
    </row>
    <row r="76" spans="2:40" s="102" customFormat="1" ht="21.95" customHeight="1">
      <c r="B76" s="566"/>
      <c r="C76" s="1204"/>
      <c r="D76" s="1212" t="s">
        <v>984</v>
      </c>
      <c r="E76" s="1213"/>
      <c r="F76" s="1213"/>
      <c r="G76" s="1214"/>
      <c r="H76" s="1088"/>
      <c r="I76" s="1221"/>
      <c r="J76" s="1221"/>
      <c r="K76" s="1089"/>
      <c r="L76" s="1212" t="s">
        <v>985</v>
      </c>
      <c r="M76" s="1213"/>
      <c r="N76" s="1214"/>
      <c r="O76" s="1132"/>
      <c r="P76" s="1133"/>
      <c r="Q76" s="1133"/>
      <c r="R76" s="1133"/>
      <c r="S76" s="1134"/>
      <c r="T76" s="1212" t="s">
        <v>667</v>
      </c>
      <c r="U76" s="1213"/>
      <c r="V76" s="1214"/>
      <c r="W76" s="1222"/>
      <c r="X76" s="1223"/>
      <c r="Y76" s="1223"/>
      <c r="Z76" s="1223"/>
      <c r="AA76" s="1223"/>
      <c r="AB76" s="1223"/>
      <c r="AC76" s="1224"/>
      <c r="AD76" s="567"/>
      <c r="AF76" s="597"/>
    </row>
    <row r="77" spans="2:40" s="102" customFormat="1" ht="21.95" customHeight="1">
      <c r="B77" s="566"/>
      <c r="C77" s="1205"/>
      <c r="D77" s="1212" t="s">
        <v>668</v>
      </c>
      <c r="E77" s="1213"/>
      <c r="F77" s="1213"/>
      <c r="G77" s="1214"/>
      <c r="H77" s="1088"/>
      <c r="I77" s="1221"/>
      <c r="J77" s="1221"/>
      <c r="K77" s="1089"/>
      <c r="L77" s="1212" t="s">
        <v>986</v>
      </c>
      <c r="M77" s="1213"/>
      <c r="N77" s="1213"/>
      <c r="O77" s="1213"/>
      <c r="P77" s="1214"/>
      <c r="Q77" s="1225"/>
      <c r="R77" s="1226"/>
      <c r="S77" s="1226"/>
      <c r="T77" s="1226"/>
      <c r="U77" s="1226"/>
      <c r="V77" s="1226"/>
      <c r="W77" s="1226"/>
      <c r="X77" s="1226"/>
      <c r="Y77" s="1226"/>
      <c r="Z77" s="1226"/>
      <c r="AA77" s="1226"/>
      <c r="AB77" s="1226"/>
      <c r="AC77" s="1227"/>
      <c r="AD77" s="567"/>
      <c r="AF77" s="597"/>
    </row>
    <row r="78" spans="2:40" s="102" customFormat="1" ht="21.95" customHeight="1">
      <c r="B78" s="566"/>
      <c r="C78" s="1203">
        <v>7</v>
      </c>
      <c r="D78" s="1206" t="s">
        <v>981</v>
      </c>
      <c r="E78" s="1207"/>
      <c r="F78" s="1207"/>
      <c r="G78" s="1207"/>
      <c r="H78" s="1207"/>
      <c r="I78" s="1207"/>
      <c r="J78" s="1207"/>
      <c r="K78" s="1207"/>
      <c r="L78" s="1207"/>
      <c r="M78" s="1207"/>
      <c r="N78" s="1207"/>
      <c r="O78" s="1207"/>
      <c r="P78" s="1207"/>
      <c r="Q78" s="1207"/>
      <c r="R78" s="1207"/>
      <c r="S78" s="1207"/>
      <c r="T78" s="1207"/>
      <c r="U78" s="1207"/>
      <c r="V78" s="1207"/>
      <c r="W78" s="1207"/>
      <c r="X78" s="1207"/>
      <c r="Y78" s="1207"/>
      <c r="Z78" s="1207"/>
      <c r="AA78" s="1207"/>
      <c r="AB78" s="1207"/>
      <c r="AC78" s="1208"/>
      <c r="AD78" s="567"/>
      <c r="AF78" s="597"/>
    </row>
    <row r="79" spans="2:40" s="102" customFormat="1" ht="21.95" customHeight="1" thickBot="1">
      <c r="B79" s="566"/>
      <c r="C79" s="1204"/>
      <c r="D79" s="1209"/>
      <c r="E79" s="1210"/>
      <c r="F79" s="1210"/>
      <c r="G79" s="1210"/>
      <c r="H79" s="1210"/>
      <c r="I79" s="1210"/>
      <c r="J79" s="1210"/>
      <c r="K79" s="1210"/>
      <c r="L79" s="1210"/>
      <c r="M79" s="1210"/>
      <c r="N79" s="1210"/>
      <c r="O79" s="1210"/>
      <c r="P79" s="1210"/>
      <c r="Q79" s="1210"/>
      <c r="R79" s="1210"/>
      <c r="S79" s="1210"/>
      <c r="T79" s="1210"/>
      <c r="U79" s="1210"/>
      <c r="V79" s="1210"/>
      <c r="W79" s="1210"/>
      <c r="X79" s="1210"/>
      <c r="Y79" s="1210"/>
      <c r="Z79" s="1210"/>
      <c r="AA79" s="1210"/>
      <c r="AB79" s="1210"/>
      <c r="AC79" s="1211"/>
      <c r="AD79" s="567"/>
      <c r="AF79" s="597"/>
      <c r="AG79" s="571"/>
      <c r="AH79" s="571"/>
      <c r="AI79" s="613"/>
      <c r="AJ79" s="479"/>
      <c r="AK79" s="479"/>
      <c r="AL79" s="613"/>
      <c r="AM79" s="571"/>
      <c r="AN79" s="571"/>
    </row>
    <row r="80" spans="2:40" ht="21.95" customHeight="1" thickBot="1">
      <c r="B80" s="566"/>
      <c r="C80" s="1204"/>
      <c r="D80" s="1212" t="s">
        <v>982</v>
      </c>
      <c r="E80" s="1213"/>
      <c r="F80" s="1213"/>
      <c r="G80" s="1214"/>
      <c r="H80" s="1215"/>
      <c r="I80" s="1216"/>
      <c r="J80" s="1216"/>
      <c r="K80" s="1216"/>
      <c r="L80" s="1216"/>
      <c r="M80" s="1216"/>
      <c r="N80" s="1216"/>
      <c r="O80" s="1216"/>
      <c r="P80" s="1216"/>
      <c r="Q80" s="1216"/>
      <c r="R80" s="1216"/>
      <c r="S80" s="1216"/>
      <c r="T80" s="1216"/>
      <c r="U80" s="1216"/>
      <c r="V80" s="1216"/>
      <c r="W80" s="1216"/>
      <c r="X80" s="1216"/>
      <c r="Y80" s="1216"/>
      <c r="Z80" s="1216"/>
      <c r="AA80" s="1216"/>
      <c r="AB80" s="1216"/>
      <c r="AC80" s="1217"/>
      <c r="AD80" s="567"/>
      <c r="AG80" s="571"/>
      <c r="AH80" s="571"/>
      <c r="AI80" s="479"/>
      <c r="AJ80" s="617"/>
      <c r="AK80" s="479"/>
      <c r="AL80" s="618"/>
      <c r="AM80" s="571"/>
      <c r="AN80" s="571"/>
    </row>
    <row r="81" spans="2:40" ht="21.95" customHeight="1" thickBot="1">
      <c r="B81" s="566"/>
      <c r="C81" s="1204"/>
      <c r="D81" s="1218" t="s">
        <v>669</v>
      </c>
      <c r="E81" s="1219"/>
      <c r="F81" s="1219"/>
      <c r="G81" s="1220"/>
      <c r="H81" s="1215"/>
      <c r="I81" s="1216"/>
      <c r="J81" s="1216"/>
      <c r="K81" s="1216"/>
      <c r="L81" s="1216"/>
      <c r="M81" s="1216"/>
      <c r="N81" s="1216"/>
      <c r="O81" s="1216"/>
      <c r="P81" s="1216"/>
      <c r="Q81" s="1216"/>
      <c r="R81" s="1216"/>
      <c r="S81" s="1216"/>
      <c r="T81" s="1216"/>
      <c r="U81" s="1216"/>
      <c r="V81" s="1216"/>
      <c r="W81" s="1216"/>
      <c r="X81" s="1216"/>
      <c r="Y81" s="1216"/>
      <c r="Z81" s="1216"/>
      <c r="AA81" s="1216"/>
      <c r="AB81" s="1216"/>
      <c r="AC81" s="1217"/>
      <c r="AD81" s="567"/>
      <c r="AG81" s="571" t="s">
        <v>6448</v>
      </c>
      <c r="AH81" s="571"/>
      <c r="AI81" s="15"/>
      <c r="AJ81" s="571"/>
      <c r="AK81" s="619"/>
      <c r="AL81" s="620"/>
      <c r="AM81" s="571"/>
      <c r="AN81" s="571"/>
    </row>
    <row r="82" spans="2:40" ht="21.95" customHeight="1" thickBot="1">
      <c r="B82" s="566"/>
      <c r="C82" s="1204"/>
      <c r="D82" s="1212" t="s">
        <v>666</v>
      </c>
      <c r="E82" s="1213"/>
      <c r="F82" s="1213"/>
      <c r="G82" s="1214"/>
      <c r="H82" s="1088"/>
      <c r="I82" s="1221"/>
      <c r="J82" s="1221"/>
      <c r="K82" s="1089"/>
      <c r="L82" s="1212" t="s">
        <v>983</v>
      </c>
      <c r="M82" s="1213"/>
      <c r="N82" s="1214"/>
      <c r="O82" s="1132"/>
      <c r="P82" s="1133"/>
      <c r="Q82" s="1133"/>
      <c r="R82" s="1133"/>
      <c r="S82" s="1133"/>
      <c r="T82" s="1133"/>
      <c r="U82" s="1133"/>
      <c r="V82" s="1133"/>
      <c r="W82" s="1133"/>
      <c r="X82" s="1133"/>
      <c r="Y82" s="1133"/>
      <c r="Z82" s="1133"/>
      <c r="AA82" s="1133"/>
      <c r="AB82" s="1133"/>
      <c r="AC82" s="1134"/>
      <c r="AD82" s="567"/>
      <c r="AG82" s="621" t="str">
        <f>IF(H80="","",VLOOKUP(H80,'Anexo 2 Infraestructura'!$B$2:$D$34,3,FALSE))</f>
        <v/>
      </c>
      <c r="AH82" s="571"/>
      <c r="AI82" s="622">
        <v>7</v>
      </c>
      <c r="AJ82" s="623">
        <f>IF(AND(AI82&lt;=$AJ$38,$AJ$38&lt;&gt;"NS"),"llenar",AI82)</f>
        <v>7</v>
      </c>
      <c r="AK82" s="622">
        <f>COUNTBLANK(D79:AC84)</f>
        <v>147</v>
      </c>
      <c r="AL82" s="622">
        <f>IF(AND(AJ82="llenar",AK82=137),0,IF(AND(AI82=AJ82,AK82=147),0,1))</f>
        <v>0</v>
      </c>
      <c r="AM82" s="571"/>
      <c r="AN82" s="571"/>
    </row>
    <row r="83" spans="2:40" ht="21.95" customHeight="1">
      <c r="B83" s="566"/>
      <c r="C83" s="1204"/>
      <c r="D83" s="1212" t="s">
        <v>984</v>
      </c>
      <c r="E83" s="1213"/>
      <c r="F83" s="1213"/>
      <c r="G83" s="1214"/>
      <c r="H83" s="1088"/>
      <c r="I83" s="1221"/>
      <c r="J83" s="1221"/>
      <c r="K83" s="1089"/>
      <c r="L83" s="1212" t="s">
        <v>985</v>
      </c>
      <c r="M83" s="1213"/>
      <c r="N83" s="1214"/>
      <c r="O83" s="1132"/>
      <c r="P83" s="1133"/>
      <c r="Q83" s="1133"/>
      <c r="R83" s="1133"/>
      <c r="S83" s="1134"/>
      <c r="T83" s="1212" t="s">
        <v>667</v>
      </c>
      <c r="U83" s="1213"/>
      <c r="V83" s="1214"/>
      <c r="W83" s="1222"/>
      <c r="X83" s="1223"/>
      <c r="Y83" s="1223"/>
      <c r="Z83" s="1223"/>
      <c r="AA83" s="1223"/>
      <c r="AB83" s="1223"/>
      <c r="AC83" s="1224"/>
      <c r="AD83" s="567"/>
    </row>
    <row r="84" spans="2:40" ht="21.95" customHeight="1">
      <c r="B84" s="566"/>
      <c r="C84" s="1205"/>
      <c r="D84" s="1212" t="s">
        <v>668</v>
      </c>
      <c r="E84" s="1213"/>
      <c r="F84" s="1213"/>
      <c r="G84" s="1214"/>
      <c r="H84" s="1088"/>
      <c r="I84" s="1221"/>
      <c r="J84" s="1221"/>
      <c r="K84" s="1089"/>
      <c r="L84" s="1212" t="s">
        <v>986</v>
      </c>
      <c r="M84" s="1213"/>
      <c r="N84" s="1213"/>
      <c r="O84" s="1213"/>
      <c r="P84" s="1214"/>
      <c r="Q84" s="1225"/>
      <c r="R84" s="1226"/>
      <c r="S84" s="1226"/>
      <c r="T84" s="1226"/>
      <c r="U84" s="1226"/>
      <c r="V84" s="1226"/>
      <c r="W84" s="1226"/>
      <c r="X84" s="1226"/>
      <c r="Y84" s="1226"/>
      <c r="Z84" s="1226"/>
      <c r="AA84" s="1226"/>
      <c r="AB84" s="1226"/>
      <c r="AC84" s="1227"/>
      <c r="AD84" s="567"/>
    </row>
    <row r="85" spans="2:40" ht="21.95" customHeight="1">
      <c r="B85" s="566"/>
      <c r="C85" s="1203">
        <v>8</v>
      </c>
      <c r="D85" s="1206" t="s">
        <v>981</v>
      </c>
      <c r="E85" s="1207"/>
      <c r="F85" s="1207"/>
      <c r="G85" s="1207"/>
      <c r="H85" s="1207"/>
      <c r="I85" s="1207"/>
      <c r="J85" s="1207"/>
      <c r="K85" s="1207"/>
      <c r="L85" s="1207"/>
      <c r="M85" s="1207"/>
      <c r="N85" s="1207"/>
      <c r="O85" s="1207"/>
      <c r="P85" s="1207"/>
      <c r="Q85" s="1207"/>
      <c r="R85" s="1207"/>
      <c r="S85" s="1207"/>
      <c r="T85" s="1207"/>
      <c r="U85" s="1207"/>
      <c r="V85" s="1207"/>
      <c r="W85" s="1207"/>
      <c r="X85" s="1207"/>
      <c r="Y85" s="1207"/>
      <c r="Z85" s="1207"/>
      <c r="AA85" s="1207"/>
      <c r="AB85" s="1207"/>
      <c r="AC85" s="1208"/>
      <c r="AD85" s="567"/>
    </row>
    <row r="86" spans="2:40" ht="21.95" customHeight="1" thickBot="1">
      <c r="B86" s="566"/>
      <c r="C86" s="1204"/>
      <c r="D86" s="1209"/>
      <c r="E86" s="1210"/>
      <c r="F86" s="1210"/>
      <c r="G86" s="1210"/>
      <c r="H86" s="1210"/>
      <c r="I86" s="1210"/>
      <c r="J86" s="1210"/>
      <c r="K86" s="1210"/>
      <c r="L86" s="1210"/>
      <c r="M86" s="1210"/>
      <c r="N86" s="1210"/>
      <c r="O86" s="1210"/>
      <c r="P86" s="1210"/>
      <c r="Q86" s="1210"/>
      <c r="R86" s="1210"/>
      <c r="S86" s="1210"/>
      <c r="T86" s="1210"/>
      <c r="U86" s="1210"/>
      <c r="V86" s="1210"/>
      <c r="W86" s="1210"/>
      <c r="X86" s="1210"/>
      <c r="Y86" s="1210"/>
      <c r="Z86" s="1210"/>
      <c r="AA86" s="1210"/>
      <c r="AB86" s="1210"/>
      <c r="AC86" s="1211"/>
      <c r="AD86" s="567"/>
      <c r="AG86" s="571"/>
      <c r="AH86" s="571"/>
      <c r="AI86" s="613"/>
      <c r="AJ86" s="479"/>
      <c r="AK86" s="479"/>
      <c r="AL86" s="613"/>
      <c r="AM86" s="571"/>
      <c r="AN86" s="571"/>
    </row>
    <row r="87" spans="2:40" ht="21.95" customHeight="1" thickBot="1">
      <c r="B87" s="566"/>
      <c r="C87" s="1204"/>
      <c r="D87" s="1212" t="s">
        <v>982</v>
      </c>
      <c r="E87" s="1213"/>
      <c r="F87" s="1213"/>
      <c r="G87" s="1214"/>
      <c r="H87" s="1215"/>
      <c r="I87" s="1216"/>
      <c r="J87" s="1216"/>
      <c r="K87" s="1216"/>
      <c r="L87" s="1216"/>
      <c r="M87" s="1216"/>
      <c r="N87" s="1216"/>
      <c r="O87" s="1216"/>
      <c r="P87" s="1216"/>
      <c r="Q87" s="1216"/>
      <c r="R87" s="1216"/>
      <c r="S87" s="1216"/>
      <c r="T87" s="1216"/>
      <c r="U87" s="1216"/>
      <c r="V87" s="1216"/>
      <c r="W87" s="1216"/>
      <c r="X87" s="1216"/>
      <c r="Y87" s="1216"/>
      <c r="Z87" s="1216"/>
      <c r="AA87" s="1216"/>
      <c r="AB87" s="1216"/>
      <c r="AC87" s="1217"/>
      <c r="AD87" s="567"/>
      <c r="AG87" s="571"/>
      <c r="AH87" s="571"/>
      <c r="AI87" s="479"/>
      <c r="AJ87" s="617"/>
      <c r="AK87" s="479"/>
      <c r="AL87" s="618"/>
      <c r="AM87" s="571"/>
      <c r="AN87" s="571"/>
    </row>
    <row r="88" spans="2:40" ht="21.95" customHeight="1" thickBot="1">
      <c r="B88" s="566"/>
      <c r="C88" s="1204"/>
      <c r="D88" s="1218" t="s">
        <v>669</v>
      </c>
      <c r="E88" s="1219"/>
      <c r="F88" s="1219"/>
      <c r="G88" s="1220"/>
      <c r="H88" s="1215"/>
      <c r="I88" s="1216"/>
      <c r="J88" s="1216"/>
      <c r="K88" s="1216"/>
      <c r="L88" s="1216"/>
      <c r="M88" s="1216"/>
      <c r="N88" s="1216"/>
      <c r="O88" s="1216"/>
      <c r="P88" s="1216"/>
      <c r="Q88" s="1216"/>
      <c r="R88" s="1216"/>
      <c r="S88" s="1216"/>
      <c r="T88" s="1216"/>
      <c r="U88" s="1216"/>
      <c r="V88" s="1216"/>
      <c r="W88" s="1216"/>
      <c r="X88" s="1216"/>
      <c r="Y88" s="1216"/>
      <c r="Z88" s="1216"/>
      <c r="AA88" s="1216"/>
      <c r="AB88" s="1216"/>
      <c r="AC88" s="1217"/>
      <c r="AD88" s="567"/>
      <c r="AG88" s="571" t="s">
        <v>6448</v>
      </c>
      <c r="AH88" s="571"/>
      <c r="AI88" s="15"/>
      <c r="AJ88" s="571"/>
      <c r="AK88" s="619"/>
      <c r="AL88" s="620"/>
      <c r="AM88" s="571"/>
      <c r="AN88" s="571"/>
    </row>
    <row r="89" spans="2:40" ht="21.95" customHeight="1" thickBot="1">
      <c r="B89" s="566"/>
      <c r="C89" s="1204"/>
      <c r="D89" s="1212" t="s">
        <v>666</v>
      </c>
      <c r="E89" s="1213"/>
      <c r="F89" s="1213"/>
      <c r="G89" s="1214"/>
      <c r="H89" s="1088"/>
      <c r="I89" s="1221"/>
      <c r="J89" s="1221"/>
      <c r="K89" s="1089"/>
      <c r="L89" s="1212" t="s">
        <v>983</v>
      </c>
      <c r="M89" s="1213"/>
      <c r="N89" s="1214"/>
      <c r="O89" s="1132"/>
      <c r="P89" s="1133"/>
      <c r="Q89" s="1133"/>
      <c r="R89" s="1133"/>
      <c r="S89" s="1133"/>
      <c r="T89" s="1133"/>
      <c r="U89" s="1133"/>
      <c r="V89" s="1133"/>
      <c r="W89" s="1133"/>
      <c r="X89" s="1133"/>
      <c r="Y89" s="1133"/>
      <c r="Z89" s="1133"/>
      <c r="AA89" s="1133"/>
      <c r="AB89" s="1133"/>
      <c r="AC89" s="1134"/>
      <c r="AD89" s="567"/>
      <c r="AG89" s="621" t="str">
        <f>IF(H87="","",VLOOKUP(H87,'Anexo 2 Infraestructura'!$B$2:$D$34,3,FALSE))</f>
        <v/>
      </c>
      <c r="AH89" s="571"/>
      <c r="AI89" s="622">
        <v>8</v>
      </c>
      <c r="AJ89" s="623">
        <f>IF(AND(AI89&lt;=$AJ$38,$AJ$38&lt;&gt;"NS"),"llenar",AI89)</f>
        <v>8</v>
      </c>
      <c r="AK89" s="622">
        <f>COUNTBLANK(D86:AC91)</f>
        <v>147</v>
      </c>
      <c r="AL89" s="622">
        <f>IF(AND(AJ89="llenar",AK89=137),0,IF(AND(AI89=AJ89,AK89=147),0,1))</f>
        <v>0</v>
      </c>
      <c r="AM89" s="571"/>
      <c r="AN89" s="571"/>
    </row>
    <row r="90" spans="2:40" ht="21.95" customHeight="1">
      <c r="B90" s="566"/>
      <c r="C90" s="1204"/>
      <c r="D90" s="1212" t="s">
        <v>984</v>
      </c>
      <c r="E90" s="1213"/>
      <c r="F90" s="1213"/>
      <c r="G90" s="1214"/>
      <c r="H90" s="1088"/>
      <c r="I90" s="1221"/>
      <c r="J90" s="1221"/>
      <c r="K90" s="1089"/>
      <c r="L90" s="1212" t="s">
        <v>985</v>
      </c>
      <c r="M90" s="1213"/>
      <c r="N90" s="1214"/>
      <c r="O90" s="1132"/>
      <c r="P90" s="1133"/>
      <c r="Q90" s="1133"/>
      <c r="R90" s="1133"/>
      <c r="S90" s="1134"/>
      <c r="T90" s="1212" t="s">
        <v>667</v>
      </c>
      <c r="U90" s="1213"/>
      <c r="V90" s="1214"/>
      <c r="W90" s="1222"/>
      <c r="X90" s="1223"/>
      <c r="Y90" s="1223"/>
      <c r="Z90" s="1223"/>
      <c r="AA90" s="1223"/>
      <c r="AB90" s="1223"/>
      <c r="AC90" s="1224"/>
      <c r="AD90" s="567"/>
    </row>
    <row r="91" spans="2:40" ht="21.95" customHeight="1">
      <c r="B91" s="566"/>
      <c r="C91" s="1205"/>
      <c r="D91" s="1212" t="s">
        <v>668</v>
      </c>
      <c r="E91" s="1213"/>
      <c r="F91" s="1213"/>
      <c r="G91" s="1214"/>
      <c r="H91" s="1088"/>
      <c r="I91" s="1221"/>
      <c r="J91" s="1221"/>
      <c r="K91" s="1089"/>
      <c r="L91" s="1212" t="s">
        <v>986</v>
      </c>
      <c r="M91" s="1213"/>
      <c r="N91" s="1213"/>
      <c r="O91" s="1213"/>
      <c r="P91" s="1214"/>
      <c r="Q91" s="1225"/>
      <c r="R91" s="1226"/>
      <c r="S91" s="1226"/>
      <c r="T91" s="1226"/>
      <c r="U91" s="1226"/>
      <c r="V91" s="1226"/>
      <c r="W91" s="1226"/>
      <c r="X91" s="1226"/>
      <c r="Y91" s="1226"/>
      <c r="Z91" s="1226"/>
      <c r="AA91" s="1226"/>
      <c r="AB91" s="1226"/>
      <c r="AC91" s="1227"/>
      <c r="AD91" s="567"/>
    </row>
    <row r="92" spans="2:40" ht="21.95" customHeight="1">
      <c r="B92" s="566"/>
      <c r="C92" s="1203">
        <v>9</v>
      </c>
      <c r="D92" s="1206" t="s">
        <v>981</v>
      </c>
      <c r="E92" s="1207"/>
      <c r="F92" s="1207"/>
      <c r="G92" s="1207"/>
      <c r="H92" s="1207"/>
      <c r="I92" s="1207"/>
      <c r="J92" s="1207"/>
      <c r="K92" s="1207"/>
      <c r="L92" s="1207"/>
      <c r="M92" s="1207"/>
      <c r="N92" s="1207"/>
      <c r="O92" s="1207"/>
      <c r="P92" s="1207"/>
      <c r="Q92" s="1207"/>
      <c r="R92" s="1207"/>
      <c r="S92" s="1207"/>
      <c r="T92" s="1207"/>
      <c r="U92" s="1207"/>
      <c r="V92" s="1207"/>
      <c r="W92" s="1207"/>
      <c r="X92" s="1207"/>
      <c r="Y92" s="1207"/>
      <c r="Z92" s="1207"/>
      <c r="AA92" s="1207"/>
      <c r="AB92" s="1207"/>
      <c r="AC92" s="1208"/>
      <c r="AD92" s="567"/>
    </row>
    <row r="93" spans="2:40" ht="21.95" customHeight="1" thickBot="1">
      <c r="B93" s="566"/>
      <c r="C93" s="1204"/>
      <c r="D93" s="1209"/>
      <c r="E93" s="1210"/>
      <c r="F93" s="1210"/>
      <c r="G93" s="1210"/>
      <c r="H93" s="1210"/>
      <c r="I93" s="1210"/>
      <c r="J93" s="1210"/>
      <c r="K93" s="1210"/>
      <c r="L93" s="1210"/>
      <c r="M93" s="1210"/>
      <c r="N93" s="1210"/>
      <c r="O93" s="1210"/>
      <c r="P93" s="1210"/>
      <c r="Q93" s="1210"/>
      <c r="R93" s="1210"/>
      <c r="S93" s="1210"/>
      <c r="T93" s="1210"/>
      <c r="U93" s="1210"/>
      <c r="V93" s="1210"/>
      <c r="W93" s="1210"/>
      <c r="X93" s="1210"/>
      <c r="Y93" s="1210"/>
      <c r="Z93" s="1210"/>
      <c r="AA93" s="1210"/>
      <c r="AB93" s="1210"/>
      <c r="AC93" s="1211"/>
      <c r="AD93" s="567"/>
      <c r="AG93" s="571"/>
      <c r="AH93" s="571"/>
      <c r="AI93" s="613"/>
      <c r="AJ93" s="479"/>
      <c r="AK93" s="479"/>
      <c r="AL93" s="613"/>
      <c r="AM93" s="571"/>
      <c r="AN93" s="571"/>
    </row>
    <row r="94" spans="2:40" ht="21.95" customHeight="1" thickBot="1">
      <c r="B94" s="566"/>
      <c r="C94" s="1204"/>
      <c r="D94" s="1212" t="s">
        <v>982</v>
      </c>
      <c r="E94" s="1213"/>
      <c r="F94" s="1213"/>
      <c r="G94" s="1214"/>
      <c r="H94" s="1215"/>
      <c r="I94" s="1216"/>
      <c r="J94" s="1216"/>
      <c r="K94" s="1216"/>
      <c r="L94" s="1216"/>
      <c r="M94" s="1216"/>
      <c r="N94" s="1216"/>
      <c r="O94" s="1216"/>
      <c r="P94" s="1216"/>
      <c r="Q94" s="1216"/>
      <c r="R94" s="1216"/>
      <c r="S94" s="1216"/>
      <c r="T94" s="1216"/>
      <c r="U94" s="1216"/>
      <c r="V94" s="1216"/>
      <c r="W94" s="1216"/>
      <c r="X94" s="1216"/>
      <c r="Y94" s="1216"/>
      <c r="Z94" s="1216"/>
      <c r="AA94" s="1216"/>
      <c r="AB94" s="1216"/>
      <c r="AC94" s="1217"/>
      <c r="AD94" s="567"/>
      <c r="AG94" s="571"/>
      <c r="AH94" s="571"/>
      <c r="AI94" s="479"/>
      <c r="AJ94" s="617"/>
      <c r="AK94" s="479"/>
      <c r="AL94" s="618"/>
      <c r="AM94" s="571"/>
      <c r="AN94" s="571"/>
    </row>
    <row r="95" spans="2:40" ht="21.95" customHeight="1" thickBot="1">
      <c r="B95" s="566"/>
      <c r="C95" s="1204"/>
      <c r="D95" s="1218" t="s">
        <v>669</v>
      </c>
      <c r="E95" s="1219"/>
      <c r="F95" s="1219"/>
      <c r="G95" s="1220"/>
      <c r="H95" s="1215"/>
      <c r="I95" s="1216"/>
      <c r="J95" s="1216"/>
      <c r="K95" s="1216"/>
      <c r="L95" s="1216"/>
      <c r="M95" s="1216"/>
      <c r="N95" s="1216"/>
      <c r="O95" s="1216"/>
      <c r="P95" s="1216"/>
      <c r="Q95" s="1216"/>
      <c r="R95" s="1216"/>
      <c r="S95" s="1216"/>
      <c r="T95" s="1216"/>
      <c r="U95" s="1216"/>
      <c r="V95" s="1216"/>
      <c r="W95" s="1216"/>
      <c r="X95" s="1216"/>
      <c r="Y95" s="1216"/>
      <c r="Z95" s="1216"/>
      <c r="AA95" s="1216"/>
      <c r="AB95" s="1216"/>
      <c r="AC95" s="1217"/>
      <c r="AD95" s="567"/>
      <c r="AG95" s="571" t="s">
        <v>6448</v>
      </c>
      <c r="AH95" s="571"/>
      <c r="AI95" s="15"/>
      <c r="AJ95" s="571"/>
      <c r="AK95" s="619"/>
      <c r="AL95" s="620"/>
      <c r="AM95" s="571"/>
      <c r="AN95" s="571"/>
    </row>
    <row r="96" spans="2:40" ht="21.95" customHeight="1" thickBot="1">
      <c r="B96" s="566"/>
      <c r="C96" s="1204"/>
      <c r="D96" s="1212" t="s">
        <v>666</v>
      </c>
      <c r="E96" s="1213"/>
      <c r="F96" s="1213"/>
      <c r="G96" s="1214"/>
      <c r="H96" s="1088"/>
      <c r="I96" s="1221"/>
      <c r="J96" s="1221"/>
      <c r="K96" s="1089"/>
      <c r="L96" s="1212" t="s">
        <v>983</v>
      </c>
      <c r="M96" s="1213"/>
      <c r="N96" s="1214"/>
      <c r="O96" s="1132"/>
      <c r="P96" s="1133"/>
      <c r="Q96" s="1133"/>
      <c r="R96" s="1133"/>
      <c r="S96" s="1133"/>
      <c r="T96" s="1133"/>
      <c r="U96" s="1133"/>
      <c r="V96" s="1133"/>
      <c r="W96" s="1133"/>
      <c r="X96" s="1133"/>
      <c r="Y96" s="1133"/>
      <c r="Z96" s="1133"/>
      <c r="AA96" s="1133"/>
      <c r="AB96" s="1133"/>
      <c r="AC96" s="1134"/>
      <c r="AD96" s="567"/>
      <c r="AG96" s="621" t="str">
        <f>IF(H94="","",VLOOKUP(H94,'Anexo 2 Infraestructura'!$B$2:$D$34,3,FALSE))</f>
        <v/>
      </c>
      <c r="AH96" s="571"/>
      <c r="AI96" s="622">
        <v>9</v>
      </c>
      <c r="AJ96" s="623">
        <f>IF(AND(AI96&lt;=$AJ$38,$AJ$38&lt;&gt;"NS"),"llenar",AI96)</f>
        <v>9</v>
      </c>
      <c r="AK96" s="622">
        <f>COUNTBLANK(D93:AC98)</f>
        <v>147</v>
      </c>
      <c r="AL96" s="622">
        <f>IF(AND(AJ96="llenar",AK96=137),0,IF(AND(AI96=AJ96,AK96=147),0,1))</f>
        <v>0</v>
      </c>
      <c r="AM96" s="571"/>
      <c r="AN96" s="571"/>
    </row>
    <row r="97" spans="2:40" ht="21.95" customHeight="1">
      <c r="B97" s="566"/>
      <c r="C97" s="1204"/>
      <c r="D97" s="1212" t="s">
        <v>984</v>
      </c>
      <c r="E97" s="1213"/>
      <c r="F97" s="1213"/>
      <c r="G97" s="1214"/>
      <c r="H97" s="1088"/>
      <c r="I97" s="1221"/>
      <c r="J97" s="1221"/>
      <c r="K97" s="1089"/>
      <c r="L97" s="1212" t="s">
        <v>985</v>
      </c>
      <c r="M97" s="1213"/>
      <c r="N97" s="1214"/>
      <c r="O97" s="1132"/>
      <c r="P97" s="1133"/>
      <c r="Q97" s="1133"/>
      <c r="R97" s="1133"/>
      <c r="S97" s="1134"/>
      <c r="T97" s="1212" t="s">
        <v>667</v>
      </c>
      <c r="U97" s="1213"/>
      <c r="V97" s="1214"/>
      <c r="W97" s="1222"/>
      <c r="X97" s="1223"/>
      <c r="Y97" s="1223"/>
      <c r="Z97" s="1223"/>
      <c r="AA97" s="1223"/>
      <c r="AB97" s="1223"/>
      <c r="AC97" s="1224"/>
      <c r="AD97" s="567"/>
    </row>
    <row r="98" spans="2:40" ht="21.95" customHeight="1">
      <c r="B98" s="566"/>
      <c r="C98" s="1205"/>
      <c r="D98" s="1212" t="s">
        <v>668</v>
      </c>
      <c r="E98" s="1213"/>
      <c r="F98" s="1213"/>
      <c r="G98" s="1214"/>
      <c r="H98" s="1088"/>
      <c r="I98" s="1221"/>
      <c r="J98" s="1221"/>
      <c r="K98" s="1089"/>
      <c r="L98" s="1212" t="s">
        <v>986</v>
      </c>
      <c r="M98" s="1213"/>
      <c r="N98" s="1213"/>
      <c r="O98" s="1213"/>
      <c r="P98" s="1214"/>
      <c r="Q98" s="1225"/>
      <c r="R98" s="1226"/>
      <c r="S98" s="1226"/>
      <c r="T98" s="1226"/>
      <c r="U98" s="1226"/>
      <c r="V98" s="1226"/>
      <c r="W98" s="1226"/>
      <c r="X98" s="1226"/>
      <c r="Y98" s="1226"/>
      <c r="Z98" s="1226"/>
      <c r="AA98" s="1226"/>
      <c r="AB98" s="1226"/>
      <c r="AC98" s="1227"/>
      <c r="AD98" s="567"/>
    </row>
    <row r="99" spans="2:40" ht="21.95" customHeight="1">
      <c r="B99" s="566"/>
      <c r="C99" s="1203">
        <v>10</v>
      </c>
      <c r="D99" s="1206" t="s">
        <v>981</v>
      </c>
      <c r="E99" s="1207"/>
      <c r="F99" s="1207"/>
      <c r="G99" s="1207"/>
      <c r="H99" s="1207"/>
      <c r="I99" s="1207"/>
      <c r="J99" s="1207"/>
      <c r="K99" s="1207"/>
      <c r="L99" s="1207"/>
      <c r="M99" s="1207"/>
      <c r="N99" s="1207"/>
      <c r="O99" s="1207"/>
      <c r="P99" s="1207"/>
      <c r="Q99" s="1207"/>
      <c r="R99" s="1207"/>
      <c r="S99" s="1207"/>
      <c r="T99" s="1207"/>
      <c r="U99" s="1207"/>
      <c r="V99" s="1207"/>
      <c r="W99" s="1207"/>
      <c r="X99" s="1207"/>
      <c r="Y99" s="1207"/>
      <c r="Z99" s="1207"/>
      <c r="AA99" s="1207"/>
      <c r="AB99" s="1207"/>
      <c r="AC99" s="1208"/>
      <c r="AD99" s="567"/>
    </row>
    <row r="100" spans="2:40" ht="21.95" customHeight="1" thickBot="1">
      <c r="B100" s="566"/>
      <c r="C100" s="1204"/>
      <c r="D100" s="1209"/>
      <c r="E100" s="1210"/>
      <c r="F100" s="1210"/>
      <c r="G100" s="1210"/>
      <c r="H100" s="1210"/>
      <c r="I100" s="1210"/>
      <c r="J100" s="1210"/>
      <c r="K100" s="1210"/>
      <c r="L100" s="1210"/>
      <c r="M100" s="1210"/>
      <c r="N100" s="1210"/>
      <c r="O100" s="1210"/>
      <c r="P100" s="1210"/>
      <c r="Q100" s="1210"/>
      <c r="R100" s="1210"/>
      <c r="S100" s="1210"/>
      <c r="T100" s="1210"/>
      <c r="U100" s="1210"/>
      <c r="V100" s="1210"/>
      <c r="W100" s="1210"/>
      <c r="X100" s="1210"/>
      <c r="Y100" s="1210"/>
      <c r="Z100" s="1210"/>
      <c r="AA100" s="1210"/>
      <c r="AB100" s="1210"/>
      <c r="AC100" s="1211"/>
      <c r="AD100" s="567"/>
      <c r="AG100" s="571"/>
      <c r="AH100" s="571"/>
      <c r="AI100" s="613"/>
      <c r="AJ100" s="479"/>
      <c r="AK100" s="479"/>
      <c r="AL100" s="613"/>
      <c r="AM100" s="571"/>
      <c r="AN100" s="571"/>
    </row>
    <row r="101" spans="2:40" ht="21.95" customHeight="1" thickBot="1">
      <c r="B101" s="566"/>
      <c r="C101" s="1204"/>
      <c r="D101" s="1212" t="s">
        <v>982</v>
      </c>
      <c r="E101" s="1213"/>
      <c r="F101" s="1213"/>
      <c r="G101" s="1214"/>
      <c r="H101" s="1215"/>
      <c r="I101" s="1216"/>
      <c r="J101" s="1216"/>
      <c r="K101" s="1216"/>
      <c r="L101" s="1216"/>
      <c r="M101" s="1216"/>
      <c r="N101" s="1216"/>
      <c r="O101" s="1216"/>
      <c r="P101" s="1216"/>
      <c r="Q101" s="1216"/>
      <c r="R101" s="1216"/>
      <c r="S101" s="1216"/>
      <c r="T101" s="1216"/>
      <c r="U101" s="1216"/>
      <c r="V101" s="1216"/>
      <c r="W101" s="1216"/>
      <c r="X101" s="1216"/>
      <c r="Y101" s="1216"/>
      <c r="Z101" s="1216"/>
      <c r="AA101" s="1216"/>
      <c r="AB101" s="1216"/>
      <c r="AC101" s="1217"/>
      <c r="AD101" s="567"/>
      <c r="AG101" s="571"/>
      <c r="AH101" s="571"/>
      <c r="AI101" s="479"/>
      <c r="AJ101" s="617"/>
      <c r="AK101" s="479"/>
      <c r="AL101" s="618"/>
      <c r="AM101" s="571"/>
      <c r="AN101" s="571"/>
    </row>
    <row r="102" spans="2:40" ht="21.95" customHeight="1" thickBot="1">
      <c r="B102" s="566"/>
      <c r="C102" s="1204"/>
      <c r="D102" s="1218" t="s">
        <v>669</v>
      </c>
      <c r="E102" s="1219"/>
      <c r="F102" s="1219"/>
      <c r="G102" s="1220"/>
      <c r="H102" s="1215"/>
      <c r="I102" s="1216"/>
      <c r="J102" s="1216"/>
      <c r="K102" s="1216"/>
      <c r="L102" s="1216"/>
      <c r="M102" s="1216"/>
      <c r="N102" s="1216"/>
      <c r="O102" s="1216"/>
      <c r="P102" s="1216"/>
      <c r="Q102" s="1216"/>
      <c r="R102" s="1216"/>
      <c r="S102" s="1216"/>
      <c r="T102" s="1216"/>
      <c r="U102" s="1216"/>
      <c r="V102" s="1216"/>
      <c r="W102" s="1216"/>
      <c r="X102" s="1216"/>
      <c r="Y102" s="1216"/>
      <c r="Z102" s="1216"/>
      <c r="AA102" s="1216"/>
      <c r="AB102" s="1216"/>
      <c r="AC102" s="1217"/>
      <c r="AD102" s="567"/>
      <c r="AG102" s="571" t="s">
        <v>6448</v>
      </c>
      <c r="AH102" s="571"/>
      <c r="AI102" s="15"/>
      <c r="AJ102" s="571"/>
      <c r="AK102" s="619"/>
      <c r="AL102" s="620"/>
      <c r="AM102" s="571"/>
      <c r="AN102" s="571"/>
    </row>
    <row r="103" spans="2:40" ht="21.95" customHeight="1" thickBot="1">
      <c r="B103" s="566"/>
      <c r="C103" s="1204"/>
      <c r="D103" s="1212" t="s">
        <v>666</v>
      </c>
      <c r="E103" s="1213"/>
      <c r="F103" s="1213"/>
      <c r="G103" s="1214"/>
      <c r="H103" s="1088"/>
      <c r="I103" s="1221"/>
      <c r="J103" s="1221"/>
      <c r="K103" s="1089"/>
      <c r="L103" s="1212" t="s">
        <v>983</v>
      </c>
      <c r="M103" s="1213"/>
      <c r="N103" s="1214"/>
      <c r="O103" s="1132"/>
      <c r="P103" s="1133"/>
      <c r="Q103" s="1133"/>
      <c r="R103" s="1133"/>
      <c r="S103" s="1133"/>
      <c r="T103" s="1133"/>
      <c r="U103" s="1133"/>
      <c r="V103" s="1133"/>
      <c r="W103" s="1133"/>
      <c r="X103" s="1133"/>
      <c r="Y103" s="1133"/>
      <c r="Z103" s="1133"/>
      <c r="AA103" s="1133"/>
      <c r="AB103" s="1133"/>
      <c r="AC103" s="1134"/>
      <c r="AD103" s="567"/>
      <c r="AG103" s="621" t="str">
        <f>IF(H101="","",VLOOKUP(H101,'Anexo 2 Infraestructura'!$B$2:$D$34,3,FALSE))</f>
        <v/>
      </c>
      <c r="AH103" s="571"/>
      <c r="AI103" s="622">
        <v>10</v>
      </c>
      <c r="AJ103" s="623">
        <f>IF(AND(AI103&lt;=$AJ$38,$AJ$38&lt;&gt;"NS"),"llenar",AI103)</f>
        <v>10</v>
      </c>
      <c r="AK103" s="622">
        <f>COUNTBLANK(D100:AC105)</f>
        <v>147</v>
      </c>
      <c r="AL103" s="622">
        <f>IF(AND(AJ103="llenar",AK103=137),0,IF(AND(AI103=AJ103,AK103=147),0,1))</f>
        <v>0</v>
      </c>
      <c r="AM103" s="571"/>
      <c r="AN103" s="571"/>
    </row>
    <row r="104" spans="2:40" ht="21.95" customHeight="1">
      <c r="B104" s="566"/>
      <c r="C104" s="1204"/>
      <c r="D104" s="1212" t="s">
        <v>984</v>
      </c>
      <c r="E104" s="1213"/>
      <c r="F104" s="1213"/>
      <c r="G104" s="1214"/>
      <c r="H104" s="1088"/>
      <c r="I104" s="1221"/>
      <c r="J104" s="1221"/>
      <c r="K104" s="1089"/>
      <c r="L104" s="1212" t="s">
        <v>985</v>
      </c>
      <c r="M104" s="1213"/>
      <c r="N104" s="1214"/>
      <c r="O104" s="1132"/>
      <c r="P104" s="1133"/>
      <c r="Q104" s="1133"/>
      <c r="R104" s="1133"/>
      <c r="S104" s="1134"/>
      <c r="T104" s="1212" t="s">
        <v>667</v>
      </c>
      <c r="U104" s="1213"/>
      <c r="V104" s="1214"/>
      <c r="W104" s="1222"/>
      <c r="X104" s="1223"/>
      <c r="Y104" s="1223"/>
      <c r="Z104" s="1223"/>
      <c r="AA104" s="1223"/>
      <c r="AB104" s="1223"/>
      <c r="AC104" s="1224"/>
      <c r="AD104" s="567"/>
    </row>
    <row r="105" spans="2:40" ht="21.95" customHeight="1">
      <c r="B105" s="566"/>
      <c r="C105" s="1205"/>
      <c r="D105" s="1212" t="s">
        <v>668</v>
      </c>
      <c r="E105" s="1213"/>
      <c r="F105" s="1213"/>
      <c r="G105" s="1214"/>
      <c r="H105" s="1088"/>
      <c r="I105" s="1221"/>
      <c r="J105" s="1221"/>
      <c r="K105" s="1089"/>
      <c r="L105" s="1212" t="s">
        <v>986</v>
      </c>
      <c r="M105" s="1213"/>
      <c r="N105" s="1213"/>
      <c r="O105" s="1213"/>
      <c r="P105" s="1214"/>
      <c r="Q105" s="1225"/>
      <c r="R105" s="1226"/>
      <c r="S105" s="1226"/>
      <c r="T105" s="1226"/>
      <c r="U105" s="1226"/>
      <c r="V105" s="1226"/>
      <c r="W105" s="1226"/>
      <c r="X105" s="1226"/>
      <c r="Y105" s="1226"/>
      <c r="Z105" s="1226"/>
      <c r="AA105" s="1226"/>
      <c r="AB105" s="1226"/>
      <c r="AC105" s="1227"/>
      <c r="AD105" s="567"/>
    </row>
    <row r="106" spans="2:40" ht="15" customHeight="1">
      <c r="B106" s="569"/>
      <c r="C106" s="569"/>
      <c r="D106" s="569"/>
      <c r="E106" s="569"/>
      <c r="F106" s="569"/>
      <c r="G106" s="569"/>
      <c r="H106" s="569"/>
      <c r="I106" s="569"/>
      <c r="J106" s="569"/>
      <c r="K106" s="569"/>
      <c r="L106" s="569"/>
      <c r="M106" s="569"/>
      <c r="N106" s="569"/>
      <c r="O106" s="569"/>
      <c r="P106" s="569"/>
      <c r="Q106" s="569"/>
      <c r="R106" s="569"/>
      <c r="S106" s="569"/>
      <c r="T106" s="569"/>
      <c r="U106" s="569"/>
      <c r="V106" s="569"/>
      <c r="W106" s="569"/>
      <c r="X106" s="569"/>
      <c r="Y106" s="569"/>
      <c r="Z106" s="569"/>
      <c r="AA106" s="569"/>
      <c r="AB106" s="569"/>
      <c r="AC106" s="569"/>
      <c r="AD106" s="569"/>
    </row>
    <row r="107" spans="2:40" ht="15" hidden="1" customHeight="1">
      <c r="B107" s="569"/>
      <c r="C107" s="569"/>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69"/>
      <c r="AD107" s="569"/>
    </row>
    <row r="108" spans="2:40" ht="15" hidden="1" customHeight="1">
      <c r="B108" s="569"/>
      <c r="C108" s="569"/>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69"/>
      <c r="AD108" s="569"/>
    </row>
    <row r="109" spans="2:40" ht="15" hidden="1" customHeight="1">
      <c r="B109" s="569"/>
      <c r="C109" s="569"/>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row>
    <row r="110" spans="2:40" ht="15" hidden="1" customHeight="1">
      <c r="B110" s="569"/>
      <c r="C110" s="569"/>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69"/>
      <c r="AD110" s="569"/>
    </row>
    <row r="111" spans="2:40" ht="15" hidden="1" customHeight="1">
      <c r="B111" s="569"/>
      <c r="C111" s="569"/>
      <c r="D111" s="569"/>
      <c r="E111" s="569"/>
      <c r="F111" s="569"/>
      <c r="G111" s="569"/>
      <c r="H111" s="569"/>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569"/>
    </row>
    <row r="112" spans="2:40" ht="15" hidden="1" customHeight="1">
      <c r="B112" s="569"/>
      <c r="C112" s="569"/>
      <c r="D112" s="569"/>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row>
    <row r="113" spans="2:30" ht="15" hidden="1" customHeight="1">
      <c r="B113" s="569"/>
      <c r="C113" s="569"/>
      <c r="D113" s="569"/>
      <c r="E113" s="569"/>
      <c r="F113" s="569"/>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row>
    <row r="114" spans="2:30" ht="15" hidden="1" customHeight="1">
      <c r="B114" s="569"/>
      <c r="C114" s="569"/>
      <c r="D114" s="569"/>
      <c r="E114" s="569"/>
      <c r="F114" s="569"/>
      <c r="G114" s="569"/>
      <c r="H114" s="569"/>
      <c r="I114" s="569"/>
      <c r="J114" s="569"/>
      <c r="K114" s="569"/>
      <c r="L114" s="569"/>
      <c r="M114" s="569"/>
      <c r="N114" s="569"/>
      <c r="O114" s="569"/>
      <c r="P114" s="569"/>
      <c r="Q114" s="569"/>
      <c r="R114" s="569"/>
      <c r="S114" s="569"/>
      <c r="T114" s="569"/>
      <c r="U114" s="569"/>
      <c r="V114" s="569"/>
      <c r="W114" s="569"/>
      <c r="X114" s="569"/>
      <c r="Y114" s="569"/>
      <c r="Z114" s="569"/>
      <c r="AA114" s="569"/>
      <c r="AB114" s="569"/>
      <c r="AC114" s="569"/>
      <c r="AD114" s="569"/>
    </row>
    <row r="115" spans="2:30" ht="15" hidden="1" customHeight="1">
      <c r="B115" s="569"/>
      <c r="C115" s="569"/>
      <c r="D115" s="569"/>
      <c r="E115" s="569"/>
      <c r="F115" s="569"/>
      <c r="G115" s="569"/>
      <c r="H115" s="569"/>
      <c r="I115" s="569"/>
      <c r="J115" s="569"/>
      <c r="K115" s="569"/>
      <c r="L115" s="569"/>
      <c r="M115" s="569"/>
      <c r="N115" s="569"/>
      <c r="O115" s="569"/>
      <c r="P115" s="569"/>
      <c r="Q115" s="569"/>
      <c r="R115" s="569"/>
      <c r="S115" s="569"/>
      <c r="T115" s="569"/>
      <c r="U115" s="569"/>
      <c r="V115" s="569"/>
      <c r="W115" s="569"/>
      <c r="X115" s="569"/>
      <c r="Y115" s="569"/>
      <c r="Z115" s="569"/>
      <c r="AA115" s="569"/>
      <c r="AB115" s="569"/>
      <c r="AC115" s="569"/>
      <c r="AD115" s="569"/>
    </row>
    <row r="116" spans="2:30" ht="15" hidden="1" customHeight="1">
      <c r="B116" s="569"/>
      <c r="C116" s="569"/>
      <c r="D116" s="569"/>
      <c r="E116" s="569"/>
      <c r="F116" s="569"/>
      <c r="G116" s="569"/>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row>
    <row r="117" spans="2:30" ht="15" hidden="1" customHeight="1">
      <c r="B117" s="569"/>
      <c r="C117" s="569"/>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69"/>
      <c r="AD117" s="569"/>
    </row>
    <row r="118" spans="2:30" ht="15" hidden="1" customHeight="1">
      <c r="B118" s="569"/>
      <c r="C118" s="569"/>
      <c r="D118" s="569"/>
      <c r="E118" s="569"/>
      <c r="F118" s="569"/>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row>
    <row r="119" spans="2:30" ht="15" hidden="1" customHeight="1">
      <c r="B119" s="569"/>
      <c r="C119" s="569"/>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69"/>
      <c r="AD119" s="569"/>
    </row>
    <row r="120" spans="2:30" ht="15" hidden="1" customHeight="1">
      <c r="B120" s="569"/>
      <c r="C120" s="569"/>
      <c r="D120" s="569"/>
      <c r="E120" s="569"/>
      <c r="F120" s="569"/>
      <c r="G120" s="569"/>
      <c r="H120" s="569"/>
      <c r="I120" s="569"/>
      <c r="J120" s="569"/>
      <c r="K120" s="569"/>
      <c r="L120" s="569"/>
      <c r="M120" s="569"/>
      <c r="N120" s="569"/>
      <c r="O120" s="569"/>
      <c r="P120" s="569"/>
      <c r="Q120" s="569"/>
      <c r="R120" s="569"/>
      <c r="S120" s="569"/>
      <c r="T120" s="569"/>
      <c r="U120" s="569"/>
      <c r="V120" s="569"/>
      <c r="W120" s="569"/>
      <c r="X120" s="569"/>
      <c r="Y120" s="569"/>
      <c r="Z120" s="569"/>
      <c r="AA120" s="569"/>
      <c r="AB120" s="569"/>
      <c r="AC120" s="569"/>
      <c r="AD120" s="569"/>
    </row>
    <row r="121" spans="2:30" ht="15" hidden="1" customHeight="1">
      <c r="B121" s="569"/>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row>
    <row r="122" spans="2:30" ht="15" hidden="1" customHeight="1">
      <c r="B122" s="569"/>
      <c r="C122" s="569"/>
      <c r="D122" s="569"/>
      <c r="E122" s="569"/>
      <c r="F122" s="569"/>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row>
    <row r="123" spans="2:30" ht="15" hidden="1" customHeight="1">
      <c r="B123" s="569"/>
      <c r="C123" s="569"/>
      <c r="D123" s="569"/>
      <c r="E123" s="569"/>
      <c r="F123" s="569"/>
      <c r="G123" s="569"/>
      <c r="H123" s="569"/>
      <c r="I123" s="569"/>
      <c r="J123" s="569"/>
      <c r="K123" s="569"/>
      <c r="L123" s="569"/>
      <c r="M123" s="569"/>
      <c r="N123" s="569"/>
      <c r="O123" s="569"/>
      <c r="P123" s="569"/>
      <c r="Q123" s="569"/>
      <c r="R123" s="569"/>
      <c r="S123" s="569"/>
      <c r="T123" s="569"/>
      <c r="U123" s="569"/>
      <c r="V123" s="569"/>
      <c r="W123" s="569"/>
      <c r="X123" s="569"/>
      <c r="Y123" s="569"/>
      <c r="Z123" s="569"/>
      <c r="AA123" s="569"/>
      <c r="AB123" s="569"/>
      <c r="AC123" s="569"/>
      <c r="AD123" s="569"/>
    </row>
    <row r="124" spans="2:30" ht="15" hidden="1" customHeight="1">
      <c r="B124" s="569"/>
      <c r="C124" s="569"/>
      <c r="D124" s="569"/>
      <c r="E124" s="569"/>
      <c r="F124" s="569"/>
      <c r="G124" s="569"/>
      <c r="H124" s="569"/>
      <c r="I124" s="569"/>
      <c r="J124" s="569"/>
      <c r="K124" s="569"/>
      <c r="L124" s="569"/>
      <c r="M124" s="569"/>
      <c r="N124" s="569"/>
      <c r="O124" s="569"/>
      <c r="P124" s="569"/>
      <c r="Q124" s="569"/>
      <c r="R124" s="569"/>
      <c r="S124" s="569"/>
      <c r="T124" s="569"/>
      <c r="U124" s="569"/>
      <c r="V124" s="569"/>
      <c r="W124" s="569"/>
      <c r="X124" s="569"/>
      <c r="Y124" s="569"/>
      <c r="Z124" s="569"/>
      <c r="AA124" s="569"/>
      <c r="AB124" s="569"/>
      <c r="AC124" s="569"/>
      <c r="AD124" s="569"/>
    </row>
    <row r="125" spans="2:30" ht="15" hidden="1" customHeight="1">
      <c r="B125" s="569"/>
      <c r="C125" s="569"/>
      <c r="D125" s="569"/>
      <c r="E125" s="569"/>
      <c r="F125" s="569"/>
      <c r="G125" s="569"/>
      <c r="H125" s="569"/>
      <c r="I125" s="569"/>
      <c r="J125" s="569"/>
      <c r="K125" s="569"/>
      <c r="L125" s="569"/>
      <c r="M125" s="569"/>
      <c r="N125" s="569"/>
      <c r="O125" s="569"/>
      <c r="P125" s="569"/>
      <c r="Q125" s="569"/>
      <c r="R125" s="569"/>
      <c r="S125" s="569"/>
      <c r="T125" s="569"/>
      <c r="U125" s="569"/>
      <c r="V125" s="569"/>
      <c r="W125" s="569"/>
      <c r="X125" s="569"/>
      <c r="Y125" s="569"/>
      <c r="Z125" s="569"/>
      <c r="AA125" s="569"/>
      <c r="AB125" s="569"/>
      <c r="AC125" s="569"/>
      <c r="AD125" s="569"/>
    </row>
    <row r="126" spans="2:30" ht="15" hidden="1" customHeight="1">
      <c r="B126" s="569"/>
      <c r="C126" s="569"/>
      <c r="D126" s="569"/>
      <c r="E126" s="569"/>
      <c r="F126" s="569"/>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row>
    <row r="127" spans="2:30" ht="15" hidden="1" customHeight="1">
      <c r="B127" s="569"/>
      <c r="C127" s="569"/>
      <c r="D127" s="569"/>
      <c r="E127" s="569"/>
      <c r="F127" s="569"/>
      <c r="G127" s="569"/>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row>
    <row r="128" spans="2:30" ht="15" hidden="1" customHeight="1">
      <c r="B128" s="569"/>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row>
    <row r="129" spans="2:30" ht="15" hidden="1" customHeight="1">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row>
    <row r="130" spans="2:30" ht="15" hidden="1" customHeight="1">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row>
    <row r="131" spans="2:30" ht="15" hidden="1" customHeight="1">
      <c r="B131" s="569"/>
      <c r="C131" s="569"/>
      <c r="D131" s="569"/>
      <c r="E131" s="569"/>
      <c r="F131" s="569"/>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row>
    <row r="132" spans="2:30" ht="15" hidden="1" customHeight="1">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row>
    <row r="133" spans="2:30" ht="15" hidden="1" customHeight="1">
      <c r="B133" s="569"/>
      <c r="C133" s="569"/>
      <c r="D133" s="569"/>
      <c r="E133" s="569"/>
      <c r="F133" s="569"/>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row>
    <row r="134" spans="2:30" ht="15" hidden="1" customHeight="1">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row>
    <row r="135" spans="2:30" ht="15" hidden="1" customHeight="1">
      <c r="B135" s="569"/>
      <c r="C135" s="569"/>
      <c r="D135" s="569"/>
      <c r="E135" s="569"/>
      <c r="F135" s="569"/>
      <c r="G135" s="569"/>
      <c r="H135" s="569"/>
      <c r="I135" s="569"/>
      <c r="J135" s="569"/>
      <c r="K135" s="569"/>
      <c r="L135" s="569"/>
      <c r="M135" s="569"/>
      <c r="N135" s="569"/>
      <c r="O135" s="569"/>
      <c r="P135" s="569"/>
      <c r="Q135" s="569"/>
      <c r="R135" s="569"/>
      <c r="S135" s="569"/>
      <c r="T135" s="569"/>
      <c r="U135" s="569"/>
      <c r="V135" s="569"/>
      <c r="W135" s="569"/>
      <c r="X135" s="569"/>
      <c r="Y135" s="569"/>
      <c r="Z135" s="569"/>
      <c r="AA135" s="569"/>
      <c r="AB135" s="569"/>
      <c r="AC135" s="569"/>
      <c r="AD135" s="569"/>
    </row>
    <row r="136" spans="2:30" ht="15" hidden="1" customHeight="1">
      <c r="B136" s="569"/>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row>
    <row r="137" spans="2:30" ht="15" hidden="1" customHeight="1">
      <c r="B137" s="569"/>
      <c r="C137" s="569"/>
      <c r="D137" s="569"/>
      <c r="E137" s="569"/>
      <c r="F137" s="569"/>
      <c r="G137" s="569"/>
      <c r="H137" s="569"/>
      <c r="I137" s="569"/>
      <c r="J137" s="569"/>
      <c r="K137" s="569"/>
      <c r="L137" s="569"/>
      <c r="M137" s="569"/>
      <c r="N137" s="569"/>
      <c r="O137" s="569"/>
      <c r="P137" s="569"/>
      <c r="Q137" s="569"/>
      <c r="R137" s="569"/>
      <c r="S137" s="569"/>
      <c r="T137" s="569"/>
      <c r="U137" s="569"/>
      <c r="V137" s="569"/>
      <c r="W137" s="569"/>
      <c r="X137" s="569"/>
      <c r="Y137" s="569"/>
      <c r="Z137" s="569"/>
      <c r="AA137" s="569"/>
      <c r="AB137" s="569"/>
      <c r="AC137" s="569"/>
      <c r="AD137" s="569"/>
    </row>
    <row r="138" spans="2:30" ht="15" hidden="1" customHeight="1">
      <c r="B138" s="569"/>
      <c r="C138" s="569"/>
      <c r="D138" s="569"/>
      <c r="E138" s="569"/>
      <c r="F138" s="569"/>
      <c r="G138" s="569"/>
      <c r="H138" s="569"/>
      <c r="I138" s="569"/>
      <c r="J138" s="569"/>
      <c r="K138" s="569"/>
      <c r="L138" s="569"/>
      <c r="M138" s="569"/>
      <c r="N138" s="569"/>
      <c r="O138" s="569"/>
      <c r="P138" s="569"/>
      <c r="Q138" s="569"/>
      <c r="R138" s="569"/>
      <c r="S138" s="569"/>
      <c r="T138" s="569"/>
      <c r="U138" s="569"/>
      <c r="V138" s="569"/>
      <c r="W138" s="569"/>
      <c r="X138" s="569"/>
      <c r="Y138" s="569"/>
      <c r="Z138" s="569"/>
      <c r="AA138" s="569"/>
      <c r="AB138" s="569"/>
      <c r="AC138" s="569"/>
      <c r="AD138" s="569"/>
    </row>
    <row r="139" spans="2:30" ht="15" hidden="1" customHeight="1">
      <c r="B139" s="569"/>
      <c r="C139" s="569"/>
      <c r="D139" s="569"/>
      <c r="E139" s="569"/>
      <c r="F139" s="569"/>
      <c r="G139" s="569"/>
      <c r="H139" s="569"/>
      <c r="I139" s="569"/>
      <c r="J139" s="569"/>
      <c r="K139" s="569"/>
      <c r="L139" s="569"/>
      <c r="M139" s="569"/>
      <c r="N139" s="569"/>
      <c r="O139" s="569"/>
      <c r="P139" s="569"/>
      <c r="Q139" s="569"/>
      <c r="R139" s="569"/>
      <c r="S139" s="569"/>
      <c r="T139" s="569"/>
      <c r="U139" s="569"/>
      <c r="V139" s="569"/>
      <c r="W139" s="569"/>
      <c r="X139" s="569"/>
      <c r="Y139" s="569"/>
      <c r="Z139" s="569"/>
      <c r="AA139" s="569"/>
      <c r="AB139" s="569"/>
      <c r="AC139" s="569"/>
      <c r="AD139" s="569"/>
    </row>
    <row r="140" spans="2:30" ht="15" hidden="1" customHeight="1">
      <c r="B140" s="569"/>
      <c r="C140" s="569"/>
      <c r="D140" s="569"/>
      <c r="E140" s="569"/>
      <c r="F140" s="569"/>
      <c r="G140" s="569"/>
      <c r="H140" s="569"/>
      <c r="I140" s="569"/>
      <c r="J140" s="569"/>
      <c r="K140" s="569"/>
      <c r="L140" s="569"/>
      <c r="M140" s="569"/>
      <c r="N140" s="569"/>
      <c r="O140" s="569"/>
      <c r="P140" s="569"/>
      <c r="Q140" s="569"/>
      <c r="R140" s="569"/>
      <c r="S140" s="569"/>
      <c r="T140" s="569"/>
      <c r="U140" s="569"/>
      <c r="V140" s="569"/>
      <c r="W140" s="569"/>
      <c r="X140" s="569"/>
      <c r="Y140" s="569"/>
      <c r="Z140" s="569"/>
      <c r="AA140" s="569"/>
      <c r="AB140" s="569"/>
      <c r="AC140" s="569"/>
      <c r="AD140" s="569"/>
    </row>
    <row r="141" spans="2:30" ht="15" hidden="1" customHeight="1">
      <c r="B141" s="569"/>
      <c r="C141" s="569"/>
      <c r="D141" s="569"/>
      <c r="E141" s="569"/>
      <c r="F141" s="569"/>
      <c r="G141" s="569"/>
      <c r="H141" s="569"/>
      <c r="I141" s="569"/>
      <c r="J141" s="569"/>
      <c r="K141" s="569"/>
      <c r="L141" s="569"/>
      <c r="M141" s="569"/>
      <c r="N141" s="569"/>
      <c r="O141" s="569"/>
      <c r="P141" s="569"/>
      <c r="Q141" s="569"/>
      <c r="R141" s="569"/>
      <c r="S141" s="569"/>
      <c r="T141" s="569"/>
      <c r="U141" s="569"/>
      <c r="V141" s="569"/>
      <c r="W141" s="569"/>
      <c r="X141" s="569"/>
      <c r="Y141" s="569"/>
      <c r="Z141" s="569"/>
      <c r="AA141" s="569"/>
      <c r="AB141" s="569"/>
      <c r="AC141" s="569"/>
      <c r="AD141" s="569"/>
    </row>
    <row r="142" spans="2:30" ht="15" hidden="1" customHeight="1">
      <c r="B142" s="569"/>
      <c r="C142" s="569"/>
      <c r="D142" s="569"/>
      <c r="E142" s="569"/>
      <c r="F142" s="569"/>
      <c r="G142" s="569"/>
      <c r="H142" s="569"/>
      <c r="I142" s="569"/>
      <c r="J142" s="569"/>
      <c r="K142" s="569"/>
      <c r="L142" s="569"/>
      <c r="M142" s="569"/>
      <c r="N142" s="569"/>
      <c r="O142" s="569"/>
      <c r="P142" s="569"/>
      <c r="Q142" s="569"/>
      <c r="R142" s="569"/>
      <c r="S142" s="569"/>
      <c r="T142" s="569"/>
      <c r="U142" s="569"/>
      <c r="V142" s="569"/>
      <c r="W142" s="569"/>
      <c r="X142" s="569"/>
      <c r="Y142" s="569"/>
      <c r="Z142" s="569"/>
      <c r="AA142" s="569"/>
      <c r="AB142" s="569"/>
      <c r="AC142" s="569"/>
      <c r="AD142" s="569"/>
    </row>
    <row r="143" spans="2:30" ht="15" hidden="1" customHeight="1">
      <c r="B143" s="569"/>
      <c r="C143" s="569"/>
      <c r="D143" s="569"/>
      <c r="E143" s="569"/>
      <c r="F143" s="569"/>
      <c r="G143" s="569"/>
      <c r="H143" s="569"/>
      <c r="I143" s="569"/>
      <c r="J143" s="569"/>
      <c r="K143" s="569"/>
      <c r="L143" s="569"/>
      <c r="M143" s="569"/>
      <c r="N143" s="569"/>
      <c r="O143" s="569"/>
      <c r="P143" s="569"/>
      <c r="Q143" s="569"/>
      <c r="R143" s="569"/>
      <c r="S143" s="569"/>
      <c r="T143" s="569"/>
      <c r="U143" s="569"/>
      <c r="V143" s="569"/>
      <c r="W143" s="569"/>
      <c r="X143" s="569"/>
      <c r="Y143" s="569"/>
      <c r="Z143" s="569"/>
      <c r="AA143" s="569"/>
      <c r="AB143" s="569"/>
      <c r="AC143" s="569"/>
      <c r="AD143" s="569"/>
    </row>
    <row r="144" spans="2:30" ht="15" hidden="1" customHeight="1">
      <c r="B144" s="569"/>
      <c r="C144" s="569"/>
      <c r="D144" s="569"/>
      <c r="E144" s="569"/>
      <c r="F144" s="569"/>
      <c r="G144" s="569"/>
      <c r="H144" s="569"/>
      <c r="I144" s="569"/>
      <c r="J144" s="569"/>
      <c r="K144" s="569"/>
      <c r="L144" s="569"/>
      <c r="M144" s="569"/>
      <c r="N144" s="569"/>
      <c r="O144" s="569"/>
      <c r="P144" s="569"/>
      <c r="Q144" s="569"/>
      <c r="R144" s="569"/>
      <c r="S144" s="569"/>
      <c r="T144" s="569"/>
      <c r="U144" s="569"/>
      <c r="V144" s="569"/>
      <c r="W144" s="569"/>
      <c r="X144" s="569"/>
      <c r="Y144" s="569"/>
      <c r="Z144" s="569"/>
      <c r="AA144" s="569"/>
      <c r="AB144" s="569"/>
      <c r="AC144" s="569"/>
      <c r="AD144" s="569"/>
    </row>
    <row r="145" spans="2:30" ht="15" hidden="1" customHeight="1">
      <c r="B145" s="569"/>
      <c r="C145" s="569"/>
      <c r="D145" s="569"/>
      <c r="E145" s="569"/>
      <c r="F145" s="569"/>
      <c r="G145" s="569"/>
      <c r="H145" s="569"/>
      <c r="I145" s="569"/>
      <c r="J145" s="569"/>
      <c r="K145" s="569"/>
      <c r="L145" s="569"/>
      <c r="M145" s="569"/>
      <c r="N145" s="569"/>
      <c r="O145" s="569"/>
      <c r="P145" s="569"/>
      <c r="Q145" s="569"/>
      <c r="R145" s="569"/>
      <c r="S145" s="569"/>
      <c r="T145" s="569"/>
      <c r="U145" s="569"/>
      <c r="V145" s="569"/>
      <c r="W145" s="569"/>
      <c r="X145" s="569"/>
      <c r="Y145" s="569"/>
      <c r="Z145" s="569"/>
      <c r="AA145" s="569"/>
      <c r="AB145" s="569"/>
      <c r="AC145" s="569"/>
      <c r="AD145" s="569"/>
    </row>
    <row r="146" spans="2:30" ht="15" hidden="1" customHeight="1">
      <c r="B146" s="569"/>
      <c r="C146" s="569"/>
      <c r="D146" s="569"/>
      <c r="E146" s="569"/>
      <c r="F146" s="569"/>
      <c r="G146" s="569"/>
      <c r="H146" s="569"/>
      <c r="I146" s="569"/>
      <c r="J146" s="569"/>
      <c r="K146" s="569"/>
      <c r="L146" s="569"/>
      <c r="M146" s="569"/>
      <c r="N146" s="569"/>
      <c r="O146" s="569"/>
      <c r="P146" s="569"/>
      <c r="Q146" s="569"/>
      <c r="R146" s="569"/>
      <c r="S146" s="569"/>
      <c r="T146" s="569"/>
      <c r="U146" s="569"/>
      <c r="V146" s="569"/>
      <c r="W146" s="569"/>
      <c r="X146" s="569"/>
      <c r="Y146" s="569"/>
      <c r="Z146" s="569"/>
      <c r="AA146" s="569"/>
      <c r="AB146" s="569"/>
      <c r="AC146" s="569"/>
      <c r="AD146" s="569"/>
    </row>
    <row r="147" spans="2:30" ht="15" hidden="1" customHeight="1">
      <c r="B147" s="569"/>
      <c r="C147" s="569"/>
      <c r="D147" s="569"/>
      <c r="E147" s="569"/>
      <c r="F147" s="569"/>
      <c r="G147" s="569"/>
      <c r="H147" s="569"/>
      <c r="I147" s="569"/>
      <c r="J147" s="569"/>
      <c r="K147" s="569"/>
      <c r="L147" s="569"/>
      <c r="M147" s="569"/>
      <c r="N147" s="569"/>
      <c r="O147" s="569"/>
      <c r="P147" s="569"/>
      <c r="Q147" s="569"/>
      <c r="R147" s="569"/>
      <c r="S147" s="569"/>
      <c r="T147" s="569"/>
      <c r="U147" s="569"/>
      <c r="V147" s="569"/>
      <c r="W147" s="569"/>
      <c r="X147" s="569"/>
      <c r="Y147" s="569"/>
      <c r="Z147" s="569"/>
      <c r="AA147" s="569"/>
      <c r="AB147" s="569"/>
      <c r="AC147" s="569"/>
      <c r="AD147" s="569"/>
    </row>
    <row r="148" spans="2:30" ht="15" hidden="1" customHeight="1">
      <c r="B148" s="569"/>
      <c r="C148" s="569"/>
      <c r="D148" s="569"/>
      <c r="E148" s="569"/>
      <c r="F148" s="569"/>
      <c r="G148" s="569"/>
      <c r="H148" s="569"/>
      <c r="I148" s="569"/>
      <c r="J148" s="569"/>
      <c r="K148" s="569"/>
      <c r="L148" s="569"/>
      <c r="M148" s="569"/>
      <c r="N148" s="569"/>
      <c r="O148" s="569"/>
      <c r="P148" s="569"/>
      <c r="Q148" s="569"/>
      <c r="R148" s="569"/>
      <c r="S148" s="569"/>
      <c r="T148" s="569"/>
      <c r="U148" s="569"/>
      <c r="V148" s="569"/>
      <c r="W148" s="569"/>
      <c r="X148" s="569"/>
      <c r="Y148" s="569"/>
      <c r="Z148" s="569"/>
      <c r="AA148" s="569"/>
      <c r="AB148" s="569"/>
      <c r="AC148" s="569"/>
      <c r="AD148" s="569"/>
    </row>
    <row r="149" spans="2:30" ht="15" hidden="1" customHeight="1">
      <c r="B149" s="569"/>
      <c r="C149" s="569"/>
      <c r="D149" s="569"/>
      <c r="E149" s="569"/>
      <c r="F149" s="569"/>
      <c r="G149" s="569"/>
      <c r="H149" s="569"/>
      <c r="I149" s="569"/>
      <c r="J149" s="569"/>
      <c r="K149" s="569"/>
      <c r="L149" s="569"/>
      <c r="M149" s="569"/>
      <c r="N149" s="569"/>
      <c r="O149" s="569"/>
      <c r="P149" s="569"/>
      <c r="Q149" s="569"/>
      <c r="R149" s="569"/>
      <c r="S149" s="569"/>
      <c r="T149" s="569"/>
      <c r="U149" s="569"/>
      <c r="V149" s="569"/>
      <c r="W149" s="569"/>
      <c r="X149" s="569"/>
      <c r="Y149" s="569"/>
      <c r="Z149" s="569"/>
      <c r="AA149" s="569"/>
      <c r="AB149" s="569"/>
      <c r="AC149" s="569"/>
      <c r="AD149" s="569"/>
    </row>
    <row r="150" spans="2:30" ht="15" hidden="1" customHeight="1">
      <c r="B150" s="569"/>
      <c r="C150" s="569"/>
      <c r="D150" s="569"/>
      <c r="E150" s="569"/>
      <c r="F150" s="569"/>
      <c r="G150" s="569"/>
      <c r="H150" s="569"/>
      <c r="I150" s="569"/>
      <c r="J150" s="569"/>
      <c r="K150" s="569"/>
      <c r="L150" s="569"/>
      <c r="M150" s="569"/>
      <c r="N150" s="569"/>
      <c r="O150" s="569"/>
      <c r="P150" s="569"/>
      <c r="Q150" s="569"/>
      <c r="R150" s="569"/>
      <c r="S150" s="569"/>
      <c r="T150" s="569"/>
      <c r="U150" s="569"/>
      <c r="V150" s="569"/>
      <c r="W150" s="569"/>
      <c r="X150" s="569"/>
      <c r="Y150" s="569"/>
      <c r="Z150" s="569"/>
      <c r="AA150" s="569"/>
      <c r="AB150" s="569"/>
      <c r="AC150" s="569"/>
      <c r="AD150" s="569"/>
    </row>
    <row r="151" spans="2:30" ht="15" hidden="1" customHeight="1">
      <c r="B151" s="569"/>
      <c r="C151" s="569"/>
      <c r="D151" s="569"/>
      <c r="E151" s="569"/>
      <c r="F151" s="569"/>
      <c r="G151" s="569"/>
      <c r="H151" s="569"/>
      <c r="I151" s="569"/>
      <c r="J151" s="569"/>
      <c r="K151" s="569"/>
      <c r="L151" s="569"/>
      <c r="M151" s="569"/>
      <c r="N151" s="569"/>
      <c r="O151" s="569"/>
      <c r="P151" s="569"/>
      <c r="Q151" s="569"/>
      <c r="R151" s="569"/>
      <c r="S151" s="569"/>
      <c r="T151" s="569"/>
      <c r="U151" s="569"/>
      <c r="V151" s="569"/>
      <c r="W151" s="569"/>
      <c r="X151" s="569"/>
      <c r="Y151" s="569"/>
      <c r="Z151" s="569"/>
      <c r="AA151" s="569"/>
      <c r="AB151" s="569"/>
      <c r="AC151" s="569"/>
      <c r="AD151" s="569"/>
    </row>
    <row r="152" spans="2:30" ht="15" hidden="1" customHeight="1">
      <c r="B152" s="569"/>
      <c r="C152" s="569"/>
      <c r="D152" s="569"/>
      <c r="E152" s="569"/>
      <c r="F152" s="569"/>
      <c r="G152" s="569"/>
      <c r="H152" s="569"/>
      <c r="I152" s="569"/>
      <c r="J152" s="569"/>
      <c r="K152" s="569"/>
      <c r="L152" s="569"/>
      <c r="M152" s="569"/>
      <c r="N152" s="569"/>
      <c r="O152" s="569"/>
      <c r="P152" s="569"/>
      <c r="Q152" s="569"/>
      <c r="R152" s="569"/>
      <c r="S152" s="569"/>
      <c r="T152" s="569"/>
      <c r="U152" s="569"/>
      <c r="V152" s="569"/>
      <c r="W152" s="569"/>
      <c r="X152" s="569"/>
      <c r="Y152" s="569"/>
      <c r="Z152" s="569"/>
      <c r="AA152" s="569"/>
      <c r="AB152" s="569"/>
      <c r="AC152" s="569"/>
      <c r="AD152" s="569"/>
    </row>
    <row r="153" spans="2:30" ht="15" hidden="1" customHeight="1">
      <c r="B153" s="569"/>
      <c r="C153" s="569"/>
      <c r="D153" s="569"/>
      <c r="E153" s="569"/>
      <c r="F153" s="569"/>
      <c r="G153" s="569"/>
      <c r="H153" s="569"/>
      <c r="I153" s="569"/>
      <c r="J153" s="569"/>
      <c r="K153" s="569"/>
      <c r="L153" s="569"/>
      <c r="M153" s="569"/>
      <c r="N153" s="569"/>
      <c r="O153" s="569"/>
      <c r="P153" s="569"/>
      <c r="Q153" s="569"/>
      <c r="R153" s="569"/>
      <c r="S153" s="569"/>
      <c r="T153" s="569"/>
      <c r="U153" s="569"/>
      <c r="V153" s="569"/>
      <c r="W153" s="569"/>
      <c r="X153" s="569"/>
      <c r="Y153" s="569"/>
      <c r="Z153" s="569"/>
      <c r="AA153" s="569"/>
      <c r="AB153" s="569"/>
      <c r="AC153" s="569"/>
      <c r="AD153" s="569"/>
    </row>
    <row r="154" spans="2:30" ht="15" hidden="1" customHeight="1">
      <c r="B154" s="569"/>
      <c r="C154" s="569"/>
      <c r="D154" s="569"/>
      <c r="E154" s="569"/>
      <c r="F154" s="569"/>
      <c r="G154" s="569"/>
      <c r="H154" s="569"/>
      <c r="I154" s="569"/>
      <c r="J154" s="569"/>
      <c r="K154" s="569"/>
      <c r="L154" s="569"/>
      <c r="M154" s="569"/>
      <c r="N154" s="569"/>
      <c r="O154" s="569"/>
      <c r="P154" s="569"/>
      <c r="Q154" s="569"/>
      <c r="R154" s="569"/>
      <c r="S154" s="569"/>
      <c r="T154" s="569"/>
      <c r="U154" s="569"/>
      <c r="V154" s="569"/>
      <c r="W154" s="569"/>
      <c r="X154" s="569"/>
      <c r="Y154" s="569"/>
      <c r="Z154" s="569"/>
      <c r="AA154" s="569"/>
      <c r="AB154" s="569"/>
      <c r="AC154" s="569"/>
      <c r="AD154" s="569"/>
    </row>
    <row r="155" spans="2:30" ht="15" hidden="1" customHeight="1">
      <c r="B155" s="569"/>
      <c r="C155" s="569"/>
      <c r="D155" s="569"/>
      <c r="E155" s="569"/>
      <c r="F155" s="569"/>
      <c r="G155" s="569"/>
      <c r="H155" s="569"/>
      <c r="I155" s="569"/>
      <c r="J155" s="569"/>
      <c r="K155" s="569"/>
      <c r="L155" s="569"/>
      <c r="M155" s="569"/>
      <c r="N155" s="569"/>
      <c r="O155" s="569"/>
      <c r="P155" s="569"/>
      <c r="Q155" s="569"/>
      <c r="R155" s="569"/>
      <c r="S155" s="569"/>
      <c r="T155" s="569"/>
      <c r="U155" s="569"/>
      <c r="V155" s="569"/>
      <c r="W155" s="569"/>
      <c r="X155" s="569"/>
      <c r="Y155" s="569"/>
      <c r="Z155" s="569"/>
      <c r="AA155" s="569"/>
      <c r="AB155" s="569"/>
      <c r="AC155" s="569"/>
      <c r="AD155" s="569"/>
    </row>
    <row r="156" spans="2:30" ht="15" hidden="1" customHeight="1">
      <c r="B156" s="569"/>
      <c r="C156" s="569"/>
      <c r="D156" s="569"/>
      <c r="E156" s="569"/>
      <c r="F156" s="569"/>
      <c r="G156" s="569"/>
      <c r="H156" s="569"/>
      <c r="I156" s="569"/>
      <c r="J156" s="569"/>
      <c r="K156" s="569"/>
      <c r="L156" s="569"/>
      <c r="M156" s="569"/>
      <c r="N156" s="569"/>
      <c r="O156" s="569"/>
      <c r="P156" s="569"/>
      <c r="Q156" s="569"/>
      <c r="R156" s="569"/>
      <c r="S156" s="569"/>
      <c r="T156" s="569"/>
      <c r="U156" s="569"/>
      <c r="V156" s="569"/>
      <c r="W156" s="569"/>
      <c r="X156" s="569"/>
      <c r="Y156" s="569"/>
      <c r="Z156" s="569"/>
      <c r="AA156" s="569"/>
      <c r="AB156" s="569"/>
      <c r="AC156" s="569"/>
      <c r="AD156" s="569"/>
    </row>
    <row r="157" spans="2:30" ht="15" hidden="1" customHeight="1">
      <c r="B157" s="569"/>
      <c r="C157" s="569"/>
      <c r="D157" s="569"/>
      <c r="E157" s="569"/>
      <c r="F157" s="569"/>
      <c r="G157" s="569"/>
      <c r="H157" s="569"/>
      <c r="I157" s="569"/>
      <c r="J157" s="569"/>
      <c r="K157" s="569"/>
      <c r="L157" s="569"/>
      <c r="M157" s="569"/>
      <c r="N157" s="569"/>
      <c r="O157" s="569"/>
      <c r="P157" s="569"/>
      <c r="Q157" s="569"/>
      <c r="R157" s="569"/>
      <c r="S157" s="569"/>
      <c r="T157" s="569"/>
      <c r="U157" s="569"/>
      <c r="V157" s="569"/>
      <c r="W157" s="569"/>
      <c r="X157" s="569"/>
      <c r="Y157" s="569"/>
      <c r="Z157" s="569"/>
      <c r="AA157" s="569"/>
      <c r="AB157" s="569"/>
      <c r="AC157" s="569"/>
      <c r="AD157" s="569"/>
    </row>
    <row r="158" spans="2:30" ht="15" hidden="1" customHeight="1">
      <c r="B158" s="569"/>
      <c r="C158" s="569"/>
      <c r="D158" s="569"/>
      <c r="E158" s="569"/>
      <c r="F158" s="569"/>
      <c r="G158" s="569"/>
      <c r="H158" s="569"/>
      <c r="I158" s="569"/>
      <c r="J158" s="569"/>
      <c r="K158" s="569"/>
      <c r="L158" s="569"/>
      <c r="M158" s="569"/>
      <c r="N158" s="569"/>
      <c r="O158" s="569"/>
      <c r="P158" s="569"/>
      <c r="Q158" s="569"/>
      <c r="R158" s="569"/>
      <c r="S158" s="569"/>
      <c r="T158" s="569"/>
      <c r="U158" s="569"/>
      <c r="V158" s="569"/>
      <c r="W158" s="569"/>
      <c r="X158" s="569"/>
      <c r="Y158" s="569"/>
      <c r="Z158" s="569"/>
      <c r="AA158" s="569"/>
      <c r="AB158" s="569"/>
      <c r="AC158" s="569"/>
      <c r="AD158" s="569"/>
    </row>
    <row r="159" spans="2:30" ht="15" hidden="1" customHeight="1">
      <c r="B159" s="569"/>
      <c r="C159" s="569"/>
      <c r="D159" s="569"/>
      <c r="E159" s="569"/>
      <c r="F159" s="569"/>
      <c r="G159" s="569"/>
      <c r="H159" s="569"/>
      <c r="I159" s="569"/>
      <c r="J159" s="569"/>
      <c r="K159" s="569"/>
      <c r="L159" s="569"/>
      <c r="M159" s="569"/>
      <c r="N159" s="569"/>
      <c r="O159" s="569"/>
      <c r="P159" s="569"/>
      <c r="Q159" s="569"/>
      <c r="R159" s="569"/>
      <c r="S159" s="569"/>
      <c r="T159" s="569"/>
      <c r="U159" s="569"/>
      <c r="V159" s="569"/>
      <c r="W159" s="569"/>
      <c r="X159" s="569"/>
      <c r="Y159" s="569"/>
      <c r="Z159" s="569"/>
      <c r="AA159" s="569"/>
      <c r="AB159" s="569"/>
      <c r="AC159" s="569"/>
      <c r="AD159" s="569"/>
    </row>
    <row r="160" spans="2:30" ht="15" hidden="1" customHeight="1">
      <c r="B160" s="569"/>
      <c r="C160" s="569"/>
      <c r="D160" s="569"/>
      <c r="E160" s="569"/>
      <c r="F160" s="569"/>
      <c r="G160" s="569"/>
      <c r="H160" s="569"/>
      <c r="I160" s="569"/>
      <c r="J160" s="569"/>
      <c r="K160" s="569"/>
      <c r="L160" s="569"/>
      <c r="M160" s="569"/>
      <c r="N160" s="569"/>
      <c r="O160" s="569"/>
      <c r="P160" s="569"/>
      <c r="Q160" s="569"/>
      <c r="R160" s="569"/>
      <c r="S160" s="569"/>
      <c r="T160" s="569"/>
      <c r="U160" s="569"/>
      <c r="V160" s="569"/>
      <c r="W160" s="569"/>
      <c r="X160" s="569"/>
      <c r="Y160" s="569"/>
      <c r="Z160" s="569"/>
      <c r="AA160" s="569"/>
      <c r="AB160" s="569"/>
      <c r="AC160" s="569"/>
      <c r="AD160" s="569"/>
    </row>
    <row r="161" spans="2:30" ht="15" hidden="1" customHeight="1">
      <c r="B161" s="569"/>
      <c r="C161" s="569"/>
      <c r="D161" s="569"/>
      <c r="E161" s="569"/>
      <c r="F161" s="569"/>
      <c r="G161" s="569"/>
      <c r="H161" s="569"/>
      <c r="I161" s="569"/>
      <c r="J161" s="569"/>
      <c r="K161" s="569"/>
      <c r="L161" s="569"/>
      <c r="M161" s="569"/>
      <c r="N161" s="569"/>
      <c r="O161" s="569"/>
      <c r="P161" s="569"/>
      <c r="Q161" s="569"/>
      <c r="R161" s="569"/>
      <c r="S161" s="569"/>
      <c r="T161" s="569"/>
      <c r="U161" s="569"/>
      <c r="V161" s="569"/>
      <c r="W161" s="569"/>
      <c r="X161" s="569"/>
      <c r="Y161" s="569"/>
      <c r="Z161" s="569"/>
      <c r="AA161" s="569"/>
      <c r="AB161" s="569"/>
      <c r="AC161" s="569"/>
      <c r="AD161" s="569"/>
    </row>
    <row r="162" spans="2:30" ht="15" hidden="1" customHeight="1">
      <c r="B162" s="569"/>
      <c r="C162" s="569"/>
      <c r="D162" s="569"/>
      <c r="E162" s="569"/>
      <c r="F162" s="569"/>
      <c r="G162" s="569"/>
      <c r="H162" s="569"/>
      <c r="I162" s="569"/>
      <c r="J162" s="569"/>
      <c r="K162" s="569"/>
      <c r="L162" s="569"/>
      <c r="M162" s="569"/>
      <c r="N162" s="569"/>
      <c r="O162" s="569"/>
      <c r="P162" s="569"/>
      <c r="Q162" s="569"/>
      <c r="R162" s="569"/>
      <c r="S162" s="569"/>
      <c r="T162" s="569"/>
      <c r="U162" s="569"/>
      <c r="V162" s="569"/>
      <c r="W162" s="569"/>
      <c r="X162" s="569"/>
      <c r="Y162" s="569"/>
      <c r="Z162" s="569"/>
      <c r="AA162" s="569"/>
      <c r="AB162" s="569"/>
      <c r="AC162" s="569"/>
      <c r="AD162" s="569"/>
    </row>
    <row r="163" spans="2:30" ht="15" hidden="1" customHeight="1">
      <c r="B163" s="569"/>
      <c r="C163" s="569"/>
      <c r="D163" s="569"/>
      <c r="E163" s="569"/>
      <c r="F163" s="569"/>
      <c r="G163" s="569"/>
      <c r="H163" s="569"/>
      <c r="I163" s="569"/>
      <c r="J163" s="569"/>
      <c r="K163" s="569"/>
      <c r="L163" s="569"/>
      <c r="M163" s="569"/>
      <c r="N163" s="569"/>
      <c r="O163" s="569"/>
      <c r="P163" s="569"/>
      <c r="Q163" s="569"/>
      <c r="R163" s="569"/>
      <c r="S163" s="569"/>
      <c r="T163" s="569"/>
      <c r="U163" s="569"/>
      <c r="V163" s="569"/>
      <c r="W163" s="569"/>
      <c r="X163" s="569"/>
      <c r="Y163" s="569"/>
      <c r="Z163" s="569"/>
      <c r="AA163" s="569"/>
      <c r="AB163" s="569"/>
      <c r="AC163" s="569"/>
      <c r="AD163" s="569"/>
    </row>
    <row r="164" spans="2:30" ht="15" hidden="1" customHeight="1">
      <c r="B164" s="569"/>
      <c r="C164" s="569"/>
      <c r="D164" s="569"/>
      <c r="E164" s="569"/>
      <c r="F164" s="569"/>
      <c r="G164" s="569"/>
      <c r="H164" s="569"/>
      <c r="I164" s="569"/>
      <c r="J164" s="569"/>
      <c r="K164" s="569"/>
      <c r="L164" s="569"/>
      <c r="M164" s="569"/>
      <c r="N164" s="569"/>
      <c r="O164" s="569"/>
      <c r="P164" s="569"/>
      <c r="Q164" s="569"/>
      <c r="R164" s="569"/>
      <c r="S164" s="569"/>
      <c r="T164" s="569"/>
      <c r="U164" s="569"/>
      <c r="V164" s="569"/>
      <c r="W164" s="569"/>
      <c r="X164" s="569"/>
      <c r="Y164" s="569"/>
      <c r="Z164" s="569"/>
      <c r="AA164" s="569"/>
      <c r="AB164" s="569"/>
      <c r="AC164" s="569"/>
      <c r="AD164" s="569"/>
    </row>
    <row r="165" spans="2:30" ht="15" hidden="1" customHeight="1">
      <c r="B165" s="569"/>
      <c r="C165" s="569"/>
      <c r="D165" s="569"/>
      <c r="E165" s="569"/>
      <c r="F165" s="569"/>
      <c r="G165" s="569"/>
      <c r="H165" s="569"/>
      <c r="I165" s="569"/>
      <c r="J165" s="569"/>
      <c r="K165" s="569"/>
      <c r="L165" s="569"/>
      <c r="M165" s="569"/>
      <c r="N165" s="569"/>
      <c r="O165" s="569"/>
      <c r="P165" s="569"/>
      <c r="Q165" s="569"/>
      <c r="R165" s="569"/>
      <c r="S165" s="569"/>
      <c r="T165" s="569"/>
      <c r="U165" s="569"/>
      <c r="V165" s="569"/>
      <c r="W165" s="569"/>
      <c r="X165" s="569"/>
      <c r="Y165" s="569"/>
      <c r="Z165" s="569"/>
      <c r="AA165" s="569"/>
      <c r="AB165" s="569"/>
      <c r="AC165" s="569"/>
      <c r="AD165" s="569"/>
    </row>
    <row r="166" spans="2:30" ht="15" hidden="1" customHeight="1">
      <c r="B166" s="569"/>
      <c r="C166" s="569"/>
      <c r="D166" s="569"/>
      <c r="E166" s="569"/>
      <c r="F166" s="569"/>
      <c r="G166" s="569"/>
      <c r="H166" s="569"/>
      <c r="I166" s="569"/>
      <c r="J166" s="569"/>
      <c r="K166" s="569"/>
      <c r="L166" s="569"/>
      <c r="M166" s="569"/>
      <c r="N166" s="569"/>
      <c r="O166" s="569"/>
      <c r="P166" s="569"/>
      <c r="Q166" s="569"/>
      <c r="R166" s="569"/>
      <c r="S166" s="569"/>
      <c r="T166" s="569"/>
      <c r="U166" s="569"/>
      <c r="V166" s="569"/>
      <c r="W166" s="569"/>
      <c r="X166" s="569"/>
      <c r="Y166" s="569"/>
      <c r="Z166" s="569"/>
      <c r="AA166" s="569"/>
      <c r="AB166" s="569"/>
      <c r="AC166" s="569"/>
      <c r="AD166" s="569"/>
    </row>
    <row r="167" spans="2:30" ht="15" hidden="1" customHeight="1">
      <c r="B167" s="569"/>
      <c r="C167" s="569"/>
      <c r="D167" s="569"/>
      <c r="E167" s="569"/>
      <c r="F167" s="569"/>
      <c r="G167" s="569"/>
      <c r="H167" s="569"/>
      <c r="I167" s="569"/>
      <c r="J167" s="569"/>
      <c r="K167" s="569"/>
      <c r="L167" s="569"/>
      <c r="M167" s="569"/>
      <c r="N167" s="569"/>
      <c r="O167" s="569"/>
      <c r="P167" s="569"/>
      <c r="Q167" s="569"/>
      <c r="R167" s="569"/>
      <c r="S167" s="569"/>
      <c r="T167" s="569"/>
      <c r="U167" s="569"/>
      <c r="V167" s="569"/>
      <c r="W167" s="569"/>
      <c r="X167" s="569"/>
      <c r="Y167" s="569"/>
      <c r="Z167" s="569"/>
      <c r="AA167" s="569"/>
      <c r="AB167" s="569"/>
      <c r="AC167" s="569"/>
      <c r="AD167" s="569"/>
    </row>
    <row r="168" spans="2:30" ht="15" hidden="1" customHeight="1">
      <c r="B168" s="569"/>
      <c r="C168" s="569"/>
      <c r="D168" s="569"/>
      <c r="E168" s="569"/>
      <c r="F168" s="569"/>
      <c r="G168" s="569"/>
      <c r="H168" s="569"/>
      <c r="I168" s="569"/>
      <c r="J168" s="569"/>
      <c r="K168" s="569"/>
      <c r="L168" s="569"/>
      <c r="M168" s="569"/>
      <c r="N168" s="569"/>
      <c r="O168" s="569"/>
      <c r="P168" s="569"/>
      <c r="Q168" s="569"/>
      <c r="R168" s="569"/>
      <c r="S168" s="569"/>
      <c r="T168" s="569"/>
      <c r="U168" s="569"/>
      <c r="V168" s="569"/>
      <c r="W168" s="569"/>
      <c r="X168" s="569"/>
      <c r="Y168" s="569"/>
      <c r="Z168" s="569"/>
      <c r="AA168" s="569"/>
      <c r="AB168" s="569"/>
      <c r="AC168" s="569"/>
      <c r="AD168" s="569"/>
    </row>
    <row r="169" spans="2:30" ht="15" hidden="1" customHeight="1">
      <c r="B169" s="569"/>
      <c r="C169" s="569"/>
      <c r="D169" s="569"/>
      <c r="E169" s="569"/>
      <c r="F169" s="569"/>
      <c r="G169" s="569"/>
      <c r="H169" s="569"/>
      <c r="I169" s="569"/>
      <c r="J169" s="569"/>
      <c r="K169" s="569"/>
      <c r="L169" s="569"/>
      <c r="M169" s="569"/>
      <c r="N169" s="569"/>
      <c r="O169" s="569"/>
      <c r="P169" s="569"/>
      <c r="Q169" s="569"/>
      <c r="R169" s="569"/>
      <c r="S169" s="569"/>
      <c r="T169" s="569"/>
      <c r="U169" s="569"/>
      <c r="V169" s="569"/>
      <c r="W169" s="569"/>
      <c r="X169" s="569"/>
      <c r="Y169" s="569"/>
      <c r="Z169" s="569"/>
      <c r="AA169" s="569"/>
      <c r="AB169" s="569"/>
      <c r="AC169" s="569"/>
      <c r="AD169" s="569"/>
    </row>
    <row r="170" spans="2:30" ht="15" hidden="1" customHeight="1">
      <c r="B170" s="569"/>
      <c r="C170" s="569"/>
      <c r="D170" s="569"/>
      <c r="E170" s="569"/>
      <c r="F170" s="569"/>
      <c r="G170" s="569"/>
      <c r="H170" s="569"/>
      <c r="I170" s="569"/>
      <c r="J170" s="569"/>
      <c r="K170" s="569"/>
      <c r="L170" s="569"/>
      <c r="M170" s="569"/>
      <c r="N170" s="569"/>
      <c r="O170" s="569"/>
      <c r="P170" s="569"/>
      <c r="Q170" s="569"/>
      <c r="R170" s="569"/>
      <c r="S170" s="569"/>
      <c r="T170" s="569"/>
      <c r="U170" s="569"/>
      <c r="V170" s="569"/>
      <c r="W170" s="569"/>
      <c r="X170" s="569"/>
      <c r="Y170" s="569"/>
      <c r="Z170" s="569"/>
      <c r="AA170" s="569"/>
      <c r="AB170" s="569"/>
      <c r="AC170" s="569"/>
      <c r="AD170" s="569"/>
    </row>
    <row r="171" spans="2:30" ht="15" hidden="1" customHeight="1">
      <c r="B171" s="569"/>
      <c r="C171" s="569"/>
      <c r="D171" s="569"/>
      <c r="E171" s="569"/>
      <c r="F171" s="569"/>
      <c r="G171" s="569"/>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row>
    <row r="172" spans="2:30" ht="15" hidden="1" customHeight="1">
      <c r="B172" s="569"/>
      <c r="C172" s="569"/>
      <c r="D172" s="569"/>
      <c r="E172" s="569"/>
      <c r="F172" s="569"/>
      <c r="G172" s="569"/>
      <c r="H172" s="569"/>
      <c r="I172" s="569"/>
      <c r="J172" s="569"/>
      <c r="K172" s="569"/>
      <c r="L172" s="569"/>
      <c r="M172" s="569"/>
      <c r="N172" s="569"/>
      <c r="O172" s="569"/>
      <c r="P172" s="569"/>
      <c r="Q172" s="569"/>
      <c r="R172" s="569"/>
      <c r="S172" s="569"/>
      <c r="T172" s="569"/>
      <c r="U172" s="569"/>
      <c r="V172" s="569"/>
      <c r="W172" s="569"/>
      <c r="X172" s="569"/>
      <c r="Y172" s="569"/>
      <c r="Z172" s="569"/>
      <c r="AA172" s="569"/>
      <c r="AB172" s="569"/>
      <c r="AC172" s="569"/>
      <c r="AD172" s="569"/>
    </row>
    <row r="173" spans="2:30" ht="15" hidden="1" customHeight="1">
      <c r="B173" s="569"/>
      <c r="C173" s="569"/>
      <c r="D173" s="569"/>
      <c r="E173" s="569"/>
      <c r="F173" s="569"/>
      <c r="G173" s="569"/>
      <c r="H173" s="569"/>
      <c r="I173" s="569"/>
      <c r="J173" s="569"/>
      <c r="K173" s="569"/>
      <c r="L173" s="569"/>
      <c r="M173" s="569"/>
      <c r="N173" s="569"/>
      <c r="O173" s="569"/>
      <c r="P173" s="569"/>
      <c r="Q173" s="569"/>
      <c r="R173" s="569"/>
      <c r="S173" s="569"/>
      <c r="T173" s="569"/>
      <c r="U173" s="569"/>
      <c r="V173" s="569"/>
      <c r="W173" s="569"/>
      <c r="X173" s="569"/>
      <c r="Y173" s="569"/>
      <c r="Z173" s="569"/>
      <c r="AA173" s="569"/>
      <c r="AB173" s="569"/>
      <c r="AC173" s="569"/>
      <c r="AD173" s="569"/>
    </row>
    <row r="174" spans="2:30" ht="15" hidden="1" customHeight="1">
      <c r="B174" s="569"/>
      <c r="C174" s="569"/>
      <c r="D174" s="569"/>
      <c r="E174" s="569"/>
      <c r="F174" s="569"/>
      <c r="G174" s="569"/>
      <c r="H174" s="569"/>
      <c r="I174" s="569"/>
      <c r="J174" s="569"/>
      <c r="K174" s="569"/>
      <c r="L174" s="569"/>
      <c r="M174" s="569"/>
      <c r="N174" s="569"/>
      <c r="O174" s="569"/>
      <c r="P174" s="569"/>
      <c r="Q174" s="569"/>
      <c r="R174" s="569"/>
      <c r="S174" s="569"/>
      <c r="T174" s="569"/>
      <c r="U174" s="569"/>
      <c r="V174" s="569"/>
      <c r="W174" s="569"/>
      <c r="X174" s="569"/>
      <c r="Y174" s="569"/>
      <c r="Z174" s="569"/>
      <c r="AA174" s="569"/>
      <c r="AB174" s="569"/>
      <c r="AC174" s="569"/>
      <c r="AD174" s="569"/>
    </row>
    <row r="175" spans="2:30" ht="15" hidden="1" customHeight="1">
      <c r="B175" s="569"/>
      <c r="C175" s="569"/>
      <c r="D175" s="569"/>
      <c r="E175" s="569"/>
      <c r="F175" s="569"/>
      <c r="G175" s="569"/>
      <c r="H175" s="569"/>
      <c r="I175" s="569"/>
      <c r="J175" s="569"/>
      <c r="K175" s="569"/>
      <c r="L175" s="569"/>
      <c r="M175" s="569"/>
      <c r="N175" s="569"/>
      <c r="O175" s="569"/>
      <c r="P175" s="569"/>
      <c r="Q175" s="569"/>
      <c r="R175" s="569"/>
      <c r="S175" s="569"/>
      <c r="T175" s="569"/>
      <c r="U175" s="569"/>
      <c r="V175" s="569"/>
      <c r="W175" s="569"/>
      <c r="X175" s="569"/>
      <c r="Y175" s="569"/>
      <c r="Z175" s="569"/>
      <c r="AA175" s="569"/>
      <c r="AB175" s="569"/>
      <c r="AC175" s="569"/>
      <c r="AD175" s="569"/>
    </row>
    <row r="176" spans="2:30" ht="15" hidden="1" customHeight="1">
      <c r="B176" s="569"/>
      <c r="C176" s="569"/>
      <c r="D176" s="569"/>
      <c r="E176" s="569"/>
      <c r="F176" s="569"/>
      <c r="G176" s="569"/>
      <c r="H176" s="569"/>
      <c r="I176" s="569"/>
      <c r="J176" s="569"/>
      <c r="K176" s="569"/>
      <c r="L176" s="569"/>
      <c r="M176" s="569"/>
      <c r="N176" s="569"/>
      <c r="O176" s="569"/>
      <c r="P176" s="569"/>
      <c r="Q176" s="569"/>
      <c r="R176" s="569"/>
      <c r="S176" s="569"/>
      <c r="T176" s="569"/>
      <c r="U176" s="569"/>
      <c r="V176" s="569"/>
      <c r="W176" s="569"/>
      <c r="X176" s="569"/>
      <c r="Y176" s="569"/>
      <c r="Z176" s="569"/>
      <c r="AA176" s="569"/>
      <c r="AB176" s="569"/>
      <c r="AC176" s="569"/>
      <c r="AD176" s="569"/>
    </row>
    <row r="177" spans="2:30" ht="15" hidden="1" customHeight="1">
      <c r="B177" s="569"/>
      <c r="C177" s="569"/>
      <c r="D177" s="569"/>
      <c r="E177" s="569"/>
      <c r="F177" s="569"/>
      <c r="G177" s="569"/>
      <c r="H177" s="569"/>
      <c r="I177" s="569"/>
      <c r="J177" s="569"/>
      <c r="K177" s="569"/>
      <c r="L177" s="569"/>
      <c r="M177" s="569"/>
      <c r="N177" s="569"/>
      <c r="O177" s="569"/>
      <c r="P177" s="569"/>
      <c r="Q177" s="569"/>
      <c r="R177" s="569"/>
      <c r="S177" s="569"/>
      <c r="T177" s="569"/>
      <c r="U177" s="569"/>
      <c r="V177" s="569"/>
      <c r="W177" s="569"/>
      <c r="X177" s="569"/>
      <c r="Y177" s="569"/>
      <c r="Z177" s="569"/>
      <c r="AA177" s="569"/>
      <c r="AB177" s="569"/>
      <c r="AC177" s="569"/>
      <c r="AD177" s="569"/>
    </row>
    <row r="178" spans="2:30" ht="15" hidden="1" customHeight="1">
      <c r="B178" s="569"/>
      <c r="C178" s="569"/>
      <c r="D178" s="569"/>
      <c r="E178" s="569"/>
      <c r="F178" s="569"/>
      <c r="G178" s="569"/>
      <c r="H178" s="569"/>
      <c r="I178" s="569"/>
      <c r="J178" s="569"/>
      <c r="K178" s="569"/>
      <c r="L178" s="569"/>
      <c r="M178" s="569"/>
      <c r="N178" s="569"/>
      <c r="O178" s="569"/>
      <c r="P178" s="569"/>
      <c r="Q178" s="569"/>
      <c r="R178" s="569"/>
      <c r="S178" s="569"/>
      <c r="T178" s="569"/>
      <c r="U178" s="569"/>
      <c r="V178" s="569"/>
      <c r="W178" s="569"/>
      <c r="X178" s="569"/>
      <c r="Y178" s="569"/>
      <c r="Z178" s="569"/>
      <c r="AA178" s="569"/>
      <c r="AB178" s="569"/>
      <c r="AC178" s="569"/>
      <c r="AD178" s="569"/>
    </row>
    <row r="179" spans="2:30" ht="15" hidden="1" customHeight="1">
      <c r="B179" s="569"/>
      <c r="C179" s="569"/>
      <c r="D179" s="569"/>
      <c r="E179" s="569"/>
      <c r="F179" s="569"/>
      <c r="G179" s="569"/>
      <c r="H179" s="569"/>
      <c r="I179" s="569"/>
      <c r="J179" s="569"/>
      <c r="K179" s="569"/>
      <c r="L179" s="569"/>
      <c r="M179" s="569"/>
      <c r="N179" s="569"/>
      <c r="O179" s="569"/>
      <c r="P179" s="569"/>
      <c r="Q179" s="569"/>
      <c r="R179" s="569"/>
      <c r="S179" s="569"/>
      <c r="T179" s="569"/>
      <c r="U179" s="569"/>
      <c r="V179" s="569"/>
      <c r="W179" s="569"/>
      <c r="X179" s="569"/>
      <c r="Y179" s="569"/>
      <c r="Z179" s="569"/>
      <c r="AA179" s="569"/>
      <c r="AB179" s="569"/>
      <c r="AC179" s="569"/>
      <c r="AD179" s="569"/>
    </row>
    <row r="180" spans="2:30" ht="15" hidden="1" customHeight="1">
      <c r="B180" s="569"/>
      <c r="C180" s="569"/>
      <c r="D180" s="569"/>
      <c r="E180" s="569"/>
      <c r="F180" s="569"/>
      <c r="G180" s="569"/>
      <c r="H180" s="569"/>
      <c r="I180" s="569"/>
      <c r="J180" s="569"/>
      <c r="K180" s="569"/>
      <c r="L180" s="569"/>
      <c r="M180" s="569"/>
      <c r="N180" s="569"/>
      <c r="O180" s="569"/>
      <c r="P180" s="569"/>
      <c r="Q180" s="569"/>
      <c r="R180" s="569"/>
      <c r="S180" s="569"/>
      <c r="T180" s="569"/>
      <c r="U180" s="569"/>
      <c r="V180" s="569"/>
      <c r="W180" s="569"/>
      <c r="X180" s="569"/>
      <c r="Y180" s="569"/>
      <c r="Z180" s="569"/>
      <c r="AA180" s="569"/>
      <c r="AB180" s="569"/>
      <c r="AC180" s="569"/>
      <c r="AD180" s="569"/>
    </row>
    <row r="181" spans="2:30" ht="15" hidden="1" customHeight="1">
      <c r="B181" s="569"/>
      <c r="C181" s="569"/>
      <c r="D181" s="569"/>
      <c r="E181" s="569"/>
      <c r="F181" s="569"/>
      <c r="G181" s="569"/>
      <c r="H181" s="569"/>
      <c r="I181" s="569"/>
      <c r="J181" s="569"/>
      <c r="K181" s="569"/>
      <c r="L181" s="569"/>
      <c r="M181" s="569"/>
      <c r="N181" s="569"/>
      <c r="O181" s="569"/>
      <c r="P181" s="569"/>
      <c r="Q181" s="569"/>
      <c r="R181" s="569"/>
      <c r="S181" s="569"/>
      <c r="T181" s="569"/>
      <c r="U181" s="569"/>
      <c r="V181" s="569"/>
      <c r="W181" s="569"/>
      <c r="X181" s="569"/>
      <c r="Y181" s="569"/>
      <c r="Z181" s="569"/>
      <c r="AA181" s="569"/>
      <c r="AB181" s="569"/>
      <c r="AC181" s="569"/>
      <c r="AD181" s="569"/>
    </row>
    <row r="182" spans="2:30" ht="15" hidden="1" customHeight="1">
      <c r="B182" s="569"/>
      <c r="C182" s="569"/>
      <c r="D182" s="569"/>
      <c r="E182" s="569"/>
      <c r="F182" s="569"/>
      <c r="G182" s="569"/>
      <c r="H182" s="569"/>
      <c r="I182" s="569"/>
      <c r="J182" s="569"/>
      <c r="K182" s="569"/>
      <c r="L182" s="569"/>
      <c r="M182" s="569"/>
      <c r="N182" s="569"/>
      <c r="O182" s="569"/>
      <c r="P182" s="569"/>
      <c r="Q182" s="569"/>
      <c r="R182" s="569"/>
      <c r="S182" s="569"/>
      <c r="T182" s="569"/>
      <c r="U182" s="569"/>
      <c r="V182" s="569"/>
      <c r="W182" s="569"/>
      <c r="X182" s="569"/>
      <c r="Y182" s="569"/>
      <c r="Z182" s="569"/>
      <c r="AA182" s="569"/>
      <c r="AB182" s="569"/>
      <c r="AC182" s="569"/>
      <c r="AD182" s="569"/>
    </row>
    <row r="183" spans="2:30" ht="15" hidden="1" customHeight="1">
      <c r="B183" s="569"/>
      <c r="C183" s="569"/>
      <c r="D183" s="569"/>
      <c r="E183" s="569"/>
      <c r="F183" s="569"/>
      <c r="G183" s="569"/>
      <c r="H183" s="569"/>
      <c r="I183" s="569"/>
      <c r="J183" s="569"/>
      <c r="K183" s="569"/>
      <c r="L183" s="569"/>
      <c r="M183" s="569"/>
      <c r="N183" s="569"/>
      <c r="O183" s="569"/>
      <c r="P183" s="569"/>
      <c r="Q183" s="569"/>
      <c r="R183" s="569"/>
      <c r="S183" s="569"/>
      <c r="T183" s="569"/>
      <c r="U183" s="569"/>
      <c r="V183" s="569"/>
      <c r="W183" s="569"/>
      <c r="X183" s="569"/>
      <c r="Y183" s="569"/>
      <c r="Z183" s="569"/>
      <c r="AA183" s="569"/>
      <c r="AB183" s="569"/>
      <c r="AC183" s="569"/>
      <c r="AD183" s="569"/>
    </row>
    <row r="184" spans="2:30" ht="15" hidden="1" customHeight="1">
      <c r="B184" s="569"/>
      <c r="C184" s="569"/>
      <c r="D184" s="569"/>
      <c r="E184" s="569"/>
      <c r="F184" s="569"/>
      <c r="G184" s="569"/>
      <c r="H184" s="569"/>
      <c r="I184" s="569"/>
      <c r="J184" s="569"/>
      <c r="K184" s="569"/>
      <c r="L184" s="569"/>
      <c r="M184" s="569"/>
      <c r="N184" s="569"/>
      <c r="O184" s="569"/>
      <c r="P184" s="569"/>
      <c r="Q184" s="569"/>
      <c r="R184" s="569"/>
      <c r="S184" s="569"/>
      <c r="T184" s="569"/>
      <c r="U184" s="569"/>
      <c r="V184" s="569"/>
      <c r="W184" s="569"/>
      <c r="X184" s="569"/>
      <c r="Y184" s="569"/>
      <c r="Z184" s="569"/>
      <c r="AA184" s="569"/>
      <c r="AB184" s="569"/>
      <c r="AC184" s="569"/>
      <c r="AD184" s="569"/>
    </row>
    <row r="185" spans="2:30" ht="15" hidden="1" customHeight="1">
      <c r="B185" s="569"/>
      <c r="C185" s="569"/>
      <c r="D185" s="569"/>
      <c r="E185" s="569"/>
      <c r="F185" s="569"/>
      <c r="G185" s="569"/>
      <c r="H185" s="569"/>
      <c r="I185" s="569"/>
      <c r="J185" s="569"/>
      <c r="K185" s="569"/>
      <c r="L185" s="569"/>
      <c r="M185" s="569"/>
      <c r="N185" s="569"/>
      <c r="O185" s="569"/>
      <c r="P185" s="569"/>
      <c r="Q185" s="569"/>
      <c r="R185" s="569"/>
      <c r="S185" s="569"/>
      <c r="T185" s="569"/>
      <c r="U185" s="569"/>
      <c r="V185" s="569"/>
      <c r="W185" s="569"/>
      <c r="X185" s="569"/>
      <c r="Y185" s="569"/>
      <c r="Z185" s="569"/>
      <c r="AA185" s="569"/>
      <c r="AB185" s="569"/>
      <c r="AC185" s="569"/>
      <c r="AD185" s="569"/>
    </row>
    <row r="186" spans="2:30" ht="15" hidden="1" customHeight="1">
      <c r="B186" s="569"/>
      <c r="C186" s="569"/>
      <c r="D186" s="569"/>
      <c r="E186" s="569"/>
      <c r="F186" s="569"/>
      <c r="G186" s="569"/>
      <c r="H186" s="569"/>
      <c r="I186" s="569"/>
      <c r="J186" s="569"/>
      <c r="K186" s="569"/>
      <c r="L186" s="569"/>
      <c r="M186" s="569"/>
      <c r="N186" s="569"/>
      <c r="O186" s="569"/>
      <c r="P186" s="569"/>
      <c r="Q186" s="569"/>
      <c r="R186" s="569"/>
      <c r="S186" s="569"/>
      <c r="T186" s="569"/>
      <c r="U186" s="569"/>
      <c r="V186" s="569"/>
      <c r="W186" s="569"/>
      <c r="X186" s="569"/>
      <c r="Y186" s="569"/>
      <c r="Z186" s="569"/>
      <c r="AA186" s="569"/>
      <c r="AB186" s="569"/>
      <c r="AC186" s="569"/>
      <c r="AD186" s="569"/>
    </row>
    <row r="187" spans="2:30" ht="15" hidden="1" customHeight="1">
      <c r="B187" s="569"/>
      <c r="C187" s="569"/>
      <c r="D187" s="569"/>
      <c r="E187" s="569"/>
      <c r="F187" s="569"/>
      <c r="G187" s="569"/>
      <c r="H187" s="569"/>
      <c r="I187" s="569"/>
      <c r="J187" s="569"/>
      <c r="K187" s="569"/>
      <c r="L187" s="569"/>
      <c r="M187" s="569"/>
      <c r="N187" s="569"/>
      <c r="O187" s="569"/>
      <c r="P187" s="569"/>
      <c r="Q187" s="569"/>
      <c r="R187" s="569"/>
      <c r="S187" s="569"/>
      <c r="T187" s="569"/>
      <c r="U187" s="569"/>
      <c r="V187" s="569"/>
      <c r="W187" s="569"/>
      <c r="X187" s="569"/>
      <c r="Y187" s="569"/>
      <c r="Z187" s="569"/>
      <c r="AA187" s="569"/>
      <c r="AB187" s="569"/>
      <c r="AC187" s="569"/>
      <c r="AD187" s="569"/>
    </row>
    <row r="188" spans="2:30" ht="15" hidden="1" customHeight="1">
      <c r="B188" s="569"/>
      <c r="C188" s="569"/>
      <c r="D188" s="569"/>
      <c r="E188" s="569"/>
      <c r="F188" s="569"/>
      <c r="G188" s="569"/>
      <c r="H188" s="569"/>
      <c r="I188" s="569"/>
      <c r="J188" s="569"/>
      <c r="K188" s="569"/>
      <c r="L188" s="569"/>
      <c r="M188" s="569"/>
      <c r="N188" s="569"/>
      <c r="O188" s="569"/>
      <c r="P188" s="569"/>
      <c r="Q188" s="569"/>
      <c r="R188" s="569"/>
      <c r="S188" s="569"/>
      <c r="T188" s="569"/>
      <c r="U188" s="569"/>
      <c r="V188" s="569"/>
      <c r="W188" s="569"/>
      <c r="X188" s="569"/>
      <c r="Y188" s="569"/>
      <c r="Z188" s="569"/>
      <c r="AA188" s="569"/>
      <c r="AB188" s="569"/>
      <c r="AC188" s="569"/>
      <c r="AD188" s="569"/>
    </row>
    <row r="189" spans="2:30" ht="15" hidden="1" customHeight="1">
      <c r="B189" s="569"/>
      <c r="C189" s="569"/>
      <c r="D189" s="569"/>
      <c r="E189" s="569"/>
      <c r="F189" s="569"/>
      <c r="G189" s="569"/>
      <c r="H189" s="569"/>
      <c r="I189" s="569"/>
      <c r="J189" s="569"/>
      <c r="K189" s="569"/>
      <c r="L189" s="569"/>
      <c r="M189" s="569"/>
      <c r="N189" s="569"/>
      <c r="O189" s="569"/>
      <c r="P189" s="569"/>
      <c r="Q189" s="569"/>
      <c r="R189" s="569"/>
      <c r="S189" s="569"/>
      <c r="T189" s="569"/>
      <c r="U189" s="569"/>
      <c r="V189" s="569"/>
      <c r="W189" s="569"/>
      <c r="X189" s="569"/>
      <c r="Y189" s="569"/>
      <c r="Z189" s="569"/>
      <c r="AA189" s="569"/>
      <c r="AB189" s="569"/>
      <c r="AC189" s="569"/>
      <c r="AD189" s="569"/>
    </row>
    <row r="190" spans="2:30" ht="15" hidden="1" customHeight="1">
      <c r="B190" s="569"/>
      <c r="C190" s="569"/>
      <c r="D190" s="569"/>
      <c r="E190" s="569"/>
      <c r="F190" s="569"/>
      <c r="G190" s="569"/>
      <c r="H190" s="569"/>
      <c r="I190" s="569"/>
      <c r="J190" s="569"/>
      <c r="K190" s="569"/>
      <c r="L190" s="569"/>
      <c r="M190" s="569"/>
      <c r="N190" s="569"/>
      <c r="O190" s="569"/>
      <c r="P190" s="569"/>
      <c r="Q190" s="569"/>
      <c r="R190" s="569"/>
      <c r="S190" s="569"/>
      <c r="T190" s="569"/>
      <c r="U190" s="569"/>
      <c r="V190" s="569"/>
      <c r="W190" s="569"/>
      <c r="X190" s="569"/>
      <c r="Y190" s="569"/>
      <c r="Z190" s="569"/>
      <c r="AA190" s="569"/>
      <c r="AB190" s="569"/>
      <c r="AC190" s="569"/>
      <c r="AD190" s="569"/>
    </row>
    <row r="191" spans="2:30" ht="15" hidden="1" customHeight="1">
      <c r="B191" s="569"/>
      <c r="C191" s="569"/>
      <c r="D191" s="569"/>
      <c r="E191" s="569"/>
      <c r="F191" s="569"/>
      <c r="G191" s="569"/>
      <c r="H191" s="569"/>
      <c r="I191" s="569"/>
      <c r="J191" s="569"/>
      <c r="K191" s="569"/>
      <c r="L191" s="569"/>
      <c r="M191" s="569"/>
      <c r="N191" s="569"/>
      <c r="O191" s="569"/>
      <c r="P191" s="569"/>
      <c r="Q191" s="569"/>
      <c r="R191" s="569"/>
      <c r="S191" s="569"/>
      <c r="T191" s="569"/>
      <c r="U191" s="569"/>
      <c r="V191" s="569"/>
      <c r="W191" s="569"/>
      <c r="X191" s="569"/>
      <c r="Y191" s="569"/>
      <c r="Z191" s="569"/>
      <c r="AA191" s="569"/>
      <c r="AB191" s="569"/>
      <c r="AC191" s="569"/>
      <c r="AD191" s="569"/>
    </row>
    <row r="192" spans="2:30" ht="15" hidden="1" customHeight="1">
      <c r="B192" s="569"/>
      <c r="C192" s="569"/>
      <c r="D192" s="569"/>
      <c r="E192" s="569"/>
      <c r="F192" s="569"/>
      <c r="G192" s="569"/>
      <c r="H192" s="569"/>
      <c r="I192" s="569"/>
      <c r="J192" s="569"/>
      <c r="K192" s="569"/>
      <c r="L192" s="569"/>
      <c r="M192" s="569"/>
      <c r="N192" s="569"/>
      <c r="O192" s="569"/>
      <c r="P192" s="569"/>
      <c r="Q192" s="569"/>
      <c r="R192" s="569"/>
      <c r="S192" s="569"/>
      <c r="T192" s="569"/>
      <c r="U192" s="569"/>
      <c r="V192" s="569"/>
      <c r="W192" s="569"/>
      <c r="X192" s="569"/>
      <c r="Y192" s="569"/>
      <c r="Z192" s="569"/>
      <c r="AA192" s="569"/>
      <c r="AB192" s="569"/>
      <c r="AC192" s="569"/>
      <c r="AD192" s="569"/>
    </row>
    <row r="193" spans="2:30" ht="15" hidden="1" customHeight="1">
      <c r="B193" s="569"/>
      <c r="C193" s="569"/>
      <c r="D193" s="569"/>
      <c r="E193" s="569"/>
      <c r="F193" s="569"/>
      <c r="G193" s="569"/>
      <c r="H193" s="569"/>
      <c r="I193" s="569"/>
      <c r="J193" s="569"/>
      <c r="K193" s="569"/>
      <c r="L193" s="569"/>
      <c r="M193" s="569"/>
      <c r="N193" s="569"/>
      <c r="O193" s="569"/>
      <c r="P193" s="569"/>
      <c r="Q193" s="569"/>
      <c r="R193" s="569"/>
      <c r="S193" s="569"/>
      <c r="T193" s="569"/>
      <c r="U193" s="569"/>
      <c r="V193" s="569"/>
      <c r="W193" s="569"/>
      <c r="X193" s="569"/>
      <c r="Y193" s="569"/>
      <c r="Z193" s="569"/>
      <c r="AA193" s="569"/>
      <c r="AB193" s="569"/>
      <c r="AC193" s="569"/>
      <c r="AD193" s="569"/>
    </row>
    <row r="194" spans="2:30" ht="15" hidden="1" customHeight="1">
      <c r="B194" s="569"/>
      <c r="C194" s="569"/>
      <c r="D194" s="569"/>
      <c r="E194" s="569"/>
      <c r="F194" s="569"/>
      <c r="G194" s="569"/>
      <c r="H194" s="569"/>
      <c r="I194" s="569"/>
      <c r="J194" s="569"/>
      <c r="K194" s="569"/>
      <c r="L194" s="569"/>
      <c r="M194" s="569"/>
      <c r="N194" s="569"/>
      <c r="O194" s="569"/>
      <c r="P194" s="569"/>
      <c r="Q194" s="569"/>
      <c r="R194" s="569"/>
      <c r="S194" s="569"/>
      <c r="T194" s="569"/>
      <c r="U194" s="569"/>
      <c r="V194" s="569"/>
      <c r="W194" s="569"/>
      <c r="X194" s="569"/>
      <c r="Y194" s="569"/>
      <c r="Z194" s="569"/>
      <c r="AA194" s="569"/>
      <c r="AB194" s="569"/>
      <c r="AC194" s="569"/>
      <c r="AD194" s="569"/>
    </row>
    <row r="195" spans="2:30" ht="15" hidden="1" customHeight="1">
      <c r="B195" s="569"/>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69"/>
      <c r="Y195" s="569"/>
      <c r="Z195" s="569"/>
      <c r="AA195" s="569"/>
      <c r="AB195" s="569"/>
      <c r="AC195" s="569"/>
      <c r="AD195" s="569"/>
    </row>
    <row r="196" spans="2:30" ht="15" hidden="1" customHeight="1">
      <c r="B196" s="569"/>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69"/>
      <c r="Y196" s="569"/>
      <c r="Z196" s="569"/>
      <c r="AA196" s="569"/>
      <c r="AB196" s="569"/>
      <c r="AC196" s="569"/>
      <c r="AD196" s="569"/>
    </row>
    <row r="197" spans="2:30" ht="15" hidden="1" customHeight="1">
      <c r="B197" s="569"/>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69"/>
      <c r="Y197" s="569"/>
      <c r="Z197" s="569"/>
      <c r="AA197" s="569"/>
      <c r="AB197" s="569"/>
      <c r="AC197" s="569"/>
      <c r="AD197" s="569"/>
    </row>
    <row r="198" spans="2:30" ht="15" hidden="1" customHeight="1">
      <c r="B198" s="569"/>
      <c r="C198" s="569"/>
      <c r="D198" s="569"/>
      <c r="E198" s="569"/>
      <c r="F198" s="569"/>
      <c r="G198" s="569"/>
      <c r="H198" s="569"/>
      <c r="I198" s="569"/>
      <c r="J198" s="569"/>
      <c r="K198" s="569"/>
      <c r="L198" s="569"/>
      <c r="M198" s="569"/>
      <c r="N198" s="569"/>
      <c r="O198" s="569"/>
      <c r="P198" s="569"/>
      <c r="Q198" s="569"/>
      <c r="R198" s="569"/>
      <c r="S198" s="569"/>
      <c r="T198" s="569"/>
      <c r="U198" s="569"/>
      <c r="V198" s="569"/>
      <c r="W198" s="569"/>
      <c r="X198" s="569"/>
      <c r="Y198" s="569"/>
      <c r="Z198" s="569"/>
      <c r="AA198" s="569"/>
      <c r="AB198" s="569"/>
      <c r="AC198" s="569"/>
      <c r="AD198" s="569"/>
    </row>
    <row r="199" spans="2:30" ht="15" hidden="1" customHeight="1">
      <c r="B199" s="569"/>
      <c r="C199" s="569"/>
      <c r="D199" s="569"/>
      <c r="E199" s="569"/>
      <c r="F199" s="569"/>
      <c r="G199" s="569"/>
      <c r="H199" s="569"/>
      <c r="I199" s="569"/>
      <c r="J199" s="569"/>
      <c r="K199" s="569"/>
      <c r="L199" s="569"/>
      <c r="M199" s="569"/>
      <c r="N199" s="569"/>
      <c r="O199" s="569"/>
      <c r="P199" s="569"/>
      <c r="Q199" s="569"/>
      <c r="R199" s="569"/>
      <c r="S199" s="569"/>
      <c r="T199" s="569"/>
      <c r="U199" s="569"/>
      <c r="V199" s="569"/>
      <c r="W199" s="569"/>
      <c r="X199" s="569"/>
      <c r="Y199" s="569"/>
      <c r="Z199" s="569"/>
      <c r="AA199" s="569"/>
      <c r="AB199" s="569"/>
      <c r="AC199" s="569"/>
      <c r="AD199" s="569"/>
    </row>
    <row r="200" spans="2:30" ht="15" hidden="1" customHeight="1">
      <c r="B200" s="569"/>
      <c r="C200" s="569"/>
      <c r="D200" s="569"/>
      <c r="E200" s="569"/>
      <c r="F200" s="569"/>
      <c r="G200" s="569"/>
      <c r="H200" s="569"/>
      <c r="I200" s="569"/>
      <c r="J200" s="569"/>
      <c r="K200" s="569"/>
      <c r="L200" s="569"/>
      <c r="M200" s="569"/>
      <c r="N200" s="569"/>
      <c r="O200" s="569"/>
      <c r="P200" s="569"/>
      <c r="Q200" s="569"/>
      <c r="R200" s="569"/>
      <c r="S200" s="569"/>
      <c r="T200" s="569"/>
      <c r="U200" s="569"/>
      <c r="V200" s="569"/>
      <c r="W200" s="569"/>
      <c r="X200" s="569"/>
      <c r="Y200" s="569"/>
      <c r="Z200" s="569"/>
      <c r="AA200" s="569"/>
      <c r="AB200" s="569"/>
      <c r="AC200" s="569"/>
      <c r="AD200" s="569"/>
    </row>
    <row r="201" spans="2:30" ht="15" hidden="1" customHeight="1">
      <c r="B201" s="569"/>
      <c r="C201" s="569"/>
      <c r="D201" s="569"/>
      <c r="E201" s="569"/>
      <c r="F201" s="569"/>
      <c r="G201" s="569"/>
      <c r="H201" s="569"/>
      <c r="I201" s="569"/>
      <c r="J201" s="569"/>
      <c r="K201" s="569"/>
      <c r="L201" s="569"/>
      <c r="M201" s="569"/>
      <c r="N201" s="569"/>
      <c r="O201" s="569"/>
      <c r="P201" s="569"/>
      <c r="Q201" s="569"/>
      <c r="R201" s="569"/>
      <c r="S201" s="569"/>
      <c r="T201" s="569"/>
      <c r="U201" s="569"/>
      <c r="V201" s="569"/>
      <c r="W201" s="569"/>
      <c r="X201" s="569"/>
      <c r="Y201" s="569"/>
      <c r="Z201" s="569"/>
      <c r="AA201" s="569"/>
      <c r="AB201" s="569"/>
      <c r="AC201" s="569"/>
      <c r="AD201" s="569"/>
    </row>
    <row r="202" spans="2:30" ht="15" hidden="1" customHeight="1">
      <c r="B202" s="569"/>
      <c r="C202" s="569"/>
      <c r="D202" s="569"/>
      <c r="E202" s="569"/>
      <c r="F202" s="569"/>
      <c r="G202" s="569"/>
      <c r="H202" s="569"/>
      <c r="I202" s="569"/>
      <c r="J202" s="569"/>
      <c r="K202" s="569"/>
      <c r="L202" s="569"/>
      <c r="M202" s="569"/>
      <c r="N202" s="569"/>
      <c r="O202" s="569"/>
      <c r="P202" s="569"/>
      <c r="Q202" s="569"/>
      <c r="R202" s="569"/>
      <c r="S202" s="569"/>
      <c r="T202" s="569"/>
      <c r="U202" s="569"/>
      <c r="V202" s="569"/>
      <c r="W202" s="569"/>
      <c r="X202" s="569"/>
      <c r="Y202" s="569"/>
      <c r="Z202" s="569"/>
      <c r="AA202" s="569"/>
      <c r="AB202" s="569"/>
      <c r="AC202" s="569"/>
      <c r="AD202" s="569"/>
    </row>
    <row r="203" spans="2:30" ht="15" hidden="1" customHeight="1">
      <c r="B203" s="569"/>
      <c r="C203" s="569"/>
      <c r="D203" s="569"/>
      <c r="E203" s="569"/>
      <c r="F203" s="569"/>
      <c r="G203" s="569"/>
      <c r="H203" s="569"/>
      <c r="I203" s="569"/>
      <c r="J203" s="569"/>
      <c r="K203" s="569"/>
      <c r="L203" s="569"/>
      <c r="M203" s="569"/>
      <c r="N203" s="569"/>
      <c r="O203" s="569"/>
      <c r="P203" s="569"/>
      <c r="Q203" s="569"/>
      <c r="R203" s="569"/>
      <c r="S203" s="569"/>
      <c r="T203" s="569"/>
      <c r="U203" s="569"/>
      <c r="V203" s="569"/>
      <c r="W203" s="569"/>
      <c r="X203" s="569"/>
      <c r="Y203" s="569"/>
      <c r="Z203" s="569"/>
      <c r="AA203" s="569"/>
      <c r="AB203" s="569"/>
      <c r="AC203" s="569"/>
      <c r="AD203" s="569"/>
    </row>
    <row r="204" spans="2:30" ht="15" hidden="1" customHeight="1">
      <c r="B204" s="569"/>
      <c r="C204" s="569"/>
      <c r="D204" s="569"/>
      <c r="E204" s="569"/>
      <c r="F204" s="569"/>
      <c r="G204" s="569"/>
      <c r="H204" s="569"/>
      <c r="I204" s="569"/>
      <c r="J204" s="569"/>
      <c r="K204" s="569"/>
      <c r="L204" s="569"/>
      <c r="M204" s="569"/>
      <c r="N204" s="569"/>
      <c r="O204" s="569"/>
      <c r="P204" s="569"/>
      <c r="Q204" s="569"/>
      <c r="R204" s="569"/>
      <c r="S204" s="569"/>
      <c r="T204" s="569"/>
      <c r="U204" s="569"/>
      <c r="V204" s="569"/>
      <c r="W204" s="569"/>
      <c r="X204" s="569"/>
      <c r="Y204" s="569"/>
      <c r="Z204" s="569"/>
      <c r="AA204" s="569"/>
      <c r="AB204" s="569"/>
      <c r="AC204" s="569"/>
      <c r="AD204" s="569"/>
    </row>
    <row r="205" spans="2:30" ht="15" hidden="1" customHeight="1">
      <c r="B205" s="569"/>
      <c r="C205" s="569"/>
      <c r="D205" s="569"/>
      <c r="E205" s="569"/>
      <c r="F205" s="569"/>
      <c r="G205" s="569"/>
      <c r="H205" s="569"/>
      <c r="I205" s="569"/>
      <c r="J205" s="569"/>
      <c r="K205" s="569"/>
      <c r="L205" s="569"/>
      <c r="M205" s="569"/>
      <c r="N205" s="569"/>
      <c r="O205" s="569"/>
      <c r="P205" s="569"/>
      <c r="Q205" s="569"/>
      <c r="R205" s="569"/>
      <c r="S205" s="569"/>
      <c r="T205" s="569"/>
      <c r="U205" s="569"/>
      <c r="V205" s="569"/>
      <c r="W205" s="569"/>
      <c r="X205" s="569"/>
      <c r="Y205" s="569"/>
      <c r="Z205" s="569"/>
      <c r="AA205" s="569"/>
      <c r="AB205" s="569"/>
      <c r="AC205" s="569"/>
      <c r="AD205" s="569"/>
    </row>
    <row r="206" spans="2:30" ht="15" hidden="1" customHeight="1">
      <c r="B206" s="569"/>
      <c r="C206" s="569"/>
      <c r="D206" s="569"/>
      <c r="E206" s="569"/>
      <c r="F206" s="569"/>
      <c r="G206" s="569"/>
      <c r="H206" s="569"/>
      <c r="I206" s="569"/>
      <c r="J206" s="569"/>
      <c r="K206" s="569"/>
      <c r="L206" s="569"/>
      <c r="M206" s="569"/>
      <c r="N206" s="569"/>
      <c r="O206" s="569"/>
      <c r="P206" s="569"/>
      <c r="Q206" s="569"/>
      <c r="R206" s="569"/>
      <c r="S206" s="569"/>
      <c r="T206" s="569"/>
      <c r="U206" s="569"/>
      <c r="V206" s="569"/>
      <c r="W206" s="569"/>
      <c r="X206" s="569"/>
      <c r="Y206" s="569"/>
      <c r="Z206" s="569"/>
      <c r="AA206" s="569"/>
      <c r="AB206" s="569"/>
      <c r="AC206" s="569"/>
      <c r="AD206" s="569"/>
    </row>
    <row r="207" spans="2:30" ht="15" hidden="1" customHeight="1">
      <c r="B207" s="569"/>
      <c r="C207" s="569"/>
      <c r="D207" s="569"/>
      <c r="E207" s="569"/>
      <c r="F207" s="569"/>
      <c r="G207" s="569"/>
      <c r="H207" s="569"/>
      <c r="I207" s="569"/>
      <c r="J207" s="569"/>
      <c r="K207" s="569"/>
      <c r="L207" s="569"/>
      <c r="M207" s="569"/>
      <c r="N207" s="569"/>
      <c r="O207" s="569"/>
      <c r="P207" s="569"/>
      <c r="Q207" s="569"/>
      <c r="R207" s="569"/>
      <c r="S207" s="569"/>
      <c r="T207" s="569"/>
      <c r="U207" s="569"/>
      <c r="V207" s="569"/>
      <c r="W207" s="569"/>
      <c r="X207" s="569"/>
      <c r="Y207" s="569"/>
      <c r="Z207" s="569"/>
      <c r="AA207" s="569"/>
      <c r="AB207" s="569"/>
      <c r="AC207" s="569"/>
      <c r="AD207" s="569"/>
    </row>
    <row r="208" spans="2:30" ht="15" hidden="1" customHeight="1">
      <c r="B208" s="569"/>
      <c r="C208" s="569"/>
      <c r="D208" s="569"/>
      <c r="E208" s="569"/>
      <c r="F208" s="569"/>
      <c r="G208" s="569"/>
      <c r="H208" s="569"/>
      <c r="I208" s="569"/>
      <c r="J208" s="569"/>
      <c r="K208" s="569"/>
      <c r="L208" s="569"/>
      <c r="M208" s="569"/>
      <c r="N208" s="569"/>
      <c r="O208" s="569"/>
      <c r="P208" s="569"/>
      <c r="Q208" s="569"/>
      <c r="R208" s="569"/>
      <c r="S208" s="569"/>
      <c r="T208" s="569"/>
      <c r="U208" s="569"/>
      <c r="V208" s="569"/>
      <c r="W208" s="569"/>
      <c r="X208" s="569"/>
      <c r="Y208" s="569"/>
      <c r="Z208" s="569"/>
      <c r="AA208" s="569"/>
      <c r="AB208" s="569"/>
      <c r="AC208" s="569"/>
      <c r="AD208" s="569"/>
    </row>
    <row r="209" spans="2:30" ht="15" hidden="1" customHeight="1">
      <c r="B209" s="569"/>
      <c r="C209" s="569"/>
      <c r="D209" s="569"/>
      <c r="E209" s="569"/>
      <c r="F209" s="569"/>
      <c r="G209" s="569"/>
      <c r="H209" s="569"/>
      <c r="I209" s="569"/>
      <c r="J209" s="569"/>
      <c r="K209" s="569"/>
      <c r="L209" s="569"/>
      <c r="M209" s="569"/>
      <c r="N209" s="569"/>
      <c r="O209" s="569"/>
      <c r="P209" s="569"/>
      <c r="Q209" s="569"/>
      <c r="R209" s="569"/>
      <c r="S209" s="569"/>
      <c r="T209" s="569"/>
      <c r="U209" s="569"/>
      <c r="V209" s="569"/>
      <c r="W209" s="569"/>
      <c r="X209" s="569"/>
      <c r="Y209" s="569"/>
      <c r="Z209" s="569"/>
      <c r="AA209" s="569"/>
      <c r="AB209" s="569"/>
      <c r="AC209" s="569"/>
      <c r="AD209" s="569"/>
    </row>
    <row r="210" spans="2:30" ht="15" hidden="1" customHeight="1">
      <c r="B210" s="569"/>
      <c r="C210" s="569"/>
      <c r="D210" s="569"/>
      <c r="E210" s="569"/>
      <c r="F210" s="569"/>
      <c r="G210" s="569"/>
      <c r="H210" s="569"/>
      <c r="I210" s="569"/>
      <c r="J210" s="569"/>
      <c r="K210" s="569"/>
      <c r="L210" s="569"/>
      <c r="M210" s="569"/>
      <c r="N210" s="569"/>
      <c r="O210" s="569"/>
      <c r="P210" s="569"/>
      <c r="Q210" s="569"/>
      <c r="R210" s="569"/>
      <c r="S210" s="569"/>
      <c r="T210" s="569"/>
      <c r="U210" s="569"/>
      <c r="V210" s="569"/>
      <c r="W210" s="569"/>
      <c r="X210" s="569"/>
      <c r="Y210" s="569"/>
      <c r="Z210" s="569"/>
      <c r="AA210" s="569"/>
      <c r="AB210" s="569"/>
      <c r="AC210" s="569"/>
      <c r="AD210" s="569"/>
    </row>
    <row r="211" spans="2:30" ht="15" hidden="1" customHeight="1">
      <c r="B211" s="569"/>
      <c r="C211" s="569"/>
      <c r="D211" s="569"/>
      <c r="E211" s="569"/>
      <c r="F211" s="569"/>
      <c r="G211" s="569"/>
      <c r="H211" s="569"/>
      <c r="I211" s="569"/>
      <c r="J211" s="569"/>
      <c r="K211" s="569"/>
      <c r="L211" s="569"/>
      <c r="M211" s="569"/>
      <c r="N211" s="569"/>
      <c r="O211" s="569"/>
      <c r="P211" s="569"/>
      <c r="Q211" s="569"/>
      <c r="R211" s="569"/>
      <c r="S211" s="569"/>
      <c r="T211" s="569"/>
      <c r="U211" s="569"/>
      <c r="V211" s="569"/>
      <c r="W211" s="569"/>
      <c r="X211" s="569"/>
      <c r="Y211" s="569"/>
      <c r="Z211" s="569"/>
      <c r="AA211" s="569"/>
      <c r="AB211" s="569"/>
      <c r="AC211" s="569"/>
      <c r="AD211" s="569"/>
    </row>
    <row r="212" spans="2:30" ht="15" hidden="1" customHeight="1">
      <c r="B212" s="569"/>
      <c r="C212" s="569"/>
      <c r="D212" s="569"/>
      <c r="E212" s="569"/>
      <c r="F212" s="569"/>
      <c r="G212" s="569"/>
      <c r="H212" s="569"/>
      <c r="I212" s="569"/>
      <c r="J212" s="569"/>
      <c r="K212" s="569"/>
      <c r="L212" s="569"/>
      <c r="M212" s="569"/>
      <c r="N212" s="569"/>
      <c r="O212" s="569"/>
      <c r="P212" s="569"/>
      <c r="Q212" s="569"/>
      <c r="R212" s="569"/>
      <c r="S212" s="569"/>
      <c r="T212" s="569"/>
      <c r="U212" s="569"/>
      <c r="V212" s="569"/>
      <c r="W212" s="569"/>
      <c r="X212" s="569"/>
      <c r="Y212" s="569"/>
      <c r="Z212" s="569"/>
      <c r="AA212" s="569"/>
      <c r="AB212" s="569"/>
      <c r="AC212" s="569"/>
      <c r="AD212" s="569"/>
    </row>
    <row r="213" spans="2:30" ht="15" hidden="1" customHeight="1">
      <c r="B213" s="569"/>
      <c r="C213" s="569"/>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row>
    <row r="214" spans="2:30" ht="15" hidden="1" customHeight="1">
      <c r="B214" s="569"/>
      <c r="C214" s="569"/>
      <c r="D214" s="569"/>
      <c r="E214" s="569"/>
      <c r="F214" s="569"/>
      <c r="G214" s="569"/>
      <c r="H214" s="569"/>
      <c r="I214" s="569"/>
      <c r="J214" s="569"/>
      <c r="K214" s="569"/>
      <c r="L214" s="569"/>
      <c r="M214" s="569"/>
      <c r="N214" s="569"/>
      <c r="O214" s="569"/>
      <c r="P214" s="569"/>
      <c r="Q214" s="569"/>
      <c r="R214" s="569"/>
      <c r="S214" s="569"/>
      <c r="T214" s="569"/>
      <c r="U214" s="569"/>
      <c r="V214" s="569"/>
      <c r="W214" s="569"/>
      <c r="X214" s="569"/>
      <c r="Y214" s="569"/>
      <c r="Z214" s="569"/>
      <c r="AA214" s="569"/>
      <c r="AB214" s="569"/>
      <c r="AC214" s="569"/>
      <c r="AD214" s="569"/>
    </row>
    <row r="215" spans="2:30" ht="15" hidden="1" customHeight="1">
      <c r="B215" s="569"/>
      <c r="C215" s="569"/>
      <c r="D215" s="569"/>
      <c r="E215" s="569"/>
      <c r="F215" s="569"/>
      <c r="G215" s="569"/>
      <c r="H215" s="569"/>
      <c r="I215" s="569"/>
      <c r="J215" s="569"/>
      <c r="K215" s="569"/>
      <c r="L215" s="569"/>
      <c r="M215" s="569"/>
      <c r="N215" s="569"/>
      <c r="O215" s="569"/>
      <c r="P215" s="569"/>
      <c r="Q215" s="569"/>
      <c r="R215" s="569"/>
      <c r="S215" s="569"/>
      <c r="T215" s="569"/>
      <c r="U215" s="569"/>
      <c r="V215" s="569"/>
      <c r="W215" s="569"/>
      <c r="X215" s="569"/>
      <c r="Y215" s="569"/>
      <c r="Z215" s="569"/>
      <c r="AA215" s="569"/>
      <c r="AB215" s="569"/>
      <c r="AC215" s="569"/>
      <c r="AD215" s="569"/>
    </row>
    <row r="216" spans="2:30" ht="15" hidden="1" customHeight="1">
      <c r="B216" s="569"/>
      <c r="C216" s="569"/>
      <c r="D216" s="569"/>
      <c r="E216" s="569"/>
      <c r="F216" s="569"/>
      <c r="G216" s="569"/>
      <c r="H216" s="569"/>
      <c r="I216" s="569"/>
      <c r="J216" s="569"/>
      <c r="K216" s="569"/>
      <c r="L216" s="569"/>
      <c r="M216" s="569"/>
      <c r="N216" s="569"/>
      <c r="O216" s="569"/>
      <c r="P216" s="569"/>
      <c r="Q216" s="569"/>
      <c r="R216" s="569"/>
      <c r="S216" s="569"/>
      <c r="T216" s="569"/>
      <c r="U216" s="569"/>
      <c r="V216" s="569"/>
      <c r="W216" s="569"/>
      <c r="X216" s="569"/>
      <c r="Y216" s="569"/>
      <c r="Z216" s="569"/>
      <c r="AA216" s="569"/>
      <c r="AB216" s="569"/>
      <c r="AC216" s="569"/>
      <c r="AD216" s="569"/>
    </row>
    <row r="217" spans="2:30" ht="15" hidden="1" customHeight="1">
      <c r="B217" s="569"/>
      <c r="C217" s="569"/>
      <c r="D217" s="569"/>
      <c r="E217" s="569"/>
      <c r="F217" s="569"/>
      <c r="G217" s="569"/>
      <c r="H217" s="569"/>
      <c r="I217" s="569"/>
      <c r="J217" s="569"/>
      <c r="K217" s="569"/>
      <c r="L217" s="569"/>
      <c r="M217" s="569"/>
      <c r="N217" s="569"/>
      <c r="O217" s="569"/>
      <c r="P217" s="569"/>
      <c r="Q217" s="569"/>
      <c r="R217" s="569"/>
      <c r="S217" s="569"/>
      <c r="T217" s="569"/>
      <c r="U217" s="569"/>
      <c r="V217" s="569"/>
      <c r="W217" s="569"/>
      <c r="X217" s="569"/>
      <c r="Y217" s="569"/>
      <c r="Z217" s="569"/>
      <c r="AA217" s="569"/>
      <c r="AB217" s="569"/>
      <c r="AC217" s="569"/>
      <c r="AD217" s="569"/>
    </row>
    <row r="218" spans="2:30" ht="15" hidden="1" customHeight="1">
      <c r="B218" s="569"/>
      <c r="C218" s="569"/>
      <c r="D218" s="569"/>
      <c r="E218" s="569"/>
      <c r="F218" s="569"/>
      <c r="G218" s="569"/>
      <c r="H218" s="569"/>
      <c r="I218" s="569"/>
      <c r="J218" s="569"/>
      <c r="K218" s="569"/>
      <c r="L218" s="569"/>
      <c r="M218" s="569"/>
      <c r="N218" s="569"/>
      <c r="O218" s="569"/>
      <c r="P218" s="569"/>
      <c r="Q218" s="569"/>
      <c r="R218" s="569"/>
      <c r="S218" s="569"/>
      <c r="T218" s="569"/>
      <c r="U218" s="569"/>
      <c r="V218" s="569"/>
      <c r="W218" s="569"/>
      <c r="X218" s="569"/>
      <c r="Y218" s="569"/>
      <c r="Z218" s="569"/>
      <c r="AA218" s="569"/>
      <c r="AB218" s="569"/>
      <c r="AC218" s="569"/>
      <c r="AD218" s="569"/>
    </row>
    <row r="219" spans="2:30" ht="15" hidden="1" customHeight="1">
      <c r="B219" s="569"/>
      <c r="C219" s="569"/>
      <c r="D219" s="569"/>
      <c r="E219" s="569"/>
      <c r="F219" s="569"/>
      <c r="G219" s="569"/>
      <c r="H219" s="569"/>
      <c r="I219" s="569"/>
      <c r="J219" s="569"/>
      <c r="K219" s="569"/>
      <c r="L219" s="569"/>
      <c r="M219" s="569"/>
      <c r="N219" s="569"/>
      <c r="O219" s="569"/>
      <c r="P219" s="569"/>
      <c r="Q219" s="569"/>
      <c r="R219" s="569"/>
      <c r="S219" s="569"/>
      <c r="T219" s="569"/>
      <c r="U219" s="569"/>
      <c r="V219" s="569"/>
      <c r="W219" s="569"/>
      <c r="X219" s="569"/>
      <c r="Y219" s="569"/>
      <c r="Z219" s="569"/>
      <c r="AA219" s="569"/>
      <c r="AB219" s="569"/>
      <c r="AC219" s="569"/>
      <c r="AD219" s="569"/>
    </row>
    <row r="220" spans="2:30" ht="15" hidden="1" customHeight="1">
      <c r="B220" s="569"/>
      <c r="C220" s="569"/>
      <c r="D220" s="569"/>
      <c r="E220" s="569"/>
      <c r="F220" s="569"/>
      <c r="G220" s="569"/>
      <c r="H220" s="569"/>
      <c r="I220" s="569"/>
      <c r="J220" s="569"/>
      <c r="K220" s="569"/>
      <c r="L220" s="569"/>
      <c r="M220" s="569"/>
      <c r="N220" s="569"/>
      <c r="O220" s="569"/>
      <c r="P220" s="569"/>
      <c r="Q220" s="569"/>
      <c r="R220" s="569"/>
      <c r="S220" s="569"/>
      <c r="T220" s="569"/>
      <c r="U220" s="569"/>
      <c r="V220" s="569"/>
      <c r="W220" s="569"/>
      <c r="X220" s="569"/>
      <c r="Y220" s="569"/>
      <c r="Z220" s="569"/>
      <c r="AA220" s="569"/>
      <c r="AB220" s="569"/>
      <c r="AC220" s="569"/>
      <c r="AD220" s="569"/>
    </row>
    <row r="221" spans="2:30" ht="15" hidden="1" customHeight="1">
      <c r="B221" s="569"/>
      <c r="C221" s="569"/>
      <c r="D221" s="569"/>
      <c r="E221" s="569"/>
      <c r="F221" s="569"/>
      <c r="G221" s="569"/>
      <c r="H221" s="569"/>
      <c r="I221" s="569"/>
      <c r="J221" s="569"/>
      <c r="K221" s="569"/>
      <c r="L221" s="569"/>
      <c r="M221" s="569"/>
      <c r="N221" s="569"/>
      <c r="O221" s="569"/>
      <c r="P221" s="569"/>
      <c r="Q221" s="569"/>
      <c r="R221" s="569"/>
      <c r="S221" s="569"/>
      <c r="T221" s="569"/>
      <c r="U221" s="569"/>
      <c r="V221" s="569"/>
      <c r="W221" s="569"/>
      <c r="X221" s="569"/>
      <c r="Y221" s="569"/>
      <c r="Z221" s="569"/>
      <c r="AA221" s="569"/>
      <c r="AB221" s="569"/>
      <c r="AC221" s="569"/>
      <c r="AD221" s="569"/>
    </row>
    <row r="222" spans="2:30" ht="15" hidden="1" customHeight="1">
      <c r="B222" s="569"/>
      <c r="C222" s="569"/>
      <c r="D222" s="569"/>
      <c r="E222" s="569"/>
      <c r="F222" s="569"/>
      <c r="G222" s="569"/>
      <c r="H222" s="569"/>
      <c r="I222" s="569"/>
      <c r="J222" s="569"/>
      <c r="K222" s="569"/>
      <c r="L222" s="569"/>
      <c r="M222" s="569"/>
      <c r="N222" s="569"/>
      <c r="O222" s="569"/>
      <c r="P222" s="569"/>
      <c r="Q222" s="569"/>
      <c r="R222" s="569"/>
      <c r="S222" s="569"/>
      <c r="T222" s="569"/>
      <c r="U222" s="569"/>
      <c r="V222" s="569"/>
      <c r="W222" s="569"/>
      <c r="X222" s="569"/>
      <c r="Y222" s="569"/>
      <c r="Z222" s="569"/>
      <c r="AA222" s="569"/>
      <c r="AB222" s="569"/>
      <c r="AC222" s="569"/>
      <c r="AD222" s="569"/>
    </row>
    <row r="223" spans="2:30" ht="15" hidden="1" customHeight="1">
      <c r="B223" s="569"/>
      <c r="C223" s="569"/>
      <c r="D223" s="569"/>
      <c r="E223" s="569"/>
      <c r="F223" s="569"/>
      <c r="G223" s="569"/>
      <c r="H223" s="569"/>
      <c r="I223" s="569"/>
      <c r="J223" s="569"/>
      <c r="K223" s="569"/>
      <c r="L223" s="569"/>
      <c r="M223" s="569"/>
      <c r="N223" s="569"/>
      <c r="O223" s="569"/>
      <c r="P223" s="569"/>
      <c r="Q223" s="569"/>
      <c r="R223" s="569"/>
      <c r="S223" s="569"/>
      <c r="T223" s="569"/>
      <c r="U223" s="569"/>
      <c r="V223" s="569"/>
      <c r="W223" s="569"/>
      <c r="X223" s="569"/>
      <c r="Y223" s="569"/>
      <c r="Z223" s="569"/>
      <c r="AA223" s="569"/>
      <c r="AB223" s="569"/>
      <c r="AC223" s="569"/>
      <c r="AD223" s="569"/>
    </row>
    <row r="224" spans="2:30" ht="15" hidden="1" customHeight="1">
      <c r="B224" s="569"/>
      <c r="C224" s="569"/>
      <c r="D224" s="569"/>
      <c r="E224" s="569"/>
      <c r="F224" s="569"/>
      <c r="G224" s="569"/>
      <c r="H224" s="569"/>
      <c r="I224" s="569"/>
      <c r="J224" s="569"/>
      <c r="K224" s="569"/>
      <c r="L224" s="569"/>
      <c r="M224" s="569"/>
      <c r="N224" s="569"/>
      <c r="O224" s="569"/>
      <c r="P224" s="569"/>
      <c r="Q224" s="569"/>
      <c r="R224" s="569"/>
      <c r="S224" s="569"/>
      <c r="T224" s="569"/>
      <c r="U224" s="569"/>
      <c r="V224" s="569"/>
      <c r="W224" s="569"/>
      <c r="X224" s="569"/>
      <c r="Y224" s="569"/>
      <c r="Z224" s="569"/>
      <c r="AA224" s="569"/>
      <c r="AB224" s="569"/>
      <c r="AC224" s="569"/>
      <c r="AD224" s="569"/>
    </row>
    <row r="225" spans="2:30" ht="15" hidden="1" customHeight="1">
      <c r="B225" s="569"/>
      <c r="C225" s="569"/>
      <c r="D225" s="569"/>
      <c r="E225" s="569"/>
      <c r="F225" s="569"/>
      <c r="G225" s="569"/>
      <c r="H225" s="569"/>
      <c r="I225" s="569"/>
      <c r="J225" s="569"/>
      <c r="K225" s="569"/>
      <c r="L225" s="569"/>
      <c r="M225" s="569"/>
      <c r="N225" s="569"/>
      <c r="O225" s="569"/>
      <c r="P225" s="569"/>
      <c r="Q225" s="569"/>
      <c r="R225" s="569"/>
      <c r="S225" s="569"/>
      <c r="T225" s="569"/>
      <c r="U225" s="569"/>
      <c r="V225" s="569"/>
      <c r="W225" s="569"/>
      <c r="X225" s="569"/>
      <c r="Y225" s="569"/>
      <c r="Z225" s="569"/>
      <c r="AA225" s="569"/>
      <c r="AB225" s="569"/>
      <c r="AC225" s="569"/>
      <c r="AD225" s="569"/>
    </row>
    <row r="226" spans="2:30" ht="15" hidden="1" customHeight="1">
      <c r="B226" s="569"/>
      <c r="C226" s="569"/>
      <c r="D226" s="569"/>
      <c r="E226" s="569"/>
      <c r="F226" s="569"/>
      <c r="G226" s="569"/>
      <c r="H226" s="569"/>
      <c r="I226" s="569"/>
      <c r="J226" s="569"/>
      <c r="K226" s="569"/>
      <c r="L226" s="569"/>
      <c r="M226" s="569"/>
      <c r="N226" s="569"/>
      <c r="O226" s="569"/>
      <c r="P226" s="569"/>
      <c r="Q226" s="569"/>
      <c r="R226" s="569"/>
      <c r="S226" s="569"/>
      <c r="T226" s="569"/>
      <c r="U226" s="569"/>
      <c r="V226" s="569"/>
      <c r="W226" s="569"/>
      <c r="X226" s="569"/>
      <c r="Y226" s="569"/>
      <c r="Z226" s="569"/>
      <c r="AA226" s="569"/>
      <c r="AB226" s="569"/>
      <c r="AC226" s="569"/>
      <c r="AD226" s="569"/>
    </row>
    <row r="227" spans="2:30" ht="15" hidden="1" customHeight="1">
      <c r="B227" s="569"/>
      <c r="C227" s="569"/>
      <c r="D227" s="569"/>
      <c r="E227" s="569"/>
      <c r="F227" s="569"/>
      <c r="G227" s="569"/>
      <c r="H227" s="569"/>
      <c r="I227" s="569"/>
      <c r="J227" s="569"/>
      <c r="K227" s="569"/>
      <c r="L227" s="569"/>
      <c r="M227" s="569"/>
      <c r="N227" s="569"/>
      <c r="O227" s="569"/>
      <c r="P227" s="569"/>
      <c r="Q227" s="569"/>
      <c r="R227" s="569"/>
      <c r="S227" s="569"/>
      <c r="T227" s="569"/>
      <c r="U227" s="569"/>
      <c r="V227" s="569"/>
      <c r="W227" s="569"/>
      <c r="X227" s="569"/>
      <c r="Y227" s="569"/>
      <c r="Z227" s="569"/>
      <c r="AA227" s="569"/>
      <c r="AB227" s="569"/>
      <c r="AC227" s="569"/>
      <c r="AD227" s="569"/>
    </row>
    <row r="228" spans="2:30" ht="15" hidden="1" customHeight="1">
      <c r="B228" s="569"/>
      <c r="C228" s="569"/>
      <c r="D228" s="569"/>
      <c r="E228" s="569"/>
      <c r="F228" s="569"/>
      <c r="G228" s="569"/>
      <c r="H228" s="569"/>
      <c r="I228" s="569"/>
      <c r="J228" s="569"/>
      <c r="K228" s="569"/>
      <c r="L228" s="569"/>
      <c r="M228" s="569"/>
      <c r="N228" s="569"/>
      <c r="O228" s="569"/>
      <c r="P228" s="569"/>
      <c r="Q228" s="569"/>
      <c r="R228" s="569"/>
      <c r="S228" s="569"/>
      <c r="T228" s="569"/>
      <c r="U228" s="569"/>
      <c r="V228" s="569"/>
      <c r="W228" s="569"/>
      <c r="X228" s="569"/>
      <c r="Y228" s="569"/>
      <c r="Z228" s="569"/>
      <c r="AA228" s="569"/>
      <c r="AB228" s="569"/>
      <c r="AC228" s="569"/>
      <c r="AD228" s="569"/>
    </row>
    <row r="229" spans="2:30" ht="15" hidden="1" customHeight="1">
      <c r="B229" s="569"/>
      <c r="C229" s="569"/>
      <c r="D229" s="569"/>
      <c r="E229" s="569"/>
      <c r="F229" s="569"/>
      <c r="G229" s="569"/>
      <c r="H229" s="569"/>
      <c r="I229" s="569"/>
      <c r="J229" s="569"/>
      <c r="K229" s="569"/>
      <c r="L229" s="569"/>
      <c r="M229" s="569"/>
      <c r="N229" s="569"/>
      <c r="O229" s="569"/>
      <c r="P229" s="569"/>
      <c r="Q229" s="569"/>
      <c r="R229" s="569"/>
      <c r="S229" s="569"/>
      <c r="T229" s="569"/>
      <c r="U229" s="569"/>
      <c r="V229" s="569"/>
      <c r="W229" s="569"/>
      <c r="X229" s="569"/>
      <c r="Y229" s="569"/>
      <c r="Z229" s="569"/>
      <c r="AA229" s="569"/>
      <c r="AB229" s="569"/>
      <c r="AC229" s="569"/>
      <c r="AD229" s="569"/>
    </row>
    <row r="230" spans="2:30" ht="15" hidden="1" customHeight="1">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row>
    <row r="231" spans="2:30" ht="15" hidden="1" customHeight="1">
      <c r="B231" s="569"/>
      <c r="C231" s="569"/>
      <c r="D231" s="569"/>
      <c r="E231" s="569"/>
      <c r="F231" s="569"/>
      <c r="G231" s="569"/>
      <c r="H231" s="569"/>
      <c r="I231" s="569"/>
      <c r="J231" s="569"/>
      <c r="K231" s="569"/>
      <c r="L231" s="569"/>
      <c r="M231" s="569"/>
      <c r="N231" s="569"/>
      <c r="O231" s="569"/>
      <c r="P231" s="569"/>
      <c r="Q231" s="569"/>
      <c r="R231" s="569"/>
      <c r="S231" s="569"/>
      <c r="T231" s="569"/>
      <c r="U231" s="569"/>
      <c r="V231" s="569"/>
      <c r="W231" s="569"/>
      <c r="X231" s="569"/>
      <c r="Y231" s="569"/>
      <c r="Z231" s="569"/>
      <c r="AA231" s="569"/>
      <c r="AB231" s="569"/>
      <c r="AC231" s="569"/>
      <c r="AD231" s="569"/>
    </row>
    <row r="232" spans="2:30" ht="15" hidden="1" customHeight="1">
      <c r="B232" s="569"/>
      <c r="C232" s="569"/>
      <c r="D232" s="569"/>
      <c r="E232" s="569"/>
      <c r="F232" s="569"/>
      <c r="G232" s="569"/>
      <c r="H232" s="569"/>
      <c r="I232" s="569"/>
      <c r="J232" s="569"/>
      <c r="K232" s="569"/>
      <c r="L232" s="569"/>
      <c r="M232" s="569"/>
      <c r="N232" s="569"/>
      <c r="O232" s="569"/>
      <c r="P232" s="569"/>
      <c r="Q232" s="569"/>
      <c r="R232" s="569"/>
      <c r="S232" s="569"/>
      <c r="T232" s="569"/>
      <c r="U232" s="569"/>
      <c r="V232" s="569"/>
      <c r="W232" s="569"/>
      <c r="X232" s="569"/>
      <c r="Y232" s="569"/>
      <c r="Z232" s="569"/>
      <c r="AA232" s="569"/>
      <c r="AB232" s="569"/>
      <c r="AC232" s="569"/>
      <c r="AD232" s="569"/>
    </row>
    <row r="233" spans="2:30" ht="15" hidden="1" customHeight="1">
      <c r="B233" s="569"/>
      <c r="C233" s="569"/>
      <c r="D233" s="569"/>
      <c r="E233" s="569"/>
      <c r="F233" s="569"/>
      <c r="G233" s="569"/>
      <c r="H233" s="569"/>
      <c r="I233" s="569"/>
      <c r="J233" s="569"/>
      <c r="K233" s="569"/>
      <c r="L233" s="569"/>
      <c r="M233" s="569"/>
      <c r="N233" s="569"/>
      <c r="O233" s="569"/>
      <c r="P233" s="569"/>
      <c r="Q233" s="569"/>
      <c r="R233" s="569"/>
      <c r="S233" s="569"/>
      <c r="T233" s="569"/>
      <c r="U233" s="569"/>
      <c r="V233" s="569"/>
      <c r="W233" s="569"/>
      <c r="X233" s="569"/>
      <c r="Y233" s="569"/>
      <c r="Z233" s="569"/>
      <c r="AA233" s="569"/>
      <c r="AB233" s="569"/>
      <c r="AC233" s="569"/>
      <c r="AD233" s="569"/>
    </row>
    <row r="234" spans="2:30" ht="15" hidden="1" customHeight="1">
      <c r="B234" s="569"/>
      <c r="C234" s="569"/>
      <c r="D234" s="569"/>
      <c r="E234" s="569"/>
      <c r="F234" s="569"/>
      <c r="G234" s="569"/>
      <c r="H234" s="569"/>
      <c r="I234" s="569"/>
      <c r="J234" s="569"/>
      <c r="K234" s="569"/>
      <c r="L234" s="569"/>
      <c r="M234" s="569"/>
      <c r="N234" s="569"/>
      <c r="O234" s="569"/>
      <c r="P234" s="569"/>
      <c r="Q234" s="569"/>
      <c r="R234" s="569"/>
      <c r="S234" s="569"/>
      <c r="T234" s="569"/>
      <c r="U234" s="569"/>
      <c r="V234" s="569"/>
      <c r="W234" s="569"/>
      <c r="X234" s="569"/>
      <c r="Y234" s="569"/>
      <c r="Z234" s="569"/>
      <c r="AA234" s="569"/>
      <c r="AB234" s="569"/>
      <c r="AC234" s="569"/>
      <c r="AD234" s="569"/>
    </row>
    <row r="235" spans="2:30" ht="15" hidden="1" customHeight="1">
      <c r="B235" s="569"/>
      <c r="C235" s="569"/>
      <c r="D235" s="569"/>
      <c r="E235" s="569"/>
      <c r="F235" s="569"/>
      <c r="G235" s="569"/>
      <c r="H235" s="569"/>
      <c r="I235" s="569"/>
      <c r="J235" s="569"/>
      <c r="K235" s="569"/>
      <c r="L235" s="569"/>
      <c r="M235" s="569"/>
      <c r="N235" s="569"/>
      <c r="O235" s="569"/>
      <c r="P235" s="569"/>
      <c r="Q235" s="569"/>
      <c r="R235" s="569"/>
      <c r="S235" s="569"/>
      <c r="T235" s="569"/>
      <c r="U235" s="569"/>
      <c r="V235" s="569"/>
      <c r="W235" s="569"/>
      <c r="X235" s="569"/>
      <c r="Y235" s="569"/>
      <c r="Z235" s="569"/>
      <c r="AA235" s="569"/>
      <c r="AB235" s="569"/>
      <c r="AC235" s="569"/>
      <c r="AD235" s="569"/>
    </row>
    <row r="236" spans="2:30" ht="15" hidden="1" customHeight="1">
      <c r="B236" s="569"/>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row>
    <row r="237" spans="2:30" ht="15" hidden="1" customHeight="1">
      <c r="B237" s="569"/>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row>
    <row r="238" spans="2:30" ht="15" hidden="1" customHeight="1">
      <c r="B238" s="569"/>
      <c r="C238" s="569"/>
      <c r="D238" s="569"/>
      <c r="E238" s="569"/>
      <c r="F238" s="569"/>
      <c r="G238" s="569"/>
      <c r="H238" s="569"/>
      <c r="I238" s="569"/>
      <c r="J238" s="569"/>
      <c r="K238" s="569"/>
      <c r="L238" s="569"/>
      <c r="M238" s="569"/>
      <c r="N238" s="569"/>
      <c r="O238" s="569"/>
      <c r="P238" s="569"/>
      <c r="Q238" s="569"/>
      <c r="R238" s="569"/>
      <c r="S238" s="569"/>
      <c r="T238" s="569"/>
      <c r="U238" s="569"/>
      <c r="V238" s="569"/>
      <c r="W238" s="569"/>
      <c r="X238" s="569"/>
      <c r="Y238" s="569"/>
      <c r="Z238" s="569"/>
      <c r="AA238" s="569"/>
      <c r="AB238" s="569"/>
      <c r="AC238" s="569"/>
      <c r="AD238" s="569"/>
    </row>
    <row r="239" spans="2:30" ht="15" hidden="1" customHeight="1">
      <c r="B239" s="569"/>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row>
    <row r="240" spans="2:30" ht="15" hidden="1" customHeight="1">
      <c r="B240" s="569"/>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row>
    <row r="241" spans="2:30" ht="15" hidden="1" customHeight="1">
      <c r="B241" s="569"/>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row>
    <row r="242" spans="2:30" ht="15" hidden="1" customHeight="1">
      <c r="B242" s="569"/>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row>
    <row r="243" spans="2:30" ht="15" hidden="1" customHeight="1">
      <c r="B243" s="569"/>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row>
    <row r="244" spans="2:30" ht="15" hidden="1" customHeight="1">
      <c r="B244" s="569"/>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row>
    <row r="245" spans="2:30" ht="15" hidden="1" customHeight="1">
      <c r="B245" s="569"/>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row>
    <row r="246" spans="2:30" ht="15" hidden="1" customHeight="1">
      <c r="B246" s="569"/>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row>
    <row r="247" spans="2:30" ht="15" hidden="1" customHeight="1">
      <c r="B247" s="569"/>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row>
    <row r="248" spans="2:30" ht="15" hidden="1" customHeight="1">
      <c r="B248" s="569"/>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row>
    <row r="249" spans="2:30" ht="15" hidden="1" customHeight="1">
      <c r="B249" s="569"/>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row>
    <row r="250" spans="2:30" ht="15" hidden="1" customHeight="1">
      <c r="B250" s="569"/>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row>
    <row r="251" spans="2:30" ht="15" hidden="1" customHeight="1">
      <c r="B251" s="569"/>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row>
    <row r="252" spans="2:30" ht="15" hidden="1" customHeight="1">
      <c r="B252" s="569"/>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row>
    <row r="253" spans="2:30" ht="15" hidden="1" customHeight="1">
      <c r="B253" s="569"/>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row>
    <row r="254" spans="2:30" ht="15" hidden="1" customHeight="1">
      <c r="B254" s="569"/>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row>
    <row r="255" spans="2:30" ht="15" hidden="1" customHeight="1">
      <c r="B255" s="569"/>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row>
    <row r="256" spans="2:30" ht="15" hidden="1" customHeight="1">
      <c r="B256" s="569"/>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row>
    <row r="257" spans="2:30" ht="15" hidden="1" customHeight="1">
      <c r="B257" s="569"/>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row>
    <row r="258" spans="2:30" ht="15" hidden="1" customHeight="1">
      <c r="B258" s="569"/>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row>
    <row r="259" spans="2:30" ht="15" hidden="1" customHeight="1">
      <c r="B259" s="569"/>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row>
    <row r="260" spans="2:30" ht="15" hidden="1" customHeight="1">
      <c r="B260" s="569"/>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row>
    <row r="261" spans="2:30" ht="15" hidden="1" customHeight="1">
      <c r="B261" s="569"/>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row>
    <row r="262" spans="2:30" ht="15" hidden="1" customHeight="1">
      <c r="B262" s="569"/>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row>
    <row r="263" spans="2:30" ht="15" hidden="1" customHeight="1">
      <c r="B263" s="569"/>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row>
    <row r="264" spans="2:30" ht="15" hidden="1" customHeight="1">
      <c r="B264" s="569"/>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row>
    <row r="265" spans="2:30" ht="15" hidden="1" customHeight="1">
      <c r="B265" s="569"/>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row>
    <row r="266" spans="2:30" ht="15" hidden="1" customHeight="1">
      <c r="B266" s="569"/>
      <c r="C266" s="569"/>
      <c r="D266" s="569"/>
      <c r="E266" s="569"/>
      <c r="F266" s="569"/>
      <c r="G266" s="569"/>
      <c r="H266" s="569"/>
      <c r="I266" s="569"/>
      <c r="J266" s="569"/>
      <c r="K266" s="569"/>
      <c r="L266" s="569"/>
      <c r="M266" s="569"/>
      <c r="N266" s="569"/>
      <c r="O266" s="569"/>
      <c r="P266" s="569"/>
      <c r="Q266" s="569"/>
      <c r="R266" s="569"/>
      <c r="S266" s="569"/>
      <c r="T266" s="569"/>
      <c r="U266" s="569"/>
      <c r="V266" s="569"/>
      <c r="W266" s="569"/>
      <c r="X266" s="569"/>
      <c r="Y266" s="569"/>
      <c r="Z266" s="569"/>
      <c r="AA266" s="569"/>
      <c r="AB266" s="569"/>
      <c r="AC266" s="569"/>
      <c r="AD266" s="569"/>
    </row>
    <row r="267" spans="2:30" ht="15" hidden="1" customHeight="1">
      <c r="B267" s="569"/>
      <c r="C267" s="569"/>
      <c r="D267" s="569"/>
      <c r="E267" s="569"/>
      <c r="F267" s="569"/>
      <c r="G267" s="569"/>
      <c r="H267" s="569"/>
      <c r="I267" s="569"/>
      <c r="J267" s="569"/>
      <c r="K267" s="569"/>
      <c r="L267" s="569"/>
      <c r="M267" s="569"/>
      <c r="N267" s="569"/>
      <c r="O267" s="569"/>
      <c r="P267" s="569"/>
      <c r="Q267" s="569"/>
      <c r="R267" s="569"/>
      <c r="S267" s="569"/>
      <c r="T267" s="569"/>
      <c r="U267" s="569"/>
      <c r="V267" s="569"/>
      <c r="W267" s="569"/>
      <c r="X267" s="569"/>
      <c r="Y267" s="569"/>
      <c r="Z267" s="569"/>
      <c r="AA267" s="569"/>
      <c r="AB267" s="569"/>
      <c r="AC267" s="569"/>
      <c r="AD267" s="569"/>
    </row>
    <row r="268" spans="2:30" ht="15" hidden="1" customHeight="1">
      <c r="B268" s="569"/>
      <c r="C268" s="569"/>
      <c r="D268" s="569"/>
      <c r="E268" s="569"/>
      <c r="F268" s="569"/>
      <c r="G268" s="569"/>
      <c r="H268" s="569"/>
      <c r="I268" s="569"/>
      <c r="J268" s="569"/>
      <c r="K268" s="569"/>
      <c r="L268" s="569"/>
      <c r="M268" s="569"/>
      <c r="N268" s="569"/>
      <c r="O268" s="569"/>
      <c r="P268" s="569"/>
      <c r="Q268" s="569"/>
      <c r="R268" s="569"/>
      <c r="S268" s="569"/>
      <c r="T268" s="569"/>
      <c r="U268" s="569"/>
      <c r="V268" s="569"/>
      <c r="W268" s="569"/>
      <c r="X268" s="569"/>
      <c r="Y268" s="569"/>
      <c r="Z268" s="569"/>
      <c r="AA268" s="569"/>
      <c r="AB268" s="569"/>
      <c r="AC268" s="569"/>
      <c r="AD268" s="569"/>
    </row>
    <row r="269" spans="2:30" ht="15" hidden="1" customHeight="1">
      <c r="B269" s="569"/>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row>
    <row r="270" spans="2:30" ht="15" hidden="1" customHeight="1">
      <c r="B270" s="569"/>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row>
    <row r="271" spans="2:30" ht="15" hidden="1" customHeight="1">
      <c r="B271" s="569"/>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row>
    <row r="272" spans="2:30" ht="15" hidden="1" customHeight="1">
      <c r="B272" s="569"/>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row>
    <row r="273" spans="2:30" ht="15" hidden="1" customHeight="1">
      <c r="B273" s="569"/>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row>
    <row r="274" spans="2:30" ht="15" hidden="1" customHeight="1">
      <c r="B274" s="569"/>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row>
    <row r="275" spans="2:30" ht="15" hidden="1" customHeight="1">
      <c r="B275" s="569"/>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row>
    <row r="276" spans="2:30" ht="15" hidden="1" customHeight="1">
      <c r="B276" s="569"/>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row>
    <row r="277" spans="2:30" ht="15" hidden="1" customHeight="1">
      <c r="B277" s="569"/>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row>
    <row r="278" spans="2:30" ht="15" hidden="1" customHeight="1">
      <c r="B278" s="569"/>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row>
    <row r="279" spans="2:30" ht="15" hidden="1" customHeight="1">
      <c r="B279" s="569"/>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row>
    <row r="280" spans="2:30" ht="15" hidden="1" customHeight="1">
      <c r="B280" s="569"/>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row>
    <row r="281" spans="2:30" ht="15" hidden="1" customHeight="1">
      <c r="B281" s="569"/>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row>
    <row r="282" spans="2:30" ht="15" hidden="1" customHeight="1">
      <c r="B282" s="569"/>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row>
    <row r="283" spans="2:30" ht="15" hidden="1" customHeight="1">
      <c r="B283" s="569"/>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row>
    <row r="284" spans="2:30" ht="15" hidden="1" customHeight="1">
      <c r="B284" s="569"/>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row>
    <row r="285" spans="2:30" ht="15" hidden="1" customHeight="1">
      <c r="B285" s="569"/>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row>
    <row r="286" spans="2:30" ht="15" hidden="1" customHeight="1">
      <c r="B286" s="569"/>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row>
    <row r="287" spans="2:30" ht="15" hidden="1" customHeight="1">
      <c r="B287" s="569"/>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row>
    <row r="288" spans="2:30" ht="15" hidden="1" customHeight="1">
      <c r="B288" s="569"/>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row>
    <row r="289" spans="2:30" ht="15" hidden="1" customHeight="1">
      <c r="B289" s="569"/>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row>
    <row r="290" spans="2:30" ht="15" hidden="1" customHeight="1">
      <c r="B290" s="569"/>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row>
    <row r="291" spans="2:30" ht="15" hidden="1" customHeight="1">
      <c r="B291" s="569"/>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row>
    <row r="292" spans="2:30" ht="15" hidden="1" customHeight="1">
      <c r="B292" s="569"/>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row>
    <row r="293" spans="2:30" ht="15" hidden="1" customHeight="1">
      <c r="B293" s="569"/>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row>
    <row r="294" spans="2:30" ht="15" hidden="1" customHeight="1">
      <c r="B294" s="569"/>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row>
    <row r="295" spans="2:30" ht="15" hidden="1" customHeight="1">
      <c r="B295" s="569"/>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row>
    <row r="296" spans="2:30" ht="15" hidden="1" customHeight="1">
      <c r="B296" s="569"/>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row>
    <row r="297" spans="2:30" ht="15" hidden="1" customHeight="1">
      <c r="B297" s="569"/>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row>
    <row r="298" spans="2:30" ht="15" hidden="1" customHeight="1">
      <c r="B298" s="569"/>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row>
    <row r="299" spans="2:30" ht="15" hidden="1" customHeight="1">
      <c r="B299" s="569"/>
      <c r="C299" s="569"/>
      <c r="D299" s="569"/>
      <c r="E299" s="569"/>
      <c r="F299" s="569"/>
      <c r="G299" s="569"/>
      <c r="H299" s="569"/>
      <c r="I299" s="569"/>
      <c r="J299" s="569"/>
      <c r="K299" s="569"/>
      <c r="L299" s="569"/>
      <c r="M299" s="569"/>
      <c r="N299" s="569"/>
      <c r="O299" s="569"/>
      <c r="P299" s="569"/>
      <c r="Q299" s="569"/>
      <c r="R299" s="569"/>
      <c r="S299" s="569"/>
      <c r="T299" s="569"/>
      <c r="U299" s="569"/>
      <c r="V299" s="569"/>
      <c r="W299" s="569"/>
      <c r="X299" s="569"/>
      <c r="Y299" s="569"/>
      <c r="Z299" s="569"/>
      <c r="AA299" s="569"/>
      <c r="AB299" s="569"/>
      <c r="AC299" s="569"/>
      <c r="AD299" s="569"/>
    </row>
    <row r="300" spans="2:30" ht="15" hidden="1" customHeight="1">
      <c r="B300" s="569"/>
      <c r="C300" s="569"/>
      <c r="D300" s="569"/>
      <c r="E300" s="569"/>
      <c r="F300" s="569"/>
      <c r="G300" s="569"/>
      <c r="H300" s="569"/>
      <c r="I300" s="569"/>
      <c r="J300" s="569"/>
      <c r="K300" s="569"/>
      <c r="L300" s="569"/>
      <c r="M300" s="569"/>
      <c r="N300" s="569"/>
      <c r="O300" s="569"/>
      <c r="P300" s="569"/>
      <c r="Q300" s="569"/>
      <c r="R300" s="569"/>
      <c r="S300" s="569"/>
      <c r="T300" s="569"/>
      <c r="U300" s="569"/>
      <c r="V300" s="569"/>
      <c r="W300" s="569"/>
      <c r="X300" s="569"/>
      <c r="Y300" s="569"/>
      <c r="Z300" s="569"/>
      <c r="AA300" s="569"/>
      <c r="AB300" s="569"/>
      <c r="AC300" s="569"/>
      <c r="AD300" s="569"/>
    </row>
    <row r="301" spans="2:30" ht="15" hidden="1" customHeight="1">
      <c r="B301" s="569"/>
      <c r="C301" s="569"/>
      <c r="D301" s="569"/>
      <c r="E301" s="569"/>
      <c r="F301" s="569"/>
      <c r="G301" s="569"/>
      <c r="H301" s="569"/>
      <c r="I301" s="569"/>
      <c r="J301" s="569"/>
      <c r="K301" s="569"/>
      <c r="L301" s="569"/>
      <c r="M301" s="569"/>
      <c r="N301" s="569"/>
      <c r="O301" s="569"/>
      <c r="P301" s="569"/>
      <c r="Q301" s="569"/>
      <c r="R301" s="569"/>
      <c r="S301" s="569"/>
      <c r="T301" s="569"/>
      <c r="U301" s="569"/>
      <c r="V301" s="569"/>
      <c r="W301" s="569"/>
      <c r="X301" s="569"/>
      <c r="Y301" s="569"/>
      <c r="Z301" s="569"/>
      <c r="AA301" s="569"/>
      <c r="AB301" s="569"/>
      <c r="AC301" s="569"/>
      <c r="AD301" s="569"/>
    </row>
    <row r="302" spans="2:30" ht="15" hidden="1" customHeight="1">
      <c r="B302" s="569"/>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row>
    <row r="303" spans="2:30" ht="15" hidden="1" customHeight="1">
      <c r="B303" s="569"/>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row>
    <row r="304" spans="2:30" ht="15" hidden="1" customHeight="1">
      <c r="B304" s="569"/>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row>
    <row r="305" spans="2:30" ht="15" hidden="1" customHeight="1">
      <c r="B305" s="569"/>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row>
    <row r="306" spans="2:30" ht="15" hidden="1" customHeight="1">
      <c r="B306" s="569"/>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row>
    <row r="307" spans="2:30" ht="15" hidden="1" customHeight="1">
      <c r="B307" s="569"/>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row>
    <row r="308" spans="2:30" ht="15" hidden="1" customHeight="1">
      <c r="B308" s="569"/>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row>
    <row r="309" spans="2:30" ht="15" hidden="1" customHeight="1">
      <c r="B309" s="569"/>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row>
    <row r="310" spans="2:30" ht="15" hidden="1" customHeight="1">
      <c r="B310" s="569"/>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row>
    <row r="311" spans="2:30" ht="15" hidden="1" customHeight="1">
      <c r="B311" s="569"/>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row>
    <row r="312" spans="2:30" ht="15" hidden="1" customHeight="1">
      <c r="B312" s="569"/>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row>
    <row r="313" spans="2:30" ht="15" hidden="1" customHeight="1">
      <c r="B313" s="569"/>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row>
    <row r="314" spans="2:30" ht="15" hidden="1" customHeight="1">
      <c r="B314" s="569"/>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row>
    <row r="315" spans="2:30" ht="15" hidden="1" customHeight="1">
      <c r="B315" s="569"/>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row>
    <row r="316" spans="2:30" ht="15" hidden="1" customHeight="1">
      <c r="B316" s="569"/>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row>
    <row r="317" spans="2:30" ht="15" hidden="1" customHeight="1">
      <c r="B317" s="569"/>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row>
    <row r="318" spans="2:30" ht="15" hidden="1" customHeight="1">
      <c r="B318" s="569"/>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row>
    <row r="319" spans="2:30" ht="15" hidden="1" customHeight="1">
      <c r="B319" s="569"/>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row>
    <row r="320" spans="2:30" ht="15" hidden="1" customHeight="1">
      <c r="B320" s="569"/>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row>
    <row r="321" spans="2:30" ht="15" hidden="1" customHeight="1">
      <c r="B321" s="569"/>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row>
    <row r="322" spans="2:30" ht="15" hidden="1" customHeight="1">
      <c r="B322" s="569"/>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row>
    <row r="323" spans="2:30" ht="15" hidden="1" customHeight="1">
      <c r="B323" s="569"/>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row>
    <row r="324" spans="2:30" ht="15" hidden="1" customHeight="1">
      <c r="B324" s="569"/>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row>
    <row r="325" spans="2:30" ht="15" hidden="1" customHeight="1">
      <c r="B325" s="569"/>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row>
    <row r="326" spans="2:30" ht="15" hidden="1" customHeight="1">
      <c r="B326" s="569"/>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row>
    <row r="327" spans="2:30" ht="15" hidden="1" customHeight="1">
      <c r="B327" s="569"/>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row>
    <row r="328" spans="2:30" ht="15" hidden="1" customHeight="1">
      <c r="B328" s="569"/>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row>
    <row r="329" spans="2:30" ht="15" hidden="1" customHeight="1">
      <c r="B329" s="569"/>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row>
    <row r="330" spans="2:30" ht="15" hidden="1" customHeight="1">
      <c r="B330" s="569"/>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row>
    <row r="331" spans="2:30" ht="15" hidden="1" customHeight="1">
      <c r="B331" s="569"/>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row>
    <row r="332" spans="2:30" ht="15" hidden="1" customHeight="1">
      <c r="B332" s="569"/>
      <c r="C332" s="569"/>
      <c r="D332" s="569"/>
      <c r="E332" s="569"/>
      <c r="F332" s="569"/>
      <c r="G332" s="569"/>
      <c r="H332" s="569"/>
      <c r="I332" s="569"/>
      <c r="J332" s="569"/>
      <c r="K332" s="569"/>
      <c r="L332" s="569"/>
      <c r="M332" s="569"/>
      <c r="N332" s="569"/>
      <c r="O332" s="569"/>
      <c r="P332" s="569"/>
      <c r="Q332" s="569"/>
      <c r="R332" s="569"/>
      <c r="S332" s="569"/>
      <c r="T332" s="569"/>
      <c r="U332" s="569"/>
      <c r="V332" s="569"/>
      <c r="W332" s="569"/>
      <c r="X332" s="569"/>
      <c r="Y332" s="569"/>
      <c r="Z332" s="569"/>
      <c r="AA332" s="569"/>
      <c r="AB332" s="569"/>
      <c r="AC332" s="569"/>
      <c r="AD332" s="569"/>
    </row>
    <row r="333" spans="2:30" ht="15" hidden="1" customHeight="1">
      <c r="B333" s="569"/>
      <c r="C333" s="569"/>
      <c r="D333" s="569"/>
      <c r="E333" s="569"/>
      <c r="F333" s="569"/>
      <c r="G333" s="569"/>
      <c r="H333" s="569"/>
      <c r="I333" s="569"/>
      <c r="J333" s="569"/>
      <c r="K333" s="569"/>
      <c r="L333" s="569"/>
      <c r="M333" s="569"/>
      <c r="N333" s="569"/>
      <c r="O333" s="569"/>
      <c r="P333" s="569"/>
      <c r="Q333" s="569"/>
      <c r="R333" s="569"/>
      <c r="S333" s="569"/>
      <c r="T333" s="569"/>
      <c r="U333" s="569"/>
      <c r="V333" s="569"/>
      <c r="W333" s="569"/>
      <c r="X333" s="569"/>
      <c r="Y333" s="569"/>
      <c r="Z333" s="569"/>
      <c r="AA333" s="569"/>
      <c r="AB333" s="569"/>
      <c r="AC333" s="569"/>
      <c r="AD333" s="569"/>
    </row>
    <row r="334" spans="2:30" ht="15" hidden="1" customHeight="1">
      <c r="B334" s="569"/>
      <c r="C334" s="569"/>
      <c r="D334" s="569"/>
      <c r="E334" s="569"/>
      <c r="F334" s="569"/>
      <c r="G334" s="569"/>
      <c r="H334" s="569"/>
      <c r="I334" s="569"/>
      <c r="J334" s="569"/>
      <c r="K334" s="569"/>
      <c r="L334" s="569"/>
      <c r="M334" s="569"/>
      <c r="N334" s="569"/>
      <c r="O334" s="569"/>
      <c r="P334" s="569"/>
      <c r="Q334" s="569"/>
      <c r="R334" s="569"/>
      <c r="S334" s="569"/>
      <c r="T334" s="569"/>
      <c r="U334" s="569"/>
      <c r="V334" s="569"/>
      <c r="W334" s="569"/>
      <c r="X334" s="569"/>
      <c r="Y334" s="569"/>
      <c r="Z334" s="569"/>
      <c r="AA334" s="569"/>
      <c r="AB334" s="569"/>
      <c r="AC334" s="569"/>
      <c r="AD334" s="569"/>
    </row>
    <row r="335" spans="2:30" ht="15" hidden="1" customHeight="1">
      <c r="B335" s="569"/>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row>
    <row r="336" spans="2:30" ht="15" hidden="1" customHeight="1">
      <c r="B336" s="569"/>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row>
    <row r="337" spans="2:30" ht="15" hidden="1" customHeight="1">
      <c r="B337" s="569"/>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row>
    <row r="338" spans="2:30" ht="15" hidden="1" customHeight="1">
      <c r="B338" s="569"/>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row>
    <row r="339" spans="2:30" ht="15" hidden="1" customHeight="1">
      <c r="B339" s="569"/>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row>
    <row r="340" spans="2:30" ht="15" hidden="1" customHeight="1">
      <c r="B340" s="569"/>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row>
    <row r="341" spans="2:30" ht="15" hidden="1" customHeight="1">
      <c r="B341" s="569"/>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row>
    <row r="342" spans="2:30" ht="15" hidden="1" customHeight="1">
      <c r="B342" s="569"/>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row>
    <row r="343" spans="2:30" ht="15" hidden="1" customHeight="1">
      <c r="B343" s="569"/>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row>
    <row r="344" spans="2:30" ht="15" hidden="1" customHeight="1">
      <c r="B344" s="569"/>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row>
    <row r="345" spans="2:30" ht="15" hidden="1" customHeight="1">
      <c r="B345" s="569"/>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row>
    <row r="346" spans="2:30" ht="15" hidden="1" customHeight="1">
      <c r="B346" s="569"/>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row>
    <row r="347" spans="2:30" ht="15" hidden="1" customHeight="1">
      <c r="B347" s="569"/>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row>
    <row r="348" spans="2:30" ht="15" hidden="1" customHeight="1">
      <c r="B348" s="569"/>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row>
    <row r="349" spans="2:30" ht="15" hidden="1" customHeight="1">
      <c r="B349" s="569"/>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row>
    <row r="350" spans="2:30" ht="15" hidden="1" customHeight="1">
      <c r="B350" s="569"/>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row>
    <row r="351" spans="2:30" ht="15" hidden="1" customHeight="1">
      <c r="B351" s="569"/>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row>
    <row r="352" spans="2:30" ht="15" hidden="1" customHeight="1">
      <c r="B352" s="569"/>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row>
    <row r="353" spans="2:30" ht="15" hidden="1" customHeight="1">
      <c r="B353" s="569"/>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row>
    <row r="354" spans="2:30" ht="15" hidden="1" customHeight="1">
      <c r="B354" s="569"/>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row>
    <row r="355" spans="2:30" ht="15" hidden="1" customHeight="1">
      <c r="B355" s="569"/>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row>
    <row r="356" spans="2:30" ht="15" hidden="1" customHeight="1">
      <c r="B356" s="569"/>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row>
    <row r="357" spans="2:30" ht="15" hidden="1" customHeight="1">
      <c r="B357" s="569"/>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row>
    <row r="358" spans="2:30" ht="15" hidden="1" customHeight="1">
      <c r="B358" s="569"/>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row>
    <row r="359" spans="2:30" ht="15" hidden="1" customHeight="1">
      <c r="B359" s="569"/>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row>
    <row r="360" spans="2:30" ht="15" hidden="1" customHeight="1">
      <c r="B360" s="569"/>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row>
    <row r="361" spans="2:30" ht="15" hidden="1" customHeight="1">
      <c r="B361" s="569"/>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row>
    <row r="362" spans="2:30" ht="15" hidden="1" customHeight="1">
      <c r="B362" s="569"/>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row>
    <row r="363" spans="2:30" ht="15" hidden="1" customHeight="1">
      <c r="B363" s="569"/>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row>
    <row r="364" spans="2:30" ht="15" hidden="1" customHeight="1">
      <c r="B364" s="569"/>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row>
    <row r="365" spans="2:30" ht="15" hidden="1" customHeight="1">
      <c r="B365" s="569"/>
      <c r="C365" s="569"/>
      <c r="D365" s="569"/>
      <c r="E365" s="569"/>
      <c r="F365" s="569"/>
      <c r="G365" s="569"/>
      <c r="H365" s="569"/>
      <c r="I365" s="569"/>
      <c r="J365" s="569"/>
      <c r="K365" s="569"/>
      <c r="L365" s="569"/>
      <c r="M365" s="569"/>
      <c r="N365" s="569"/>
      <c r="O365" s="569"/>
      <c r="P365" s="569"/>
      <c r="Q365" s="569"/>
      <c r="R365" s="569"/>
      <c r="S365" s="569"/>
      <c r="T365" s="569"/>
      <c r="U365" s="569"/>
      <c r="V365" s="569"/>
      <c r="W365" s="569"/>
      <c r="X365" s="569"/>
      <c r="Y365" s="569"/>
      <c r="Z365" s="569"/>
      <c r="AA365" s="569"/>
      <c r="AB365" s="569"/>
      <c r="AC365" s="569"/>
      <c r="AD365" s="569"/>
    </row>
    <row r="366" spans="2:30" ht="15" hidden="1" customHeight="1">
      <c r="B366" s="569"/>
      <c r="C366" s="569"/>
      <c r="D366" s="569"/>
      <c r="E366" s="569"/>
      <c r="F366" s="569"/>
      <c r="G366" s="569"/>
      <c r="H366" s="569"/>
      <c r="I366" s="569"/>
      <c r="J366" s="569"/>
      <c r="K366" s="569"/>
      <c r="L366" s="569"/>
      <c r="M366" s="569"/>
      <c r="N366" s="569"/>
      <c r="O366" s="569"/>
      <c r="P366" s="569"/>
      <c r="Q366" s="569"/>
      <c r="R366" s="569"/>
      <c r="S366" s="569"/>
      <c r="T366" s="569"/>
      <c r="U366" s="569"/>
      <c r="V366" s="569"/>
      <c r="W366" s="569"/>
      <c r="X366" s="569"/>
      <c r="Y366" s="569"/>
      <c r="Z366" s="569"/>
      <c r="AA366" s="569"/>
      <c r="AB366" s="569"/>
      <c r="AC366" s="569"/>
      <c r="AD366" s="569"/>
    </row>
    <row r="367" spans="2:30" ht="15" hidden="1" customHeight="1">
      <c r="B367" s="569"/>
      <c r="C367" s="569"/>
      <c r="D367" s="569"/>
      <c r="E367" s="569"/>
      <c r="F367" s="569"/>
      <c r="G367" s="569"/>
      <c r="H367" s="569"/>
      <c r="I367" s="569"/>
      <c r="J367" s="569"/>
      <c r="K367" s="569"/>
      <c r="L367" s="569"/>
      <c r="M367" s="569"/>
      <c r="N367" s="569"/>
      <c r="O367" s="569"/>
      <c r="P367" s="569"/>
      <c r="Q367" s="569"/>
      <c r="R367" s="569"/>
      <c r="S367" s="569"/>
      <c r="T367" s="569"/>
      <c r="U367" s="569"/>
      <c r="V367" s="569"/>
      <c r="W367" s="569"/>
      <c r="X367" s="569"/>
      <c r="Y367" s="569"/>
      <c r="Z367" s="569"/>
      <c r="AA367" s="569"/>
      <c r="AB367" s="569"/>
      <c r="AC367" s="569"/>
      <c r="AD367" s="569"/>
    </row>
    <row r="368" spans="2:30" ht="15" hidden="1" customHeight="1">
      <c r="B368" s="569"/>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row>
    <row r="369" spans="2:30" ht="15" hidden="1" customHeight="1">
      <c r="B369" s="569"/>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row>
    <row r="370" spans="2:30" ht="15" hidden="1" customHeight="1">
      <c r="B370" s="569"/>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row>
    <row r="371" spans="2:30" ht="15" hidden="1" customHeight="1">
      <c r="B371" s="569"/>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row>
    <row r="372" spans="2:30" ht="15" hidden="1" customHeight="1">
      <c r="B372" s="569"/>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row>
    <row r="373" spans="2:30" ht="15" hidden="1" customHeight="1">
      <c r="B373" s="569"/>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row>
    <row r="374" spans="2:30" ht="15" hidden="1" customHeight="1">
      <c r="B374" s="569"/>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row>
    <row r="375" spans="2:30" ht="15" hidden="1" customHeight="1">
      <c r="B375" s="569"/>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row>
    <row r="376" spans="2:30" ht="15" hidden="1" customHeight="1">
      <c r="B376" s="569"/>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row>
    <row r="377" spans="2:30" ht="15" hidden="1" customHeight="1">
      <c r="B377" s="569"/>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row>
    <row r="378" spans="2:30" ht="15" hidden="1" customHeight="1">
      <c r="B378" s="569"/>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row>
    <row r="379" spans="2:30" ht="15" hidden="1" customHeight="1">
      <c r="B379" s="569"/>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row>
    <row r="380" spans="2:30" ht="15" hidden="1" customHeight="1">
      <c r="B380" s="569"/>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row>
    <row r="381" spans="2:30" ht="15" hidden="1" customHeight="1">
      <c r="B381" s="569"/>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row>
    <row r="382" spans="2:30" ht="15" hidden="1" customHeight="1">
      <c r="B382" s="569"/>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row>
    <row r="383" spans="2:30" ht="15" hidden="1" customHeight="1">
      <c r="B383" s="569"/>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row>
    <row r="384" spans="2:30" ht="15" hidden="1" customHeight="1">
      <c r="B384" s="569"/>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row>
    <row r="385" spans="2:30" ht="15" hidden="1" customHeight="1">
      <c r="B385" s="569"/>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row>
    <row r="386" spans="2:30" ht="15" hidden="1" customHeight="1">
      <c r="B386" s="569"/>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row>
    <row r="387" spans="2:30" ht="15" hidden="1" customHeight="1">
      <c r="B387" s="569"/>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row>
    <row r="388" spans="2:30" ht="15" hidden="1" customHeight="1">
      <c r="B388" s="569"/>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row>
    <row r="389" spans="2:30" ht="15" hidden="1" customHeight="1">
      <c r="B389" s="569"/>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row>
    <row r="390" spans="2:30" ht="15" hidden="1" customHeight="1">
      <c r="B390" s="569"/>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row>
    <row r="391" spans="2:30" ht="15" hidden="1" customHeight="1">
      <c r="B391" s="569"/>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row>
    <row r="392" spans="2:30" ht="15" hidden="1" customHeight="1">
      <c r="B392" s="569"/>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row>
    <row r="393" spans="2:30" ht="15" hidden="1" customHeight="1">
      <c r="B393" s="569"/>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row>
    <row r="394" spans="2:30" ht="15" hidden="1" customHeight="1">
      <c r="B394" s="569"/>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row>
    <row r="395" spans="2:30" ht="15" hidden="1" customHeight="1">
      <c r="B395" s="569"/>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row>
    <row r="396" spans="2:30" ht="15" hidden="1" customHeight="1">
      <c r="B396" s="569"/>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row>
    <row r="397" spans="2:30" ht="15" hidden="1" customHeight="1">
      <c r="B397" s="569"/>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row>
    <row r="398" spans="2:30" ht="15" hidden="1" customHeight="1">
      <c r="B398" s="569"/>
      <c r="C398" s="569"/>
      <c r="D398" s="569"/>
      <c r="E398" s="569"/>
      <c r="F398" s="569"/>
      <c r="G398" s="569"/>
      <c r="H398" s="569"/>
      <c r="I398" s="569"/>
      <c r="J398" s="569"/>
      <c r="K398" s="569"/>
      <c r="L398" s="569"/>
      <c r="M398" s="569"/>
      <c r="N398" s="569"/>
      <c r="O398" s="569"/>
      <c r="P398" s="569"/>
      <c r="Q398" s="569"/>
      <c r="R398" s="569"/>
      <c r="S398" s="569"/>
      <c r="T398" s="569"/>
      <c r="U398" s="569"/>
      <c r="V398" s="569"/>
      <c r="W398" s="569"/>
      <c r="X398" s="569"/>
      <c r="Y398" s="569"/>
      <c r="Z398" s="569"/>
      <c r="AA398" s="569"/>
      <c r="AB398" s="569"/>
      <c r="AC398" s="569"/>
      <c r="AD398" s="569"/>
    </row>
    <row r="399" spans="2:30" ht="15" hidden="1" customHeight="1">
      <c r="B399" s="569"/>
      <c r="C399" s="569"/>
      <c r="D399" s="569"/>
      <c r="E399" s="569"/>
      <c r="F399" s="569"/>
      <c r="G399" s="569"/>
      <c r="H399" s="569"/>
      <c r="I399" s="569"/>
      <c r="J399" s="569"/>
      <c r="K399" s="569"/>
      <c r="L399" s="569"/>
      <c r="M399" s="569"/>
      <c r="N399" s="569"/>
      <c r="O399" s="569"/>
      <c r="P399" s="569"/>
      <c r="Q399" s="569"/>
      <c r="R399" s="569"/>
      <c r="S399" s="569"/>
      <c r="T399" s="569"/>
      <c r="U399" s="569"/>
      <c r="V399" s="569"/>
      <c r="W399" s="569"/>
      <c r="X399" s="569"/>
      <c r="Y399" s="569"/>
      <c r="Z399" s="569"/>
      <c r="AA399" s="569"/>
      <c r="AB399" s="569"/>
      <c r="AC399" s="569"/>
      <c r="AD399" s="569"/>
    </row>
    <row r="400" spans="2:30" ht="15" hidden="1" customHeight="1">
      <c r="B400" s="569"/>
      <c r="C400" s="569"/>
      <c r="D400" s="569"/>
      <c r="E400" s="569"/>
      <c r="F400" s="569"/>
      <c r="G400" s="569"/>
      <c r="H400" s="569"/>
      <c r="I400" s="569"/>
      <c r="J400" s="569"/>
      <c r="K400" s="569"/>
      <c r="L400" s="569"/>
      <c r="M400" s="569"/>
      <c r="N400" s="569"/>
      <c r="O400" s="569"/>
      <c r="P400" s="569"/>
      <c r="Q400" s="569"/>
      <c r="R400" s="569"/>
      <c r="S400" s="569"/>
      <c r="T400" s="569"/>
      <c r="U400" s="569"/>
      <c r="V400" s="569"/>
      <c r="W400" s="569"/>
      <c r="X400" s="569"/>
      <c r="Y400" s="569"/>
      <c r="Z400" s="569"/>
      <c r="AA400" s="569"/>
      <c r="AB400" s="569"/>
      <c r="AC400" s="569"/>
      <c r="AD400" s="569"/>
    </row>
    <row r="401" spans="2:30" ht="15" hidden="1" customHeight="1">
      <c r="B401" s="569"/>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row>
    <row r="402" spans="2:30" ht="15" hidden="1" customHeight="1">
      <c r="B402" s="569"/>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row>
    <row r="403" spans="2:30" ht="18" hidden="1" customHeight="1">
      <c r="B403" s="569"/>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row>
    <row r="404" spans="2:30" hidden="1"/>
    <row r="405" spans="2:30"/>
  </sheetData>
  <sheetProtection password="DE42" sheet="1" objects="1" scenarios="1" selectLockedCells="1"/>
  <mergeCells count="292">
    <mergeCell ref="B2:AD6"/>
    <mergeCell ref="C50:C56"/>
    <mergeCell ref="D50:AC50"/>
    <mergeCell ref="D51:AC51"/>
    <mergeCell ref="D52:G52"/>
    <mergeCell ref="H52:AC52"/>
    <mergeCell ref="W41:AC41"/>
    <mergeCell ref="D42:G42"/>
    <mergeCell ref="H42:K42"/>
    <mergeCell ref="L42:P42"/>
    <mergeCell ref="Q42:AC42"/>
    <mergeCell ref="AB8:AD8"/>
    <mergeCell ref="B9:L9"/>
    <mergeCell ref="Q10:AD11"/>
    <mergeCell ref="B15:AD15"/>
    <mergeCell ref="C16:AD16"/>
    <mergeCell ref="C17:AD17"/>
    <mergeCell ref="B19:AC19"/>
    <mergeCell ref="C20:E20"/>
    <mergeCell ref="G20:I20"/>
    <mergeCell ref="K20:M20"/>
    <mergeCell ref="O20:Q20"/>
    <mergeCell ref="S20:U20"/>
    <mergeCell ref="W20:Y20"/>
    <mergeCell ref="AA20:AC20"/>
    <mergeCell ref="B13:AD13"/>
    <mergeCell ref="C21:E21"/>
    <mergeCell ref="G21:I21"/>
    <mergeCell ref="K21:M21"/>
    <mergeCell ref="O21:Q21"/>
    <mergeCell ref="S21:U21"/>
    <mergeCell ref="W21:Y21"/>
    <mergeCell ref="AA21:AC21"/>
    <mergeCell ref="C22:E22"/>
    <mergeCell ref="G22:I22"/>
    <mergeCell ref="K22:M22"/>
    <mergeCell ref="O22:Q22"/>
    <mergeCell ref="S22:U22"/>
    <mergeCell ref="W22:Y22"/>
    <mergeCell ref="Z22:AC23"/>
    <mergeCell ref="C23:E23"/>
    <mergeCell ref="G23:I23"/>
    <mergeCell ref="K23:M23"/>
    <mergeCell ref="O23:Q23"/>
    <mergeCell ref="S23:U23"/>
    <mergeCell ref="W23:Y23"/>
    <mergeCell ref="B24:AC24"/>
    <mergeCell ref="B26:AD26"/>
    <mergeCell ref="C27:E27"/>
    <mergeCell ref="G27:J27"/>
    <mergeCell ref="L27:N27"/>
    <mergeCell ref="P27:R27"/>
    <mergeCell ref="T27:V27"/>
    <mergeCell ref="X27:Z27"/>
    <mergeCell ref="AB27:AD27"/>
    <mergeCell ref="C28:E28"/>
    <mergeCell ref="G28:J28"/>
    <mergeCell ref="L28:N28"/>
    <mergeCell ref="P28:R28"/>
    <mergeCell ref="T28:V28"/>
    <mergeCell ref="X28:Z28"/>
    <mergeCell ref="AB28:AD28"/>
    <mergeCell ref="C29:E29"/>
    <mergeCell ref="G29:J29"/>
    <mergeCell ref="L29:N29"/>
    <mergeCell ref="P29:R29"/>
    <mergeCell ref="T29:V29"/>
    <mergeCell ref="X29:Z29"/>
    <mergeCell ref="AB29:AD29"/>
    <mergeCell ref="C30:E30"/>
    <mergeCell ref="G30:J30"/>
    <mergeCell ref="L30:N30"/>
    <mergeCell ref="P30:R30"/>
    <mergeCell ref="T30:V30"/>
    <mergeCell ref="X30:Z30"/>
    <mergeCell ref="AB30:AD30"/>
    <mergeCell ref="C31:E31"/>
    <mergeCell ref="G31:J31"/>
    <mergeCell ref="L31:N31"/>
    <mergeCell ref="P31:R31"/>
    <mergeCell ref="T31:V31"/>
    <mergeCell ref="X31:Z31"/>
    <mergeCell ref="AB31:AD31"/>
    <mergeCell ref="C32:E32"/>
    <mergeCell ref="G32:J32"/>
    <mergeCell ref="L32:N32"/>
    <mergeCell ref="P32:R32"/>
    <mergeCell ref="T32:V32"/>
    <mergeCell ref="X32:Z32"/>
    <mergeCell ref="AA32:AD32"/>
    <mergeCell ref="C35:AC35"/>
    <mergeCell ref="C36:C42"/>
    <mergeCell ref="D36:AC36"/>
    <mergeCell ref="D37:AC37"/>
    <mergeCell ref="D38:G38"/>
    <mergeCell ref="H38:AC38"/>
    <mergeCell ref="D39:G39"/>
    <mergeCell ref="H39:AC39"/>
    <mergeCell ref="D40:G40"/>
    <mergeCell ref="H40:K40"/>
    <mergeCell ref="L40:N40"/>
    <mergeCell ref="O40:AC40"/>
    <mergeCell ref="D41:G41"/>
    <mergeCell ref="H41:K41"/>
    <mergeCell ref="L41:N41"/>
    <mergeCell ref="O41:S41"/>
    <mergeCell ref="T41:V41"/>
    <mergeCell ref="C43:C49"/>
    <mergeCell ref="D43:AC43"/>
    <mergeCell ref="D44:AC44"/>
    <mergeCell ref="D45:G45"/>
    <mergeCell ref="H45:AC45"/>
    <mergeCell ref="D46:G46"/>
    <mergeCell ref="H46:AC46"/>
    <mergeCell ref="D47:G47"/>
    <mergeCell ref="H47:K47"/>
    <mergeCell ref="L47:N47"/>
    <mergeCell ref="O47:AC47"/>
    <mergeCell ref="D48:G48"/>
    <mergeCell ref="H48:K48"/>
    <mergeCell ref="L48:N48"/>
    <mergeCell ref="O48:S48"/>
    <mergeCell ref="T48:V48"/>
    <mergeCell ref="W48:AC48"/>
    <mergeCell ref="D49:G49"/>
    <mergeCell ref="H49:K49"/>
    <mergeCell ref="L49:P49"/>
    <mergeCell ref="Q49:AC49"/>
    <mergeCell ref="D53:G53"/>
    <mergeCell ref="D54:G54"/>
    <mergeCell ref="H54:K54"/>
    <mergeCell ref="L54:N54"/>
    <mergeCell ref="O54:AC54"/>
    <mergeCell ref="D55:G55"/>
    <mergeCell ref="H55:K55"/>
    <mergeCell ref="L55:N55"/>
    <mergeCell ref="O55:S55"/>
    <mergeCell ref="T55:V55"/>
    <mergeCell ref="W55:AC55"/>
    <mergeCell ref="H53:AC53"/>
    <mergeCell ref="D56:G56"/>
    <mergeCell ref="H56:K56"/>
    <mergeCell ref="L56:P56"/>
    <mergeCell ref="Q56:AC56"/>
    <mergeCell ref="C57:C63"/>
    <mergeCell ref="D57:AC57"/>
    <mergeCell ref="D58:AC58"/>
    <mergeCell ref="D59:G59"/>
    <mergeCell ref="H59:AC59"/>
    <mergeCell ref="D60:G60"/>
    <mergeCell ref="H60:AC60"/>
    <mergeCell ref="D61:G61"/>
    <mergeCell ref="H61:K61"/>
    <mergeCell ref="L61:N61"/>
    <mergeCell ref="O61:AC61"/>
    <mergeCell ref="D62:G62"/>
    <mergeCell ref="H62:K62"/>
    <mergeCell ref="L62:N62"/>
    <mergeCell ref="O62:S62"/>
    <mergeCell ref="T62:V62"/>
    <mergeCell ref="W62:AC62"/>
    <mergeCell ref="D63:G63"/>
    <mergeCell ref="H63:K63"/>
    <mergeCell ref="L63:P63"/>
    <mergeCell ref="Q63:AC63"/>
    <mergeCell ref="C64:C70"/>
    <mergeCell ref="D64:AC64"/>
    <mergeCell ref="D65:AC65"/>
    <mergeCell ref="D66:G66"/>
    <mergeCell ref="H66:AC66"/>
    <mergeCell ref="D67:G67"/>
    <mergeCell ref="H67:AC67"/>
    <mergeCell ref="D68:G68"/>
    <mergeCell ref="H68:K68"/>
    <mergeCell ref="L68:N68"/>
    <mergeCell ref="O68:AC68"/>
    <mergeCell ref="D69:G69"/>
    <mergeCell ref="H69:K69"/>
    <mergeCell ref="L69:N69"/>
    <mergeCell ref="O69:S69"/>
    <mergeCell ref="T69:V69"/>
    <mergeCell ref="W69:AC69"/>
    <mergeCell ref="D70:G70"/>
    <mergeCell ref="H70:K70"/>
    <mergeCell ref="L70:P70"/>
    <mergeCell ref="Q70:AC70"/>
    <mergeCell ref="C71:C77"/>
    <mergeCell ref="D71:AC71"/>
    <mergeCell ref="D72:AC72"/>
    <mergeCell ref="D73:G73"/>
    <mergeCell ref="H73:AC73"/>
    <mergeCell ref="D74:G74"/>
    <mergeCell ref="H74:AC74"/>
    <mergeCell ref="D75:G75"/>
    <mergeCell ref="H75:K75"/>
    <mergeCell ref="L75:N75"/>
    <mergeCell ref="O75:AC75"/>
    <mergeCell ref="D76:G76"/>
    <mergeCell ref="H76:K76"/>
    <mergeCell ref="L76:N76"/>
    <mergeCell ref="O76:S76"/>
    <mergeCell ref="T76:V76"/>
    <mergeCell ref="W76:AC76"/>
    <mergeCell ref="D77:G77"/>
    <mergeCell ref="H77:K77"/>
    <mergeCell ref="L77:P77"/>
    <mergeCell ref="Q77:AC77"/>
    <mergeCell ref="C78:C84"/>
    <mergeCell ref="D78:AC78"/>
    <mergeCell ref="D79:AC79"/>
    <mergeCell ref="D80:G80"/>
    <mergeCell ref="H80:AC80"/>
    <mergeCell ref="D81:G81"/>
    <mergeCell ref="H81:AC81"/>
    <mergeCell ref="D82:G82"/>
    <mergeCell ref="H82:K82"/>
    <mergeCell ref="L82:N82"/>
    <mergeCell ref="O82:AC82"/>
    <mergeCell ref="D83:G83"/>
    <mergeCell ref="H83:K83"/>
    <mergeCell ref="L83:N83"/>
    <mergeCell ref="O83:S83"/>
    <mergeCell ref="T83:V83"/>
    <mergeCell ref="W83:AC83"/>
    <mergeCell ref="D84:G84"/>
    <mergeCell ref="H84:K84"/>
    <mergeCell ref="L84:P84"/>
    <mergeCell ref="Q84:AC84"/>
    <mergeCell ref="C85:C91"/>
    <mergeCell ref="D85:AC85"/>
    <mergeCell ref="D86:AC86"/>
    <mergeCell ref="D87:G87"/>
    <mergeCell ref="H87:AC87"/>
    <mergeCell ref="D88:G88"/>
    <mergeCell ref="H88:AC88"/>
    <mergeCell ref="D89:G89"/>
    <mergeCell ref="H89:K89"/>
    <mergeCell ref="L89:N89"/>
    <mergeCell ref="O89:AC89"/>
    <mergeCell ref="D90:G90"/>
    <mergeCell ref="H90:K90"/>
    <mergeCell ref="L90:N90"/>
    <mergeCell ref="O90:S90"/>
    <mergeCell ref="T90:V90"/>
    <mergeCell ref="W90:AC90"/>
    <mergeCell ref="D91:G91"/>
    <mergeCell ref="H91:K91"/>
    <mergeCell ref="L91:P91"/>
    <mergeCell ref="Q91:AC91"/>
    <mergeCell ref="D97:G97"/>
    <mergeCell ref="H97:K97"/>
    <mergeCell ref="L97:N97"/>
    <mergeCell ref="O97:S97"/>
    <mergeCell ref="T97:V97"/>
    <mergeCell ref="W97:AC97"/>
    <mergeCell ref="D98:G98"/>
    <mergeCell ref="H98:K98"/>
    <mergeCell ref="L98:P98"/>
    <mergeCell ref="Q98:AC98"/>
    <mergeCell ref="D93:AC93"/>
    <mergeCell ref="D94:G94"/>
    <mergeCell ref="H94:AC94"/>
    <mergeCell ref="D95:G95"/>
    <mergeCell ref="H95:AC95"/>
    <mergeCell ref="D96:G96"/>
    <mergeCell ref="H96:K96"/>
    <mergeCell ref="L96:N96"/>
    <mergeCell ref="O96:AC96"/>
    <mergeCell ref="B7:AD7"/>
    <mergeCell ref="C99:C105"/>
    <mergeCell ref="D99:AC99"/>
    <mergeCell ref="D100:AC100"/>
    <mergeCell ref="D101:G101"/>
    <mergeCell ref="H101:AC101"/>
    <mergeCell ref="D102:G102"/>
    <mergeCell ref="H102:AC102"/>
    <mergeCell ref="D103:G103"/>
    <mergeCell ref="H103:K103"/>
    <mergeCell ref="L103:N103"/>
    <mergeCell ref="O103:AC103"/>
    <mergeCell ref="D104:G104"/>
    <mergeCell ref="H104:K104"/>
    <mergeCell ref="L104:N104"/>
    <mergeCell ref="O104:S104"/>
    <mergeCell ref="T104:V104"/>
    <mergeCell ref="W104:AC104"/>
    <mergeCell ref="D105:G105"/>
    <mergeCell ref="H105:K105"/>
    <mergeCell ref="L105:P105"/>
    <mergeCell ref="Q105:AC105"/>
    <mergeCell ref="C92:C98"/>
    <mergeCell ref="D92:AC92"/>
  </mergeCells>
  <conditionalFormatting sqref="D37:AC37 H38:AC39 H40:K42 O40:AC40 O41:S41 Q42:AC42 W41:AC41">
    <cfRule type="expression" dxfId="9" priority="10">
      <formula>$AI$40=$AJ$40</formula>
    </cfRule>
  </conditionalFormatting>
  <conditionalFormatting sqref="D44:AC44 H45:AC46 H47:K49 O47:AC47 O48:S48 W48:AC48 Q49:AC49">
    <cfRule type="expression" dxfId="8" priority="9">
      <formula>$AI$47=$AJ$47</formula>
    </cfRule>
  </conditionalFormatting>
  <conditionalFormatting sqref="D51:AC51 H52:AC53 H54:K56 O54:AC54 O55:S55 Q56:AC56 W55:AC55">
    <cfRule type="expression" dxfId="7" priority="8">
      <formula>$AI$54=$AJ$54</formula>
    </cfRule>
  </conditionalFormatting>
  <conditionalFormatting sqref="D58:AC58 H59:AC60 H61:K63 O61:AC61 O62:S62 W62:AC62 Q63:AC63">
    <cfRule type="expression" dxfId="6" priority="7">
      <formula>$AI$61=$AJ$61</formula>
    </cfRule>
  </conditionalFormatting>
  <conditionalFormatting sqref="D65:AC65 H66:AC67 H68:K70 O68:AC68 O69:S69 W69:AC69 Q70:AC70">
    <cfRule type="expression" dxfId="5" priority="6">
      <formula>$AI$68=$AJ$68</formula>
    </cfRule>
  </conditionalFormatting>
  <conditionalFormatting sqref="D72:AC72 H73:AC74 H75:K77 O75:AC75 O76:S76 W76:AC76 Q77:AC77">
    <cfRule type="expression" dxfId="4" priority="5">
      <formula>$AI$75=$AJ$75</formula>
    </cfRule>
  </conditionalFormatting>
  <conditionalFormatting sqref="D79:AC79 H80:AC81 H82:K84 O82:AC82 O83:S83 W83:AC83 Q84:AC84">
    <cfRule type="expression" dxfId="3" priority="4">
      <formula>$AI$82=$AJ$82</formula>
    </cfRule>
  </conditionalFormatting>
  <conditionalFormatting sqref="D86:AC86 H87:AC88 H89:K91 O89:AC89 O90:S90 W90:AC90 Q91:AC91">
    <cfRule type="expression" dxfId="2" priority="3">
      <formula>$AI$89=$AJ$89</formula>
    </cfRule>
  </conditionalFormatting>
  <conditionalFormatting sqref="D93:AC93 H94:AC95 H96:K98 O96:AC96 O97:S97 W97:AC97 Q98:AC98">
    <cfRule type="expression" dxfId="1" priority="2">
      <formula>$AI$96=$AJ$96</formula>
    </cfRule>
  </conditionalFormatting>
  <conditionalFormatting sqref="D100:AC100 H101:AC102 H103:K105 O103:AC103 O104:S104 W104:AC104 Q105:AC105">
    <cfRule type="expression" dxfId="0" priority="1">
      <formula>$AI$103=$AJ$103</formula>
    </cfRule>
  </conditionalFormatting>
  <dataValidations count="4">
    <dataValidation type="list" allowBlank="1" showInputMessage="1" showErrorMessage="1" sqref="J22:K22 G17">
      <formula1>#REF!</formula1>
    </dataValidation>
    <dataValidation type="list" allowBlank="1" showInputMessage="1" showErrorMessage="1" sqref="H39:AC39 H46:AC46 H53:AC53 H60:AC60 H67:AC67 H74:AC74 H81:AC81 H88:AC88 H95:AC95 H102:AC102">
      <formula1>INDIRECT($AG40)</formula1>
    </dataValidation>
    <dataValidation type="list" allowBlank="1" showInputMessage="1" showErrorMessage="1" sqref="H40:K40 H47:K47 H54:K54 H61:K61 H68:K68 H75:K75 H82:K82 H89:K89 H96:K96 H103:K103">
      <formula1>$AH$2:$AH$28</formula1>
    </dataValidation>
    <dataValidation type="list" allowBlank="1" showInputMessage="1" showErrorMessage="1" sqref="H42:K42 H49:K49 H56:K56 H63:K63 H70:K70 H77:K77 H84:K84 H91:K91 H98:K98 H105:K105">
      <formula1>$AH$2:$AH$43</formula1>
    </dataValidation>
  </dataValidations>
  <hyperlinks>
    <hyperlink ref="AB8" location="Índice!A1" display="Índice"/>
    <hyperlink ref="Q10:AD11" location="CNGSPSPE_2017_M1_secc11!A1" display="Sección XI. Centros de Justicia para las Mujeres o Centros Especializados para la Atención de las Mujeres"/>
  </hyperlinks>
  <pageMargins left="0.70866141732283472" right="0.70866141732283472" top="0.74803149606299213" bottom="0.74803149606299213" header="0.31496062992125984" footer="0.31496062992125984"/>
  <pageSetup scale="77" orientation="portrait" horizontalDpi="300" r:id="rId1"/>
  <headerFooter>
    <oddHeader>&amp;CMódulo 1 Seccion XI
Participantes y Comentarios</oddHeader>
    <oddFooter>&amp;LCenso Nacional de Gobierno, Seguridad Pública y Sistema Penitenciario Estatales 2017&amp;R&amp;P de &amp;N</oddFooter>
  </headerFooter>
  <rowBreaks count="1" manualBreakCount="1">
    <brk id="2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'Anexo 2 Infraestructura'!$B$2:$B$34</xm:f>
          </x14:formula1>
          <xm:sqref>H38:AC38 H45:AC45 H52:AC52 H59:AC59 H66:AC66 H73:AC73 H80:AC80 H87:AC87 H94:AC94 H101:AC101</xm:sqref>
        </x14:dataValidation>
      </x14:dataValidations>
    </ext>
  </extLst>
</worksheet>
</file>

<file path=xl/worksheets/sheet6.xml><?xml version="1.0" encoding="utf-8"?>
<worksheet xmlns="http://schemas.openxmlformats.org/spreadsheetml/2006/main" xmlns:r="http://schemas.openxmlformats.org/officeDocument/2006/relationships">
  <dimension ref="A1:AF228"/>
  <sheetViews>
    <sheetView view="pageBreakPreview" zoomScaleNormal="100" zoomScaleSheetLayoutView="100" workbookViewId="0">
      <selection activeCell="H14" sqref="H14:AC14"/>
    </sheetView>
  </sheetViews>
  <sheetFormatPr baseColWidth="10" defaultColWidth="0" defaultRowHeight="15" zeroHeight="1"/>
  <cols>
    <col min="1" max="31" width="3.7109375" style="102" customWidth="1"/>
    <col min="32" max="32" width="3.7109375" style="179" hidden="1" customWidth="1"/>
    <col min="33" max="16384" width="3.7109375" hidden="1"/>
  </cols>
  <sheetData>
    <row r="1" spans="1:32"/>
    <row r="2" spans="1:32" ht="15" customHeight="1">
      <c r="A2" s="124"/>
      <c r="B2" s="698" t="s">
        <v>0</v>
      </c>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125"/>
    </row>
    <row r="3" spans="1:32" ht="15" customHeight="1">
      <c r="A3" s="124"/>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125"/>
    </row>
    <row r="4" spans="1:32" ht="15" customHeight="1">
      <c r="A4" s="124"/>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125"/>
    </row>
    <row r="5" spans="1:32" ht="15" customHeight="1">
      <c r="A5" s="124"/>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125"/>
    </row>
    <row r="6" spans="1:32" ht="83.25" customHeight="1">
      <c r="A6" s="12"/>
      <c r="B6" s="698"/>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99"/>
    </row>
    <row r="7" spans="1:32" ht="34.5" customHeight="1">
      <c r="A7" s="12"/>
      <c r="B7" s="699" t="s">
        <v>650</v>
      </c>
      <c r="C7" s="699"/>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99"/>
    </row>
    <row r="8" spans="1:32" ht="15.75">
      <c r="A8" s="1"/>
      <c r="B8" s="180"/>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E8" s="2"/>
    </row>
    <row r="9" spans="1:32" ht="18" customHeight="1">
      <c r="A9" s="124"/>
      <c r="B9" s="733" t="str">
        <f>IF(Presentación!$B$9="","",Presentación!$B$9)</f>
        <v>Veracruz de Ignacio de la Llave</v>
      </c>
      <c r="C9" s="734"/>
      <c r="D9" s="734"/>
      <c r="E9" s="734"/>
      <c r="F9" s="734"/>
      <c r="G9" s="734"/>
      <c r="H9" s="734"/>
      <c r="I9" s="734"/>
      <c r="J9" s="734"/>
      <c r="K9" s="734"/>
      <c r="L9" s="735"/>
      <c r="M9" s="666"/>
      <c r="N9" s="181" t="str">
        <f>IF(Presentación!$N$9="","",Presentación!$N$9)</f>
        <v>30</v>
      </c>
      <c r="O9" s="182"/>
      <c r="P9" s="182"/>
      <c r="Q9" s="182"/>
      <c r="R9" s="182"/>
      <c r="S9" s="182"/>
      <c r="T9" s="182"/>
      <c r="U9" s="182"/>
      <c r="V9" s="182"/>
      <c r="W9" s="182"/>
      <c r="X9" s="182"/>
      <c r="Y9" s="182"/>
      <c r="Z9" s="182"/>
      <c r="AA9" s="182"/>
      <c r="AB9" s="1251" t="s">
        <v>1</v>
      </c>
      <c r="AC9" s="1251"/>
      <c r="AD9" s="1251"/>
      <c r="AE9" s="183"/>
    </row>
    <row r="10" spans="1:32" ht="12.75" customHeight="1">
      <c r="A10" s="3"/>
      <c r="B10" s="184"/>
      <c r="C10" s="127"/>
      <c r="D10" s="127"/>
      <c r="E10" s="127"/>
      <c r="F10" s="127"/>
      <c r="G10" s="127"/>
      <c r="H10" s="185"/>
      <c r="I10" s="185"/>
      <c r="J10" s="185"/>
      <c r="K10" s="185"/>
      <c r="L10" s="185"/>
      <c r="M10" s="185"/>
      <c r="N10" s="185"/>
      <c r="O10" s="185"/>
      <c r="P10" s="185"/>
      <c r="Q10" s="185"/>
      <c r="R10" s="185"/>
      <c r="S10" s="185"/>
      <c r="T10" s="185"/>
      <c r="U10" s="185"/>
      <c r="V10" s="185"/>
      <c r="W10" s="185"/>
      <c r="X10" s="185"/>
      <c r="Y10" s="185"/>
      <c r="Z10" s="185"/>
      <c r="AA10" s="185"/>
      <c r="AB10" s="185"/>
      <c r="AC10" s="185"/>
      <c r="AD10" s="186"/>
      <c r="AE10" s="5"/>
    </row>
    <row r="11" spans="1:32" s="102" customFormat="1">
      <c r="A11" s="12"/>
      <c r="B11" s="1252" t="s">
        <v>423</v>
      </c>
      <c r="C11" s="1252"/>
      <c r="D11" s="1252"/>
      <c r="E11" s="1252"/>
      <c r="F11" s="1252"/>
      <c r="G11" s="1252"/>
      <c r="H11" s="1252"/>
      <c r="I11" s="1252"/>
      <c r="J11" s="1252"/>
      <c r="K11" s="1252"/>
      <c r="L11" s="1252"/>
      <c r="M11" s="1252"/>
      <c r="N11" s="1252"/>
      <c r="O11" s="1252"/>
      <c r="P11" s="1252"/>
      <c r="Q11" s="1252"/>
      <c r="R11" s="1252"/>
      <c r="S11" s="1252"/>
      <c r="T11" s="1252"/>
      <c r="U11" s="1252"/>
      <c r="V11" s="1252"/>
      <c r="W11" s="1252"/>
      <c r="X11" s="1252"/>
      <c r="Y11" s="1252"/>
      <c r="Z11" s="1252"/>
      <c r="AA11" s="1252"/>
      <c r="AB11" s="1252"/>
      <c r="AC11" s="1252"/>
      <c r="AD11" s="1252"/>
      <c r="AE11" s="99"/>
    </row>
    <row r="12" spans="1:32" s="142" customFormat="1" ht="5.25" customHeight="1" thickBot="1">
      <c r="A12" s="12"/>
      <c r="B12" s="8"/>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99"/>
      <c r="AF12" s="187"/>
    </row>
    <row r="13" spans="1:32" s="102" customFormat="1" ht="15" customHeight="1">
      <c r="A13" s="188"/>
      <c r="B13" s="189"/>
      <c r="C13" s="190"/>
      <c r="D13" s="190"/>
      <c r="E13" s="190"/>
      <c r="F13" s="190"/>
      <c r="G13" s="190"/>
      <c r="H13" s="191"/>
      <c r="I13" s="191"/>
      <c r="J13" s="191"/>
      <c r="K13" s="191"/>
      <c r="L13" s="191"/>
      <c r="M13" s="191"/>
      <c r="N13" s="191"/>
      <c r="O13" s="191"/>
      <c r="P13" s="191"/>
      <c r="Q13" s="191"/>
      <c r="R13" s="191"/>
      <c r="S13" s="191"/>
      <c r="T13" s="191"/>
      <c r="U13" s="191"/>
      <c r="V13" s="191"/>
      <c r="W13" s="191"/>
      <c r="X13" s="191"/>
      <c r="Y13" s="191"/>
      <c r="Z13" s="191"/>
      <c r="AA13" s="191"/>
      <c r="AB13" s="191"/>
      <c r="AC13" s="191"/>
      <c r="AD13" s="192"/>
      <c r="AE13" s="193"/>
    </row>
    <row r="14" spans="1:32" s="102" customFormat="1" ht="15" customHeight="1">
      <c r="A14" s="194">
        <v>1</v>
      </c>
      <c r="B14" s="13"/>
      <c r="C14" s="14" t="s">
        <v>43</v>
      </c>
      <c r="D14" s="14"/>
      <c r="E14" s="14"/>
      <c r="F14" s="14"/>
      <c r="G14" s="14"/>
      <c r="H14" s="1250"/>
      <c r="I14" s="1250"/>
      <c r="J14" s="1250"/>
      <c r="K14" s="1250"/>
      <c r="L14" s="1250"/>
      <c r="M14" s="1250"/>
      <c r="N14" s="1250"/>
      <c r="O14" s="1250"/>
      <c r="P14" s="1250"/>
      <c r="Q14" s="1250"/>
      <c r="R14" s="1250"/>
      <c r="S14" s="1250"/>
      <c r="T14" s="1250"/>
      <c r="U14" s="1250"/>
      <c r="V14" s="1250"/>
      <c r="W14" s="1250"/>
      <c r="X14" s="1250"/>
      <c r="Y14" s="1250"/>
      <c r="Z14" s="1250"/>
      <c r="AA14" s="1250"/>
      <c r="AB14" s="1250"/>
      <c r="AC14" s="1250"/>
      <c r="AD14" s="195"/>
      <c r="AE14" s="193"/>
    </row>
    <row r="15" spans="1:32" s="102" customFormat="1" ht="15" customHeight="1">
      <c r="A15" s="188"/>
      <c r="B15" s="4"/>
      <c r="C15" s="14" t="s">
        <v>50</v>
      </c>
      <c r="D15" s="14"/>
      <c r="E15" s="14"/>
      <c r="F15" s="14"/>
      <c r="G15" s="14"/>
      <c r="H15" s="14"/>
      <c r="I15" s="196"/>
      <c r="J15" s="196"/>
      <c r="K15" s="196"/>
      <c r="L15" s="1253"/>
      <c r="M15" s="1253"/>
      <c r="N15" s="1253"/>
      <c r="O15" s="1253"/>
      <c r="P15" s="1253"/>
      <c r="Q15" s="1253"/>
      <c r="R15" s="1253"/>
      <c r="S15" s="1253"/>
      <c r="T15" s="1253"/>
      <c r="U15" s="1253"/>
      <c r="V15" s="1253"/>
      <c r="W15" s="1253"/>
      <c r="X15" s="1253"/>
      <c r="Y15" s="1253"/>
      <c r="Z15" s="1253"/>
      <c r="AA15" s="1253"/>
      <c r="AB15" s="1253"/>
      <c r="AC15" s="1253"/>
      <c r="AD15" s="197"/>
      <c r="AE15" s="193"/>
    </row>
    <row r="16" spans="1:32" s="102" customFormat="1" ht="15" customHeight="1">
      <c r="A16" s="188"/>
      <c r="B16" s="4"/>
      <c r="C16" s="14" t="s">
        <v>44</v>
      </c>
      <c r="D16" s="14"/>
      <c r="E16" s="1250"/>
      <c r="F16" s="1250"/>
      <c r="G16" s="1250"/>
      <c r="H16" s="1250"/>
      <c r="I16" s="1250"/>
      <c r="J16" s="1250"/>
      <c r="K16" s="1250"/>
      <c r="L16" s="1250"/>
      <c r="M16" s="1250"/>
      <c r="N16" s="1250"/>
      <c r="O16" s="1250"/>
      <c r="P16" s="1250"/>
      <c r="Q16" s="1250"/>
      <c r="R16" s="1250"/>
      <c r="S16" s="1250"/>
      <c r="T16" s="1250"/>
      <c r="U16" s="1250"/>
      <c r="V16" s="1250"/>
      <c r="W16" s="1250"/>
      <c r="X16" s="1250"/>
      <c r="Y16" s="1250"/>
      <c r="Z16" s="1250"/>
      <c r="AA16" s="1250"/>
      <c r="AB16" s="1250"/>
      <c r="AC16" s="1250"/>
      <c r="AD16" s="197"/>
      <c r="AE16" s="193"/>
    </row>
    <row r="17" spans="1:31" s="102" customFormat="1" ht="15" customHeight="1">
      <c r="A17" s="188"/>
      <c r="B17" s="13"/>
      <c r="C17" s="14" t="s">
        <v>38</v>
      </c>
      <c r="D17" s="14"/>
      <c r="E17" s="14"/>
      <c r="F17" s="14"/>
      <c r="G17" s="1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95"/>
      <c r="AE17" s="193"/>
    </row>
    <row r="18" spans="1:31" s="102" customFormat="1" ht="7.5" customHeight="1">
      <c r="A18" s="188"/>
      <c r="B18" s="13"/>
      <c r="C18" s="14"/>
      <c r="D18" s="14"/>
      <c r="E18" s="14"/>
      <c r="F18" s="14"/>
      <c r="G18" s="14"/>
      <c r="H18" s="198"/>
      <c r="I18" s="198"/>
      <c r="J18" s="198"/>
      <c r="K18" s="198"/>
      <c r="L18" s="198"/>
      <c r="M18" s="198"/>
      <c r="N18" s="198"/>
      <c r="O18" s="198"/>
      <c r="P18" s="198"/>
      <c r="Q18" s="198"/>
      <c r="R18" s="198"/>
      <c r="S18" s="198"/>
      <c r="T18" s="198"/>
      <c r="U18" s="198"/>
      <c r="V18" s="198"/>
      <c r="W18" s="198"/>
      <c r="X18" s="198"/>
      <c r="Y18" s="198"/>
      <c r="Z18" s="198"/>
      <c r="AA18" s="198"/>
      <c r="AB18" s="198"/>
      <c r="AC18" s="198"/>
      <c r="AD18" s="195"/>
      <c r="AE18" s="193"/>
    </row>
    <row r="19" spans="1:31" s="102" customFormat="1" ht="15" customHeight="1">
      <c r="A19" s="188"/>
      <c r="B19" s="13"/>
      <c r="C19" s="1255" t="s">
        <v>424</v>
      </c>
      <c r="D19" s="1255"/>
      <c r="E19" s="1255"/>
      <c r="F19" s="1255"/>
      <c r="G19" s="1255"/>
      <c r="H19" s="1255"/>
      <c r="I19" s="1255"/>
      <c r="J19" s="1255"/>
      <c r="K19" s="1255"/>
      <c r="L19" s="1255"/>
      <c r="M19" s="1255"/>
      <c r="N19" s="1255"/>
      <c r="O19" s="1255"/>
      <c r="P19" s="1255"/>
      <c r="Q19" s="1255"/>
      <c r="R19" s="1255"/>
      <c r="S19" s="1255"/>
      <c r="T19" s="1255"/>
      <c r="U19" s="1255"/>
      <c r="V19" s="1255"/>
      <c r="W19" s="1255"/>
      <c r="X19" s="1255"/>
      <c r="Y19" s="1255"/>
      <c r="Z19" s="1255"/>
      <c r="AA19" s="1255"/>
      <c r="AB19" s="1255"/>
      <c r="AC19" s="1255"/>
      <c r="AD19" s="195"/>
      <c r="AE19" s="193"/>
    </row>
    <row r="20" spans="1:31" s="102" customFormat="1" ht="6" customHeight="1">
      <c r="A20" s="188"/>
      <c r="B20" s="13"/>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5"/>
      <c r="AE20" s="193"/>
    </row>
    <row r="21" spans="1:31" s="102" customFormat="1" ht="15" customHeight="1">
      <c r="A21" s="188"/>
      <c r="B21" s="13"/>
      <c r="C21" s="1256"/>
      <c r="D21" s="1257"/>
      <c r="E21" s="1257"/>
      <c r="F21" s="1257"/>
      <c r="G21" s="1257"/>
      <c r="H21" s="1257"/>
      <c r="I21" s="1257"/>
      <c r="J21" s="1257"/>
      <c r="K21" s="1257"/>
      <c r="L21" s="1257"/>
      <c r="M21" s="1257"/>
      <c r="N21" s="1257"/>
      <c r="O21" s="1257"/>
      <c r="P21" s="1257"/>
      <c r="Q21" s="1257"/>
      <c r="R21" s="1257"/>
      <c r="S21" s="1257"/>
      <c r="T21" s="1257"/>
      <c r="U21" s="1257"/>
      <c r="V21" s="1257"/>
      <c r="W21" s="1257"/>
      <c r="X21" s="1257"/>
      <c r="Y21" s="1257"/>
      <c r="Z21" s="1257"/>
      <c r="AA21" s="1257"/>
      <c r="AB21" s="1257"/>
      <c r="AC21" s="1258"/>
      <c r="AD21" s="195"/>
      <c r="AE21" s="193"/>
    </row>
    <row r="22" spans="1:31" s="102" customFormat="1" ht="15" customHeight="1">
      <c r="A22" s="188"/>
      <c r="B22" s="13"/>
      <c r="C22" s="1259"/>
      <c r="D22" s="1260"/>
      <c r="E22" s="1260"/>
      <c r="F22" s="1260"/>
      <c r="G22" s="1260"/>
      <c r="H22" s="1260"/>
      <c r="I22" s="1260"/>
      <c r="J22" s="1260"/>
      <c r="K22" s="1260"/>
      <c r="L22" s="1260"/>
      <c r="M22" s="1260"/>
      <c r="N22" s="1260"/>
      <c r="O22" s="1260"/>
      <c r="P22" s="1260"/>
      <c r="Q22" s="1260"/>
      <c r="R22" s="1260"/>
      <c r="S22" s="1260"/>
      <c r="T22" s="1260"/>
      <c r="U22" s="1260"/>
      <c r="V22" s="1260"/>
      <c r="W22" s="1260"/>
      <c r="X22" s="1260"/>
      <c r="Y22" s="1260"/>
      <c r="Z22" s="1260"/>
      <c r="AA22" s="1260"/>
      <c r="AB22" s="1260"/>
      <c r="AC22" s="1261"/>
      <c r="AD22" s="195"/>
      <c r="AE22" s="193"/>
    </row>
    <row r="23" spans="1:31" s="102" customFormat="1" ht="15" customHeight="1">
      <c r="A23" s="188"/>
      <c r="B23" s="13"/>
      <c r="C23" s="1262"/>
      <c r="D23" s="1263"/>
      <c r="E23" s="1263"/>
      <c r="F23" s="1263"/>
      <c r="G23" s="1263"/>
      <c r="H23" s="1263"/>
      <c r="I23" s="1263"/>
      <c r="J23" s="1263"/>
      <c r="K23" s="1263"/>
      <c r="L23" s="1263"/>
      <c r="M23" s="1263"/>
      <c r="N23" s="1263"/>
      <c r="O23" s="1263"/>
      <c r="P23" s="1263"/>
      <c r="Q23" s="1263"/>
      <c r="R23" s="1263"/>
      <c r="S23" s="1263"/>
      <c r="T23" s="1263"/>
      <c r="U23" s="1263"/>
      <c r="V23" s="1263"/>
      <c r="W23" s="1263"/>
      <c r="X23" s="1263"/>
      <c r="Y23" s="1263"/>
      <c r="Z23" s="1263"/>
      <c r="AA23" s="1263"/>
      <c r="AB23" s="1263"/>
      <c r="AC23" s="1264"/>
      <c r="AD23" s="195"/>
      <c r="AE23" s="193"/>
    </row>
    <row r="24" spans="1:31" s="102" customFormat="1" ht="11.25" customHeight="1" thickBot="1">
      <c r="A24" s="188"/>
      <c r="B24" s="200"/>
      <c r="C24" s="201"/>
      <c r="D24" s="201"/>
      <c r="E24" s="201"/>
      <c r="F24" s="201"/>
      <c r="G24" s="201"/>
      <c r="H24" s="202"/>
      <c r="I24" s="202"/>
      <c r="J24" s="202"/>
      <c r="K24" s="202"/>
      <c r="L24" s="202"/>
      <c r="M24" s="202"/>
      <c r="N24" s="202"/>
      <c r="O24" s="202"/>
      <c r="P24" s="202"/>
      <c r="Q24" s="202"/>
      <c r="R24" s="202"/>
      <c r="S24" s="202"/>
      <c r="T24" s="202"/>
      <c r="U24" s="202"/>
      <c r="V24" s="202"/>
      <c r="W24" s="202"/>
      <c r="X24" s="202"/>
      <c r="Y24" s="202"/>
      <c r="Z24" s="202"/>
      <c r="AA24" s="202"/>
      <c r="AB24" s="202"/>
      <c r="AC24" s="202"/>
      <c r="AD24" s="203"/>
      <c r="AE24" s="193"/>
    </row>
    <row r="25" spans="1:31" s="102" customFormat="1" ht="6" customHeight="1" thickBot="1">
      <c r="A25" s="188"/>
      <c r="B25" s="184"/>
      <c r="C25" s="14"/>
      <c r="D25" s="14"/>
      <c r="E25" s="14"/>
      <c r="F25" s="14"/>
      <c r="G25" s="14"/>
      <c r="H25" s="198"/>
      <c r="I25" s="198"/>
      <c r="J25" s="198"/>
      <c r="K25" s="198"/>
      <c r="L25" s="198"/>
      <c r="M25" s="198"/>
      <c r="N25" s="198"/>
      <c r="O25" s="198"/>
      <c r="P25" s="198"/>
      <c r="Q25" s="198"/>
      <c r="R25" s="198"/>
      <c r="S25" s="198"/>
      <c r="T25" s="198"/>
      <c r="U25" s="198"/>
      <c r="V25" s="198"/>
      <c r="W25" s="198"/>
      <c r="X25" s="198"/>
      <c r="Y25" s="198"/>
      <c r="Z25" s="198"/>
      <c r="AA25" s="198"/>
      <c r="AB25" s="198"/>
      <c r="AC25" s="198"/>
      <c r="AD25" s="184"/>
      <c r="AE25" s="193"/>
    </row>
    <row r="26" spans="1:31" s="102" customFormat="1" ht="15" customHeight="1">
      <c r="A26" s="188"/>
      <c r="B26" s="189"/>
      <c r="C26" s="190"/>
      <c r="D26" s="190"/>
      <c r="E26" s="190"/>
      <c r="F26" s="190"/>
      <c r="G26" s="190"/>
      <c r="H26" s="191"/>
      <c r="I26" s="191"/>
      <c r="J26" s="191"/>
      <c r="K26" s="191"/>
      <c r="L26" s="191"/>
      <c r="M26" s="191"/>
      <c r="N26" s="191"/>
      <c r="O26" s="191"/>
      <c r="P26" s="191"/>
      <c r="Q26" s="191"/>
      <c r="R26" s="191"/>
      <c r="S26" s="191"/>
      <c r="T26" s="191"/>
      <c r="U26" s="191"/>
      <c r="V26" s="191"/>
      <c r="W26" s="191"/>
      <c r="X26" s="191"/>
      <c r="Y26" s="191"/>
      <c r="Z26" s="191"/>
      <c r="AA26" s="191"/>
      <c r="AB26" s="191"/>
      <c r="AC26" s="191"/>
      <c r="AD26" s="192"/>
      <c r="AE26" s="193"/>
    </row>
    <row r="27" spans="1:31" s="102" customFormat="1" ht="15" customHeight="1">
      <c r="A27" s="194">
        <v>2</v>
      </c>
      <c r="B27" s="13"/>
      <c r="C27" s="14" t="s">
        <v>43</v>
      </c>
      <c r="D27" s="14"/>
      <c r="E27" s="14"/>
      <c r="F27" s="14"/>
      <c r="G27" s="14"/>
      <c r="H27" s="1250"/>
      <c r="I27" s="1250"/>
      <c r="J27" s="1250"/>
      <c r="K27" s="1250"/>
      <c r="L27" s="1250"/>
      <c r="M27" s="1250"/>
      <c r="N27" s="1250"/>
      <c r="O27" s="1250"/>
      <c r="P27" s="1250"/>
      <c r="Q27" s="1250"/>
      <c r="R27" s="1250"/>
      <c r="S27" s="1250"/>
      <c r="T27" s="1250"/>
      <c r="U27" s="1250"/>
      <c r="V27" s="1250"/>
      <c r="W27" s="1250"/>
      <c r="X27" s="1250"/>
      <c r="Y27" s="1250"/>
      <c r="Z27" s="1250"/>
      <c r="AA27" s="1250"/>
      <c r="AB27" s="1250"/>
      <c r="AC27" s="1250"/>
      <c r="AD27" s="195"/>
      <c r="AE27" s="193"/>
    </row>
    <row r="28" spans="1:31" s="102" customFormat="1" ht="15" customHeight="1">
      <c r="A28" s="188"/>
      <c r="B28" s="4"/>
      <c r="C28" s="14" t="s">
        <v>50</v>
      </c>
      <c r="D28" s="14"/>
      <c r="E28" s="14"/>
      <c r="F28" s="14"/>
      <c r="G28" s="14"/>
      <c r="H28" s="14"/>
      <c r="I28" s="196"/>
      <c r="J28" s="196"/>
      <c r="K28" s="196"/>
      <c r="L28" s="1253"/>
      <c r="M28" s="1253"/>
      <c r="N28" s="1253"/>
      <c r="O28" s="1253"/>
      <c r="P28" s="1253"/>
      <c r="Q28" s="1253"/>
      <c r="R28" s="1253"/>
      <c r="S28" s="1253"/>
      <c r="T28" s="1253"/>
      <c r="U28" s="1253"/>
      <c r="V28" s="1253"/>
      <c r="W28" s="1253"/>
      <c r="X28" s="1253"/>
      <c r="Y28" s="1253"/>
      <c r="Z28" s="1253"/>
      <c r="AA28" s="1253"/>
      <c r="AB28" s="1253"/>
      <c r="AC28" s="1253"/>
      <c r="AD28" s="197"/>
      <c r="AE28" s="193"/>
    </row>
    <row r="29" spans="1:31" s="102" customFormat="1" ht="15" customHeight="1">
      <c r="A29" s="188"/>
      <c r="B29" s="4"/>
      <c r="C29" s="14" t="s">
        <v>44</v>
      </c>
      <c r="D29" s="14"/>
      <c r="E29" s="1250"/>
      <c r="F29" s="1250"/>
      <c r="G29" s="1250"/>
      <c r="H29" s="1250"/>
      <c r="I29" s="1250"/>
      <c r="J29" s="1250"/>
      <c r="K29" s="1250"/>
      <c r="L29" s="1250"/>
      <c r="M29" s="1250"/>
      <c r="N29" s="1250"/>
      <c r="O29" s="1250"/>
      <c r="P29" s="1250"/>
      <c r="Q29" s="1250"/>
      <c r="R29" s="1250"/>
      <c r="S29" s="1250"/>
      <c r="T29" s="1250"/>
      <c r="U29" s="1250"/>
      <c r="V29" s="1250"/>
      <c r="W29" s="1250"/>
      <c r="X29" s="1250"/>
      <c r="Y29" s="1250"/>
      <c r="Z29" s="1250"/>
      <c r="AA29" s="1250"/>
      <c r="AB29" s="1250"/>
      <c r="AC29" s="1250"/>
      <c r="AD29" s="197"/>
      <c r="AE29" s="193"/>
    </row>
    <row r="30" spans="1:31" s="102" customFormat="1" ht="15" customHeight="1">
      <c r="A30" s="188"/>
      <c r="B30" s="13"/>
      <c r="C30" s="14" t="s">
        <v>38</v>
      </c>
      <c r="D30" s="14"/>
      <c r="E30" s="14"/>
      <c r="F30" s="14"/>
      <c r="G30" s="14"/>
      <c r="H30" s="1254"/>
      <c r="I30" s="1254"/>
      <c r="J30" s="1254"/>
      <c r="K30" s="1254"/>
      <c r="L30" s="1254"/>
      <c r="M30" s="1254"/>
      <c r="N30" s="1254"/>
      <c r="O30" s="1254"/>
      <c r="P30" s="1254"/>
      <c r="Q30" s="1254"/>
      <c r="R30" s="1254"/>
      <c r="S30" s="1254"/>
      <c r="T30" s="1254"/>
      <c r="U30" s="1254"/>
      <c r="V30" s="1254"/>
      <c r="W30" s="1254"/>
      <c r="X30" s="1254"/>
      <c r="Y30" s="1254"/>
      <c r="Z30" s="1254"/>
      <c r="AA30" s="1254"/>
      <c r="AB30" s="1254"/>
      <c r="AC30" s="1254"/>
      <c r="AD30" s="195"/>
      <c r="AE30" s="193"/>
    </row>
    <row r="31" spans="1:31" s="102" customFormat="1" ht="9" customHeight="1">
      <c r="A31" s="188"/>
      <c r="B31" s="13"/>
      <c r="C31" s="14"/>
      <c r="D31" s="14"/>
      <c r="E31" s="14"/>
      <c r="F31" s="14"/>
      <c r="G31" s="14"/>
      <c r="H31" s="198"/>
      <c r="I31" s="198"/>
      <c r="J31" s="198"/>
      <c r="K31" s="198"/>
      <c r="L31" s="198"/>
      <c r="M31" s="198"/>
      <c r="N31" s="198"/>
      <c r="O31" s="198"/>
      <c r="P31" s="198"/>
      <c r="Q31" s="198"/>
      <c r="R31" s="198"/>
      <c r="S31" s="198"/>
      <c r="T31" s="198"/>
      <c r="U31" s="198"/>
      <c r="V31" s="198"/>
      <c r="W31" s="198"/>
      <c r="X31" s="198"/>
      <c r="Y31" s="198"/>
      <c r="Z31" s="198"/>
      <c r="AA31" s="198"/>
      <c r="AB31" s="198"/>
      <c r="AC31" s="198"/>
      <c r="AD31" s="195"/>
      <c r="AE31" s="193"/>
    </row>
    <row r="32" spans="1:31" s="102" customFormat="1" ht="15" customHeight="1">
      <c r="A32" s="188"/>
      <c r="B32" s="13"/>
      <c r="C32" s="1255" t="s">
        <v>424</v>
      </c>
      <c r="D32" s="1255"/>
      <c r="E32" s="1255"/>
      <c r="F32" s="1255"/>
      <c r="G32" s="1255"/>
      <c r="H32" s="1255"/>
      <c r="I32" s="1255"/>
      <c r="J32" s="1255"/>
      <c r="K32" s="1255"/>
      <c r="L32" s="1255"/>
      <c r="M32" s="1255"/>
      <c r="N32" s="1255"/>
      <c r="O32" s="1255"/>
      <c r="P32" s="1255"/>
      <c r="Q32" s="1255"/>
      <c r="R32" s="1255"/>
      <c r="S32" s="1255"/>
      <c r="T32" s="1255"/>
      <c r="U32" s="1255"/>
      <c r="V32" s="1255"/>
      <c r="W32" s="1255"/>
      <c r="X32" s="1255"/>
      <c r="Y32" s="1255"/>
      <c r="Z32" s="1255"/>
      <c r="AA32" s="1255"/>
      <c r="AB32" s="1255"/>
      <c r="AC32" s="1255"/>
      <c r="AD32" s="195"/>
      <c r="AE32" s="193"/>
    </row>
    <row r="33" spans="1:31" s="102" customFormat="1" ht="6" customHeight="1">
      <c r="A33" s="188"/>
      <c r="B33" s="13"/>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5"/>
      <c r="AE33" s="193"/>
    </row>
    <row r="34" spans="1:31" s="102" customFormat="1" ht="15" customHeight="1">
      <c r="A34" s="188"/>
      <c r="B34" s="13"/>
      <c r="C34" s="1256"/>
      <c r="D34" s="1257"/>
      <c r="E34" s="1257"/>
      <c r="F34" s="1257"/>
      <c r="G34" s="1257"/>
      <c r="H34" s="1257"/>
      <c r="I34" s="1257"/>
      <c r="J34" s="1257"/>
      <c r="K34" s="1257"/>
      <c r="L34" s="1257"/>
      <c r="M34" s="1257"/>
      <c r="N34" s="1257"/>
      <c r="O34" s="1257"/>
      <c r="P34" s="1257"/>
      <c r="Q34" s="1257"/>
      <c r="R34" s="1257"/>
      <c r="S34" s="1257"/>
      <c r="T34" s="1257"/>
      <c r="U34" s="1257"/>
      <c r="V34" s="1257"/>
      <c r="W34" s="1257"/>
      <c r="X34" s="1257"/>
      <c r="Y34" s="1257"/>
      <c r="Z34" s="1257"/>
      <c r="AA34" s="1257"/>
      <c r="AB34" s="1257"/>
      <c r="AC34" s="1258"/>
      <c r="AD34" s="195"/>
      <c r="AE34" s="193"/>
    </row>
    <row r="35" spans="1:31" s="102" customFormat="1" ht="15" customHeight="1">
      <c r="A35" s="188"/>
      <c r="B35" s="13"/>
      <c r="C35" s="1259"/>
      <c r="D35" s="1260"/>
      <c r="E35" s="1260"/>
      <c r="F35" s="1260"/>
      <c r="G35" s="1260"/>
      <c r="H35" s="1260"/>
      <c r="I35" s="1260"/>
      <c r="J35" s="1260"/>
      <c r="K35" s="1260"/>
      <c r="L35" s="1260"/>
      <c r="M35" s="1260"/>
      <c r="N35" s="1260"/>
      <c r="O35" s="1260"/>
      <c r="P35" s="1260"/>
      <c r="Q35" s="1260"/>
      <c r="R35" s="1260"/>
      <c r="S35" s="1260"/>
      <c r="T35" s="1260"/>
      <c r="U35" s="1260"/>
      <c r="V35" s="1260"/>
      <c r="W35" s="1260"/>
      <c r="X35" s="1260"/>
      <c r="Y35" s="1260"/>
      <c r="Z35" s="1260"/>
      <c r="AA35" s="1260"/>
      <c r="AB35" s="1260"/>
      <c r="AC35" s="1261"/>
      <c r="AD35" s="195"/>
      <c r="AE35" s="193"/>
    </row>
    <row r="36" spans="1:31" s="102" customFormat="1" ht="15" customHeight="1">
      <c r="A36" s="188"/>
      <c r="B36" s="13"/>
      <c r="C36" s="1262"/>
      <c r="D36" s="1263"/>
      <c r="E36" s="1263"/>
      <c r="F36" s="1263"/>
      <c r="G36" s="1263"/>
      <c r="H36" s="1263"/>
      <c r="I36" s="1263"/>
      <c r="J36" s="1263"/>
      <c r="K36" s="1263"/>
      <c r="L36" s="1263"/>
      <c r="M36" s="1263"/>
      <c r="N36" s="1263"/>
      <c r="O36" s="1263"/>
      <c r="P36" s="1263"/>
      <c r="Q36" s="1263"/>
      <c r="R36" s="1263"/>
      <c r="S36" s="1263"/>
      <c r="T36" s="1263"/>
      <c r="U36" s="1263"/>
      <c r="V36" s="1263"/>
      <c r="W36" s="1263"/>
      <c r="X36" s="1263"/>
      <c r="Y36" s="1263"/>
      <c r="Z36" s="1263"/>
      <c r="AA36" s="1263"/>
      <c r="AB36" s="1263"/>
      <c r="AC36" s="1264"/>
      <c r="AD36" s="195"/>
      <c r="AE36" s="193"/>
    </row>
    <row r="37" spans="1:31" s="102" customFormat="1" ht="11.25" customHeight="1" thickBot="1">
      <c r="A37" s="188"/>
      <c r="B37" s="200"/>
      <c r="C37" s="201"/>
      <c r="D37" s="201"/>
      <c r="E37" s="201"/>
      <c r="F37" s="201"/>
      <c r="G37" s="201"/>
      <c r="H37" s="202"/>
      <c r="I37" s="202"/>
      <c r="J37" s="202"/>
      <c r="K37" s="202"/>
      <c r="L37" s="202"/>
      <c r="M37" s="202"/>
      <c r="N37" s="202"/>
      <c r="O37" s="202"/>
      <c r="P37" s="202"/>
      <c r="Q37" s="202"/>
      <c r="R37" s="202"/>
      <c r="S37" s="202"/>
      <c r="T37" s="202"/>
      <c r="U37" s="202"/>
      <c r="V37" s="202"/>
      <c r="W37" s="202"/>
      <c r="X37" s="202"/>
      <c r="Y37" s="202"/>
      <c r="Z37" s="202"/>
      <c r="AA37" s="202"/>
      <c r="AB37" s="202"/>
      <c r="AC37" s="202"/>
      <c r="AD37" s="203"/>
      <c r="AE37" s="193"/>
    </row>
    <row r="38" spans="1:31" s="102" customFormat="1" ht="5.25" customHeight="1" thickBot="1">
      <c r="A38" s="188"/>
      <c r="B38" s="184"/>
      <c r="C38" s="14"/>
      <c r="D38" s="14"/>
      <c r="E38" s="14"/>
      <c r="F38" s="14"/>
      <c r="G38" s="14"/>
      <c r="H38" s="198"/>
      <c r="I38" s="198"/>
      <c r="J38" s="198"/>
      <c r="K38" s="198"/>
      <c r="L38" s="198"/>
      <c r="M38" s="198"/>
      <c r="N38" s="198"/>
      <c r="O38" s="198"/>
      <c r="P38" s="198"/>
      <c r="Q38" s="198"/>
      <c r="R38" s="198"/>
      <c r="S38" s="198"/>
      <c r="T38" s="198"/>
      <c r="U38" s="198"/>
      <c r="V38" s="198"/>
      <c r="W38" s="198"/>
      <c r="X38" s="198"/>
      <c r="Y38" s="198"/>
      <c r="Z38" s="198"/>
      <c r="AA38" s="198"/>
      <c r="AB38" s="198"/>
      <c r="AC38" s="198"/>
      <c r="AD38" s="184"/>
      <c r="AE38" s="193"/>
    </row>
    <row r="39" spans="1:31" s="102" customFormat="1" ht="15" customHeight="1">
      <c r="A39" s="188"/>
      <c r="B39" s="189"/>
      <c r="C39" s="190"/>
      <c r="D39" s="190"/>
      <c r="E39" s="190"/>
      <c r="F39" s="190"/>
      <c r="G39" s="190"/>
      <c r="H39" s="191"/>
      <c r="I39" s="191"/>
      <c r="J39" s="191"/>
      <c r="K39" s="191"/>
      <c r="L39" s="191"/>
      <c r="M39" s="191"/>
      <c r="N39" s="191"/>
      <c r="O39" s="191"/>
      <c r="P39" s="191"/>
      <c r="Q39" s="191"/>
      <c r="R39" s="191"/>
      <c r="S39" s="191"/>
      <c r="T39" s="191"/>
      <c r="U39" s="191"/>
      <c r="V39" s="191"/>
      <c r="W39" s="191"/>
      <c r="X39" s="191"/>
      <c r="Y39" s="191"/>
      <c r="Z39" s="191"/>
      <c r="AA39" s="191"/>
      <c r="AB39" s="191"/>
      <c r="AC39" s="191"/>
      <c r="AD39" s="192"/>
      <c r="AE39" s="193"/>
    </row>
    <row r="40" spans="1:31" s="102" customFormat="1" ht="15" customHeight="1">
      <c r="A40" s="194">
        <v>3</v>
      </c>
      <c r="B40" s="13"/>
      <c r="C40" s="14" t="s">
        <v>43</v>
      </c>
      <c r="D40" s="14"/>
      <c r="E40" s="14"/>
      <c r="F40" s="14"/>
      <c r="G40" s="14"/>
      <c r="H40" s="1250"/>
      <c r="I40" s="1250"/>
      <c r="J40" s="1250"/>
      <c r="K40" s="1250"/>
      <c r="L40" s="1250"/>
      <c r="M40" s="1250"/>
      <c r="N40" s="1250"/>
      <c r="O40" s="1250"/>
      <c r="P40" s="1250"/>
      <c r="Q40" s="1250"/>
      <c r="R40" s="1250"/>
      <c r="S40" s="1250"/>
      <c r="T40" s="1250"/>
      <c r="U40" s="1250"/>
      <c r="V40" s="1250"/>
      <c r="W40" s="1250"/>
      <c r="X40" s="1250"/>
      <c r="Y40" s="1250"/>
      <c r="Z40" s="1250"/>
      <c r="AA40" s="1250"/>
      <c r="AB40" s="1250"/>
      <c r="AC40" s="1250"/>
      <c r="AD40" s="195"/>
      <c r="AE40" s="193"/>
    </row>
    <row r="41" spans="1:31" s="102" customFormat="1" ht="15" customHeight="1">
      <c r="A41" s="188"/>
      <c r="B41" s="4"/>
      <c r="C41" s="14" t="s">
        <v>50</v>
      </c>
      <c r="D41" s="14"/>
      <c r="E41" s="14"/>
      <c r="F41" s="14"/>
      <c r="G41" s="14"/>
      <c r="H41" s="14"/>
      <c r="I41" s="196"/>
      <c r="J41" s="196"/>
      <c r="K41" s="196"/>
      <c r="L41" s="1253"/>
      <c r="M41" s="1253"/>
      <c r="N41" s="1253"/>
      <c r="O41" s="1253"/>
      <c r="P41" s="1253"/>
      <c r="Q41" s="1253"/>
      <c r="R41" s="1253"/>
      <c r="S41" s="1253"/>
      <c r="T41" s="1253"/>
      <c r="U41" s="1253"/>
      <c r="V41" s="1253"/>
      <c r="W41" s="1253"/>
      <c r="X41" s="1253"/>
      <c r="Y41" s="1253"/>
      <c r="Z41" s="1253"/>
      <c r="AA41" s="1253"/>
      <c r="AB41" s="1253"/>
      <c r="AC41" s="1253"/>
      <c r="AD41" s="197"/>
      <c r="AE41" s="193"/>
    </row>
    <row r="42" spans="1:31" s="102" customFormat="1" ht="15" customHeight="1">
      <c r="A42" s="188"/>
      <c r="B42" s="4"/>
      <c r="C42" s="14" t="s">
        <v>44</v>
      </c>
      <c r="D42" s="14"/>
      <c r="E42" s="1250"/>
      <c r="F42" s="1250"/>
      <c r="G42" s="1250"/>
      <c r="H42" s="1250"/>
      <c r="I42" s="1250"/>
      <c r="J42" s="1250"/>
      <c r="K42" s="1250"/>
      <c r="L42" s="1250"/>
      <c r="M42" s="1250"/>
      <c r="N42" s="1250"/>
      <c r="O42" s="1250"/>
      <c r="P42" s="1250"/>
      <c r="Q42" s="1250"/>
      <c r="R42" s="1250"/>
      <c r="S42" s="1250"/>
      <c r="T42" s="1250"/>
      <c r="U42" s="1250"/>
      <c r="V42" s="1250"/>
      <c r="W42" s="1250"/>
      <c r="X42" s="1250"/>
      <c r="Y42" s="1250"/>
      <c r="Z42" s="1250"/>
      <c r="AA42" s="1250"/>
      <c r="AB42" s="1250"/>
      <c r="AC42" s="1250"/>
      <c r="AD42" s="197"/>
      <c r="AE42" s="193"/>
    </row>
    <row r="43" spans="1:31" s="102" customFormat="1" ht="15" customHeight="1">
      <c r="A43" s="188"/>
      <c r="B43" s="13"/>
      <c r="C43" s="14" t="s">
        <v>38</v>
      </c>
      <c r="D43" s="14"/>
      <c r="E43" s="14"/>
      <c r="F43" s="14"/>
      <c r="G43" s="14"/>
      <c r="H43" s="1254"/>
      <c r="I43" s="1254"/>
      <c r="J43" s="1254"/>
      <c r="K43" s="1254"/>
      <c r="L43" s="1254"/>
      <c r="M43" s="1254"/>
      <c r="N43" s="1254"/>
      <c r="O43" s="1254"/>
      <c r="P43" s="1254"/>
      <c r="Q43" s="1254"/>
      <c r="R43" s="1254"/>
      <c r="S43" s="1254"/>
      <c r="T43" s="1254"/>
      <c r="U43" s="1254"/>
      <c r="V43" s="1254"/>
      <c r="W43" s="1254"/>
      <c r="X43" s="1254"/>
      <c r="Y43" s="1254"/>
      <c r="Z43" s="1254"/>
      <c r="AA43" s="1254"/>
      <c r="AB43" s="1254"/>
      <c r="AC43" s="1254"/>
      <c r="AD43" s="195"/>
      <c r="AE43" s="193"/>
    </row>
    <row r="44" spans="1:31" s="102" customFormat="1" ht="5.25" customHeight="1">
      <c r="A44" s="188"/>
      <c r="B44" s="13"/>
      <c r="C44" s="14"/>
      <c r="D44" s="14"/>
      <c r="E44" s="14"/>
      <c r="F44" s="14"/>
      <c r="G44" s="14"/>
      <c r="H44" s="198"/>
      <c r="I44" s="198"/>
      <c r="J44" s="198"/>
      <c r="K44" s="198"/>
      <c r="L44" s="198"/>
      <c r="M44" s="198"/>
      <c r="N44" s="198"/>
      <c r="O44" s="198"/>
      <c r="P44" s="198"/>
      <c r="Q44" s="198"/>
      <c r="R44" s="198"/>
      <c r="S44" s="198"/>
      <c r="T44" s="198"/>
      <c r="U44" s="198"/>
      <c r="V44" s="198"/>
      <c r="W44" s="198"/>
      <c r="X44" s="198"/>
      <c r="Y44" s="198"/>
      <c r="Z44" s="198"/>
      <c r="AA44" s="198"/>
      <c r="AB44" s="198"/>
      <c r="AC44" s="198"/>
      <c r="AD44" s="195"/>
      <c r="AE44" s="193"/>
    </row>
    <row r="45" spans="1:31" s="102" customFormat="1" ht="15" customHeight="1">
      <c r="A45" s="188"/>
      <c r="B45" s="13"/>
      <c r="C45" s="1255" t="s">
        <v>424</v>
      </c>
      <c r="D45" s="1255"/>
      <c r="E45" s="1255"/>
      <c r="F45" s="1255"/>
      <c r="G45" s="1255"/>
      <c r="H45" s="1255"/>
      <c r="I45" s="1255"/>
      <c r="J45" s="1255"/>
      <c r="K45" s="1255"/>
      <c r="L45" s="1255"/>
      <c r="M45" s="1255"/>
      <c r="N45" s="1255"/>
      <c r="O45" s="1255"/>
      <c r="P45" s="1255"/>
      <c r="Q45" s="1255"/>
      <c r="R45" s="1255"/>
      <c r="S45" s="1255"/>
      <c r="T45" s="1255"/>
      <c r="U45" s="1255"/>
      <c r="V45" s="1255"/>
      <c r="W45" s="1255"/>
      <c r="X45" s="1255"/>
      <c r="Y45" s="1255"/>
      <c r="Z45" s="1255"/>
      <c r="AA45" s="1255"/>
      <c r="AB45" s="1255"/>
      <c r="AC45" s="1255"/>
      <c r="AD45" s="195"/>
      <c r="AE45" s="193"/>
    </row>
    <row r="46" spans="1:31" s="102" customFormat="1" ht="6" customHeight="1">
      <c r="A46" s="188"/>
      <c r="B46" s="13"/>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5"/>
      <c r="AE46" s="193"/>
    </row>
    <row r="47" spans="1:31" s="102" customFormat="1" ht="15" customHeight="1">
      <c r="A47" s="188"/>
      <c r="B47" s="13"/>
      <c r="C47" s="1256"/>
      <c r="D47" s="1257"/>
      <c r="E47" s="1257"/>
      <c r="F47" s="1257"/>
      <c r="G47" s="1257"/>
      <c r="H47" s="1257"/>
      <c r="I47" s="1257"/>
      <c r="J47" s="1257"/>
      <c r="K47" s="1257"/>
      <c r="L47" s="1257"/>
      <c r="M47" s="1257"/>
      <c r="N47" s="1257"/>
      <c r="O47" s="1257"/>
      <c r="P47" s="1257"/>
      <c r="Q47" s="1257"/>
      <c r="R47" s="1257"/>
      <c r="S47" s="1257"/>
      <c r="T47" s="1257"/>
      <c r="U47" s="1257"/>
      <c r="V47" s="1257"/>
      <c r="W47" s="1257"/>
      <c r="X47" s="1257"/>
      <c r="Y47" s="1257"/>
      <c r="Z47" s="1257"/>
      <c r="AA47" s="1257"/>
      <c r="AB47" s="1257"/>
      <c r="AC47" s="1258"/>
      <c r="AD47" s="195"/>
      <c r="AE47" s="193"/>
    </row>
    <row r="48" spans="1:31" s="102" customFormat="1" ht="15" customHeight="1">
      <c r="A48" s="188"/>
      <c r="B48" s="13"/>
      <c r="C48" s="1259"/>
      <c r="D48" s="1260"/>
      <c r="E48" s="1260"/>
      <c r="F48" s="1260"/>
      <c r="G48" s="1260"/>
      <c r="H48" s="1260"/>
      <c r="I48" s="1260"/>
      <c r="J48" s="1260"/>
      <c r="K48" s="1260"/>
      <c r="L48" s="1260"/>
      <c r="M48" s="1260"/>
      <c r="N48" s="1260"/>
      <c r="O48" s="1260"/>
      <c r="P48" s="1260"/>
      <c r="Q48" s="1260"/>
      <c r="R48" s="1260"/>
      <c r="S48" s="1260"/>
      <c r="T48" s="1260"/>
      <c r="U48" s="1260"/>
      <c r="V48" s="1260"/>
      <c r="W48" s="1260"/>
      <c r="X48" s="1260"/>
      <c r="Y48" s="1260"/>
      <c r="Z48" s="1260"/>
      <c r="AA48" s="1260"/>
      <c r="AB48" s="1260"/>
      <c r="AC48" s="1261"/>
      <c r="AD48" s="195"/>
      <c r="AE48" s="193"/>
    </row>
    <row r="49" spans="1:31" s="102" customFormat="1" ht="15" customHeight="1">
      <c r="A49" s="188"/>
      <c r="B49" s="13"/>
      <c r="C49" s="1262"/>
      <c r="D49" s="1263"/>
      <c r="E49" s="1263"/>
      <c r="F49" s="1263"/>
      <c r="G49" s="1263"/>
      <c r="H49" s="1263"/>
      <c r="I49" s="1263"/>
      <c r="J49" s="1263"/>
      <c r="K49" s="1263"/>
      <c r="L49" s="1263"/>
      <c r="M49" s="1263"/>
      <c r="N49" s="1263"/>
      <c r="O49" s="1263"/>
      <c r="P49" s="1263"/>
      <c r="Q49" s="1263"/>
      <c r="R49" s="1263"/>
      <c r="S49" s="1263"/>
      <c r="T49" s="1263"/>
      <c r="U49" s="1263"/>
      <c r="V49" s="1263"/>
      <c r="W49" s="1263"/>
      <c r="X49" s="1263"/>
      <c r="Y49" s="1263"/>
      <c r="Z49" s="1263"/>
      <c r="AA49" s="1263"/>
      <c r="AB49" s="1263"/>
      <c r="AC49" s="1264"/>
      <c r="AD49" s="195"/>
      <c r="AE49" s="193"/>
    </row>
    <row r="50" spans="1:31" s="102" customFormat="1" ht="9.75" customHeight="1" thickBot="1">
      <c r="A50" s="188"/>
      <c r="B50" s="200"/>
      <c r="C50" s="201"/>
      <c r="D50" s="201"/>
      <c r="E50" s="201"/>
      <c r="F50" s="201"/>
      <c r="G50" s="201"/>
      <c r="H50" s="202"/>
      <c r="I50" s="202"/>
      <c r="J50" s="202"/>
      <c r="K50" s="202"/>
      <c r="L50" s="202"/>
      <c r="M50" s="202"/>
      <c r="N50" s="202"/>
      <c r="O50" s="202"/>
      <c r="P50" s="202"/>
      <c r="Q50" s="202"/>
      <c r="R50" s="202"/>
      <c r="S50" s="202"/>
      <c r="T50" s="202"/>
      <c r="U50" s="202"/>
      <c r="V50" s="202"/>
      <c r="W50" s="202"/>
      <c r="X50" s="202"/>
      <c r="Y50" s="202"/>
      <c r="Z50" s="202"/>
      <c r="AA50" s="202"/>
      <c r="AB50" s="202"/>
      <c r="AC50" s="202"/>
      <c r="AD50" s="203"/>
      <c r="AE50" s="193"/>
    </row>
    <row r="51" spans="1:31" s="102" customFormat="1" ht="5.25" customHeight="1" thickBot="1">
      <c r="A51" s="188"/>
      <c r="B51" s="184"/>
      <c r="C51" s="14"/>
      <c r="D51" s="14"/>
      <c r="E51" s="14"/>
      <c r="F51" s="14"/>
      <c r="G51" s="14"/>
      <c r="H51" s="198"/>
      <c r="I51" s="198"/>
      <c r="J51" s="198"/>
      <c r="K51" s="198"/>
      <c r="L51" s="198"/>
      <c r="M51" s="198"/>
      <c r="N51" s="198"/>
      <c r="O51" s="198"/>
      <c r="P51" s="198"/>
      <c r="Q51" s="198"/>
      <c r="R51" s="198"/>
      <c r="S51" s="198"/>
      <c r="T51" s="198"/>
      <c r="U51" s="198"/>
      <c r="V51" s="198"/>
      <c r="W51" s="198"/>
      <c r="X51" s="198"/>
      <c r="Y51" s="198"/>
      <c r="Z51" s="198"/>
      <c r="AA51" s="198"/>
      <c r="AB51" s="198"/>
      <c r="AC51" s="198"/>
      <c r="AD51" s="184"/>
      <c r="AE51" s="193"/>
    </row>
    <row r="52" spans="1:31" s="102" customFormat="1" ht="15" customHeight="1">
      <c r="A52" s="188"/>
      <c r="B52" s="189"/>
      <c r="C52" s="190"/>
      <c r="D52" s="190"/>
      <c r="E52" s="190"/>
      <c r="F52" s="190"/>
      <c r="G52" s="190"/>
      <c r="H52" s="191"/>
      <c r="I52" s="191"/>
      <c r="J52" s="191"/>
      <c r="K52" s="191"/>
      <c r="L52" s="191"/>
      <c r="M52" s="191"/>
      <c r="N52" s="191"/>
      <c r="O52" s="191"/>
      <c r="P52" s="191"/>
      <c r="Q52" s="191"/>
      <c r="R52" s="191"/>
      <c r="S52" s="191"/>
      <c r="T52" s="191"/>
      <c r="U52" s="191"/>
      <c r="V52" s="191"/>
      <c r="W52" s="191"/>
      <c r="X52" s="191"/>
      <c r="Y52" s="191"/>
      <c r="Z52" s="191"/>
      <c r="AA52" s="191"/>
      <c r="AB52" s="191"/>
      <c r="AC52" s="191"/>
      <c r="AD52" s="192"/>
      <c r="AE52" s="193"/>
    </row>
    <row r="53" spans="1:31" s="102" customFormat="1" ht="15" customHeight="1">
      <c r="A53" s="194">
        <v>4</v>
      </c>
      <c r="B53" s="13"/>
      <c r="C53" s="14" t="s">
        <v>43</v>
      </c>
      <c r="D53" s="14"/>
      <c r="E53" s="14"/>
      <c r="F53" s="14"/>
      <c r="G53" s="14"/>
      <c r="H53" s="1250"/>
      <c r="I53" s="1250"/>
      <c r="J53" s="1250"/>
      <c r="K53" s="1250"/>
      <c r="L53" s="1250"/>
      <c r="M53" s="1250"/>
      <c r="N53" s="1250"/>
      <c r="O53" s="1250"/>
      <c r="P53" s="1250"/>
      <c r="Q53" s="1250"/>
      <c r="R53" s="1250"/>
      <c r="S53" s="1250"/>
      <c r="T53" s="1250"/>
      <c r="U53" s="1250"/>
      <c r="V53" s="1250"/>
      <c r="W53" s="1250"/>
      <c r="X53" s="1250"/>
      <c r="Y53" s="1250"/>
      <c r="Z53" s="1250"/>
      <c r="AA53" s="1250"/>
      <c r="AB53" s="1250"/>
      <c r="AC53" s="1250"/>
      <c r="AD53" s="195"/>
      <c r="AE53" s="193"/>
    </row>
    <row r="54" spans="1:31" s="102" customFormat="1" ht="15" customHeight="1">
      <c r="A54" s="188"/>
      <c r="B54" s="4"/>
      <c r="C54" s="14" t="s">
        <v>50</v>
      </c>
      <c r="D54" s="14"/>
      <c r="E54" s="14"/>
      <c r="F54" s="14"/>
      <c r="G54" s="14"/>
      <c r="H54" s="14"/>
      <c r="I54" s="196"/>
      <c r="J54" s="196"/>
      <c r="K54" s="196"/>
      <c r="L54" s="1253"/>
      <c r="M54" s="1253"/>
      <c r="N54" s="1253"/>
      <c r="O54" s="1253"/>
      <c r="P54" s="1253"/>
      <c r="Q54" s="1253"/>
      <c r="R54" s="1253"/>
      <c r="S54" s="1253"/>
      <c r="T54" s="1253"/>
      <c r="U54" s="1253"/>
      <c r="V54" s="1253"/>
      <c r="W54" s="1253"/>
      <c r="X54" s="1253"/>
      <c r="Y54" s="1253"/>
      <c r="Z54" s="1253"/>
      <c r="AA54" s="1253"/>
      <c r="AB54" s="1253"/>
      <c r="AC54" s="1253"/>
      <c r="AD54" s="197"/>
      <c r="AE54" s="193"/>
    </row>
    <row r="55" spans="1:31" s="102" customFormat="1" ht="15" customHeight="1">
      <c r="A55" s="188"/>
      <c r="B55" s="4"/>
      <c r="C55" s="14" t="s">
        <v>44</v>
      </c>
      <c r="D55" s="14"/>
      <c r="E55" s="1250"/>
      <c r="F55" s="1250"/>
      <c r="G55" s="1250"/>
      <c r="H55" s="1250"/>
      <c r="I55" s="1250"/>
      <c r="J55" s="1250"/>
      <c r="K55" s="1250"/>
      <c r="L55" s="1250"/>
      <c r="M55" s="1250"/>
      <c r="N55" s="1250"/>
      <c r="O55" s="1250"/>
      <c r="P55" s="1250"/>
      <c r="Q55" s="1250"/>
      <c r="R55" s="1250"/>
      <c r="S55" s="1250"/>
      <c r="T55" s="1250"/>
      <c r="U55" s="1250"/>
      <c r="V55" s="1250"/>
      <c r="W55" s="1250"/>
      <c r="X55" s="1250"/>
      <c r="Y55" s="1250"/>
      <c r="Z55" s="1250"/>
      <c r="AA55" s="1250"/>
      <c r="AB55" s="1250"/>
      <c r="AC55" s="1250"/>
      <c r="AD55" s="197"/>
      <c r="AE55" s="193"/>
    </row>
    <row r="56" spans="1:31" s="102" customFormat="1" ht="15" customHeight="1">
      <c r="A56" s="188"/>
      <c r="B56" s="13"/>
      <c r="C56" s="14" t="s">
        <v>38</v>
      </c>
      <c r="D56" s="14"/>
      <c r="E56" s="14"/>
      <c r="F56" s="14"/>
      <c r="G56" s="14"/>
      <c r="H56" s="1254"/>
      <c r="I56" s="1254"/>
      <c r="J56" s="1254"/>
      <c r="K56" s="1254"/>
      <c r="L56" s="1254"/>
      <c r="M56" s="1254"/>
      <c r="N56" s="1254"/>
      <c r="O56" s="1254"/>
      <c r="P56" s="1254"/>
      <c r="Q56" s="1254"/>
      <c r="R56" s="1254"/>
      <c r="S56" s="1254"/>
      <c r="T56" s="1254"/>
      <c r="U56" s="1254"/>
      <c r="V56" s="1254"/>
      <c r="W56" s="1254"/>
      <c r="X56" s="1254"/>
      <c r="Y56" s="1254"/>
      <c r="Z56" s="1254"/>
      <c r="AA56" s="1254"/>
      <c r="AB56" s="1254"/>
      <c r="AC56" s="1254"/>
      <c r="AD56" s="195"/>
      <c r="AE56" s="193"/>
    </row>
    <row r="57" spans="1:31" s="102" customFormat="1" ht="6" customHeight="1">
      <c r="A57" s="188"/>
      <c r="B57" s="13"/>
      <c r="C57" s="14"/>
      <c r="D57" s="14"/>
      <c r="E57" s="14"/>
      <c r="F57" s="14"/>
      <c r="G57" s="14"/>
      <c r="H57" s="198"/>
      <c r="I57" s="198"/>
      <c r="J57" s="198"/>
      <c r="K57" s="198"/>
      <c r="L57" s="198"/>
      <c r="M57" s="198"/>
      <c r="N57" s="198"/>
      <c r="O57" s="198"/>
      <c r="P57" s="198"/>
      <c r="Q57" s="198"/>
      <c r="R57" s="198"/>
      <c r="S57" s="198"/>
      <c r="T57" s="198"/>
      <c r="U57" s="198"/>
      <c r="V57" s="198"/>
      <c r="W57" s="198"/>
      <c r="X57" s="198"/>
      <c r="Y57" s="198"/>
      <c r="Z57" s="198"/>
      <c r="AA57" s="198"/>
      <c r="AB57" s="198"/>
      <c r="AC57" s="198"/>
      <c r="AD57" s="195"/>
      <c r="AE57" s="193"/>
    </row>
    <row r="58" spans="1:31" s="102" customFormat="1" ht="15" customHeight="1">
      <c r="A58" s="188"/>
      <c r="B58" s="13"/>
      <c r="C58" s="1255" t="s">
        <v>424</v>
      </c>
      <c r="D58" s="1255"/>
      <c r="E58" s="1255"/>
      <c r="F58" s="1255"/>
      <c r="G58" s="1255"/>
      <c r="H58" s="1255"/>
      <c r="I58" s="1255"/>
      <c r="J58" s="1255"/>
      <c r="K58" s="1255"/>
      <c r="L58" s="1255"/>
      <c r="M58" s="1255"/>
      <c r="N58" s="1255"/>
      <c r="O58" s="1255"/>
      <c r="P58" s="1255"/>
      <c r="Q58" s="1255"/>
      <c r="R58" s="1255"/>
      <c r="S58" s="1255"/>
      <c r="T58" s="1255"/>
      <c r="U58" s="1255"/>
      <c r="V58" s="1255"/>
      <c r="W58" s="1255"/>
      <c r="X58" s="1255"/>
      <c r="Y58" s="1255"/>
      <c r="Z58" s="1255"/>
      <c r="AA58" s="1255"/>
      <c r="AB58" s="1255"/>
      <c r="AC58" s="1255"/>
      <c r="AD58" s="195"/>
      <c r="AE58" s="193"/>
    </row>
    <row r="59" spans="1:31" s="102" customFormat="1" ht="7.5" customHeight="1">
      <c r="A59" s="188"/>
      <c r="B59" s="13"/>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5"/>
      <c r="AE59" s="193"/>
    </row>
    <row r="60" spans="1:31" s="102" customFormat="1" ht="15" customHeight="1">
      <c r="A60" s="188"/>
      <c r="B60" s="13"/>
      <c r="C60" s="1256"/>
      <c r="D60" s="1257"/>
      <c r="E60" s="1257"/>
      <c r="F60" s="1257"/>
      <c r="G60" s="1257"/>
      <c r="H60" s="1257"/>
      <c r="I60" s="1257"/>
      <c r="J60" s="1257"/>
      <c r="K60" s="1257"/>
      <c r="L60" s="1257"/>
      <c r="M60" s="1257"/>
      <c r="N60" s="1257"/>
      <c r="O60" s="1257"/>
      <c r="P60" s="1257"/>
      <c r="Q60" s="1257"/>
      <c r="R60" s="1257"/>
      <c r="S60" s="1257"/>
      <c r="T60" s="1257"/>
      <c r="U60" s="1257"/>
      <c r="V60" s="1257"/>
      <c r="W60" s="1257"/>
      <c r="X60" s="1257"/>
      <c r="Y60" s="1257"/>
      <c r="Z60" s="1257"/>
      <c r="AA60" s="1257"/>
      <c r="AB60" s="1257"/>
      <c r="AC60" s="1258"/>
      <c r="AD60" s="195"/>
      <c r="AE60" s="193"/>
    </row>
    <row r="61" spans="1:31" s="102" customFormat="1" ht="15" customHeight="1">
      <c r="A61" s="188"/>
      <c r="B61" s="13"/>
      <c r="C61" s="1259"/>
      <c r="D61" s="1260"/>
      <c r="E61" s="1260"/>
      <c r="F61" s="1260"/>
      <c r="G61" s="1260"/>
      <c r="H61" s="1260"/>
      <c r="I61" s="1260"/>
      <c r="J61" s="1260"/>
      <c r="K61" s="1260"/>
      <c r="L61" s="1260"/>
      <c r="M61" s="1260"/>
      <c r="N61" s="1260"/>
      <c r="O61" s="1260"/>
      <c r="P61" s="1260"/>
      <c r="Q61" s="1260"/>
      <c r="R61" s="1260"/>
      <c r="S61" s="1260"/>
      <c r="T61" s="1260"/>
      <c r="U61" s="1260"/>
      <c r="V61" s="1260"/>
      <c r="W61" s="1260"/>
      <c r="X61" s="1260"/>
      <c r="Y61" s="1260"/>
      <c r="Z61" s="1260"/>
      <c r="AA61" s="1260"/>
      <c r="AB61" s="1260"/>
      <c r="AC61" s="1261"/>
      <c r="AD61" s="195"/>
      <c r="AE61" s="193"/>
    </row>
    <row r="62" spans="1:31" s="102" customFormat="1" ht="15" customHeight="1">
      <c r="A62" s="188"/>
      <c r="B62" s="13"/>
      <c r="C62" s="1262"/>
      <c r="D62" s="1263"/>
      <c r="E62" s="1263"/>
      <c r="F62" s="1263"/>
      <c r="G62" s="1263"/>
      <c r="H62" s="1263"/>
      <c r="I62" s="1263"/>
      <c r="J62" s="1263"/>
      <c r="K62" s="1263"/>
      <c r="L62" s="1263"/>
      <c r="M62" s="1263"/>
      <c r="N62" s="1263"/>
      <c r="O62" s="1263"/>
      <c r="P62" s="1263"/>
      <c r="Q62" s="1263"/>
      <c r="R62" s="1263"/>
      <c r="S62" s="1263"/>
      <c r="T62" s="1263"/>
      <c r="U62" s="1263"/>
      <c r="V62" s="1263"/>
      <c r="W62" s="1263"/>
      <c r="X62" s="1263"/>
      <c r="Y62" s="1263"/>
      <c r="Z62" s="1263"/>
      <c r="AA62" s="1263"/>
      <c r="AB62" s="1263"/>
      <c r="AC62" s="1264"/>
      <c r="AD62" s="195"/>
      <c r="AE62" s="193"/>
    </row>
    <row r="63" spans="1:31" s="102" customFormat="1" ht="12.75" customHeight="1" thickBot="1">
      <c r="A63" s="188"/>
      <c r="B63" s="200"/>
      <c r="C63" s="201"/>
      <c r="D63" s="201"/>
      <c r="E63" s="201"/>
      <c r="F63" s="201"/>
      <c r="G63" s="201"/>
      <c r="H63" s="202"/>
      <c r="I63" s="202"/>
      <c r="J63" s="202"/>
      <c r="K63" s="202"/>
      <c r="L63" s="202"/>
      <c r="M63" s="202"/>
      <c r="N63" s="202"/>
      <c r="O63" s="202"/>
      <c r="P63" s="202"/>
      <c r="Q63" s="202"/>
      <c r="R63" s="202"/>
      <c r="S63" s="202"/>
      <c r="T63" s="202"/>
      <c r="U63" s="202"/>
      <c r="V63" s="202"/>
      <c r="W63" s="202"/>
      <c r="X63" s="202"/>
      <c r="Y63" s="202"/>
      <c r="Z63" s="202"/>
      <c r="AA63" s="202"/>
      <c r="AB63" s="202"/>
      <c r="AC63" s="202"/>
      <c r="AD63" s="203"/>
      <c r="AE63" s="193"/>
    </row>
    <row r="64" spans="1:31" s="102" customFormat="1" ht="15" customHeight="1" thickBot="1">
      <c r="A64" s="188"/>
      <c r="B64" s="184"/>
      <c r="C64" s="14"/>
      <c r="D64" s="14"/>
      <c r="E64" s="14"/>
      <c r="F64" s="14"/>
      <c r="G64" s="14"/>
      <c r="H64" s="198"/>
      <c r="I64" s="198"/>
      <c r="J64" s="198"/>
      <c r="K64" s="198"/>
      <c r="L64" s="198"/>
      <c r="M64" s="198"/>
      <c r="N64" s="198"/>
      <c r="O64" s="198"/>
      <c r="P64" s="198"/>
      <c r="Q64" s="198"/>
      <c r="R64" s="198"/>
      <c r="S64" s="198"/>
      <c r="T64" s="198"/>
      <c r="U64" s="198"/>
      <c r="V64" s="198"/>
      <c r="W64" s="198"/>
      <c r="X64" s="198"/>
      <c r="Y64" s="198"/>
      <c r="Z64" s="198"/>
      <c r="AA64" s="198"/>
      <c r="AB64" s="198"/>
      <c r="AC64" s="198"/>
      <c r="AD64" s="184"/>
      <c r="AE64" s="193"/>
    </row>
    <row r="65" spans="1:31" s="102" customFormat="1" ht="15" customHeight="1">
      <c r="A65" s="204"/>
      <c r="B65" s="205"/>
      <c r="C65" s="206"/>
      <c r="D65" s="206"/>
      <c r="E65" s="206"/>
      <c r="F65" s="207"/>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8"/>
      <c r="AE65" s="209"/>
    </row>
    <row r="66" spans="1:31" s="102" customFormat="1" ht="15" customHeight="1">
      <c r="A66" s="204"/>
      <c r="B66" s="210"/>
      <c r="C66" s="211" t="s">
        <v>425</v>
      </c>
      <c r="D66" s="212"/>
      <c r="E66" s="212"/>
      <c r="F66" s="213"/>
      <c r="G66" s="212"/>
      <c r="H66" s="212"/>
      <c r="I66" s="212"/>
      <c r="J66" s="212"/>
      <c r="K66" s="212"/>
      <c r="L66" s="212"/>
      <c r="M66" s="212"/>
      <c r="N66" s="212"/>
      <c r="O66" s="212"/>
      <c r="P66" s="212"/>
      <c r="Q66" s="212"/>
      <c r="R66" s="212"/>
      <c r="S66" s="212"/>
      <c r="T66" s="213"/>
      <c r="U66" s="212"/>
      <c r="V66" s="212"/>
      <c r="W66" s="212"/>
      <c r="X66" s="212"/>
      <c r="Y66" s="212"/>
      <c r="Z66" s="212"/>
      <c r="AA66" s="212"/>
      <c r="AB66" s="212"/>
      <c r="AC66" s="212"/>
      <c r="AD66" s="214"/>
      <c r="AE66" s="209"/>
    </row>
    <row r="67" spans="1:31" s="102" customFormat="1" ht="15" customHeight="1">
      <c r="A67" s="204"/>
      <c r="B67" s="210"/>
      <c r="C67" s="215" t="s">
        <v>426</v>
      </c>
      <c r="D67" s="215"/>
      <c r="E67" s="215"/>
      <c r="F67" s="215"/>
      <c r="G67" s="215"/>
      <c r="H67" s="215"/>
      <c r="I67" s="216"/>
      <c r="J67" s="216"/>
      <c r="K67" s="216"/>
      <c r="L67" s="216"/>
      <c r="M67" s="216"/>
      <c r="N67" s="216"/>
      <c r="O67" s="216"/>
      <c r="P67" s="216"/>
      <c r="Q67" s="216"/>
      <c r="R67" s="216"/>
      <c r="S67" s="216"/>
      <c r="T67" s="216"/>
      <c r="U67" s="216"/>
      <c r="V67" s="216"/>
      <c r="W67" s="215"/>
      <c r="X67" s="215"/>
      <c r="Y67" s="215"/>
      <c r="Z67" s="215"/>
      <c r="AA67" s="215"/>
      <c r="AB67" s="215"/>
      <c r="AC67" s="215"/>
      <c r="AD67" s="214"/>
      <c r="AE67" s="209"/>
    </row>
    <row r="68" spans="1:31" s="102" customFormat="1" ht="15" customHeight="1">
      <c r="A68" s="217"/>
      <c r="B68" s="210"/>
      <c r="C68" s="1265"/>
      <c r="D68" s="1266"/>
      <c r="E68" s="1266"/>
      <c r="F68" s="1266"/>
      <c r="G68" s="1266"/>
      <c r="H68" s="1266"/>
      <c r="I68" s="1266"/>
      <c r="J68" s="1266"/>
      <c r="K68" s="1266"/>
      <c r="L68" s="1266"/>
      <c r="M68" s="1266"/>
      <c r="N68" s="1266"/>
      <c r="O68" s="1266"/>
      <c r="P68" s="1266"/>
      <c r="Q68" s="1266"/>
      <c r="R68" s="1266"/>
      <c r="S68" s="1266"/>
      <c r="T68" s="1266"/>
      <c r="U68" s="1266"/>
      <c r="V68" s="1266"/>
      <c r="W68" s="1266"/>
      <c r="X68" s="1266"/>
      <c r="Y68" s="1266"/>
      <c r="Z68" s="1266"/>
      <c r="AA68" s="1266"/>
      <c r="AB68" s="1266"/>
      <c r="AC68" s="1267"/>
      <c r="AD68" s="214"/>
      <c r="AE68" s="218"/>
    </row>
    <row r="69" spans="1:31" s="102" customFormat="1" ht="15" customHeight="1">
      <c r="A69" s="217"/>
      <c r="B69" s="210"/>
      <c r="C69" s="1268"/>
      <c r="D69" s="1269"/>
      <c r="E69" s="1269"/>
      <c r="F69" s="1269"/>
      <c r="G69" s="1269"/>
      <c r="H69" s="1269"/>
      <c r="I69" s="1269"/>
      <c r="J69" s="1269"/>
      <c r="K69" s="1269"/>
      <c r="L69" s="1269"/>
      <c r="M69" s="1269"/>
      <c r="N69" s="1269"/>
      <c r="O69" s="1269"/>
      <c r="P69" s="1269"/>
      <c r="Q69" s="1269"/>
      <c r="R69" s="1269"/>
      <c r="S69" s="1269"/>
      <c r="T69" s="1269"/>
      <c r="U69" s="1269"/>
      <c r="V69" s="1269"/>
      <c r="W69" s="1269"/>
      <c r="X69" s="1269"/>
      <c r="Y69" s="1269"/>
      <c r="Z69" s="1269"/>
      <c r="AA69" s="1269"/>
      <c r="AB69" s="1269"/>
      <c r="AC69" s="1270"/>
      <c r="AD69" s="214"/>
      <c r="AE69" s="218"/>
    </row>
    <row r="70" spans="1:31" s="102" customFormat="1" ht="15" customHeight="1">
      <c r="A70" s="217"/>
      <c r="B70" s="210"/>
      <c r="C70" s="1268"/>
      <c r="D70" s="1269"/>
      <c r="E70" s="1269"/>
      <c r="F70" s="1269"/>
      <c r="G70" s="1269"/>
      <c r="H70" s="1269"/>
      <c r="I70" s="1269"/>
      <c r="J70" s="1269"/>
      <c r="K70" s="1269"/>
      <c r="L70" s="1269"/>
      <c r="M70" s="1269"/>
      <c r="N70" s="1269"/>
      <c r="O70" s="1269"/>
      <c r="P70" s="1269"/>
      <c r="Q70" s="1269"/>
      <c r="R70" s="1269"/>
      <c r="S70" s="1269"/>
      <c r="T70" s="1269"/>
      <c r="U70" s="1269"/>
      <c r="V70" s="1269"/>
      <c r="W70" s="1269"/>
      <c r="X70" s="1269"/>
      <c r="Y70" s="1269"/>
      <c r="Z70" s="1269"/>
      <c r="AA70" s="1269"/>
      <c r="AB70" s="1269"/>
      <c r="AC70" s="1270"/>
      <c r="AD70" s="214"/>
      <c r="AE70" s="218"/>
    </row>
    <row r="71" spans="1:31" s="102" customFormat="1" ht="15" customHeight="1">
      <c r="A71" s="217"/>
      <c r="B71" s="210"/>
      <c r="C71" s="1268"/>
      <c r="D71" s="1269"/>
      <c r="E71" s="1269"/>
      <c r="F71" s="1269"/>
      <c r="G71" s="1269"/>
      <c r="H71" s="1269"/>
      <c r="I71" s="1269"/>
      <c r="J71" s="1269"/>
      <c r="K71" s="1269"/>
      <c r="L71" s="1269"/>
      <c r="M71" s="1269"/>
      <c r="N71" s="1269"/>
      <c r="O71" s="1269"/>
      <c r="P71" s="1269"/>
      <c r="Q71" s="1269"/>
      <c r="R71" s="1269"/>
      <c r="S71" s="1269"/>
      <c r="T71" s="1269"/>
      <c r="U71" s="1269"/>
      <c r="V71" s="1269"/>
      <c r="W71" s="1269"/>
      <c r="X71" s="1269"/>
      <c r="Y71" s="1269"/>
      <c r="Z71" s="1269"/>
      <c r="AA71" s="1269"/>
      <c r="AB71" s="1269"/>
      <c r="AC71" s="1270"/>
      <c r="AD71" s="214"/>
      <c r="AE71" s="218"/>
    </row>
    <row r="72" spans="1:31" s="102" customFormat="1" ht="15" customHeight="1">
      <c r="A72" s="217"/>
      <c r="B72" s="210"/>
      <c r="C72" s="1268"/>
      <c r="D72" s="1269"/>
      <c r="E72" s="1269"/>
      <c r="F72" s="1269"/>
      <c r="G72" s="1269"/>
      <c r="H72" s="1269"/>
      <c r="I72" s="1269"/>
      <c r="J72" s="1269"/>
      <c r="K72" s="1269"/>
      <c r="L72" s="1269"/>
      <c r="M72" s="1269"/>
      <c r="N72" s="1269"/>
      <c r="O72" s="1269"/>
      <c r="P72" s="1269"/>
      <c r="Q72" s="1269"/>
      <c r="R72" s="1269"/>
      <c r="S72" s="1269"/>
      <c r="T72" s="1269"/>
      <c r="U72" s="1269"/>
      <c r="V72" s="1269"/>
      <c r="W72" s="1269"/>
      <c r="X72" s="1269"/>
      <c r="Y72" s="1269"/>
      <c r="Z72" s="1269"/>
      <c r="AA72" s="1269"/>
      <c r="AB72" s="1269"/>
      <c r="AC72" s="1270"/>
      <c r="AD72" s="214"/>
      <c r="AE72" s="218"/>
    </row>
    <row r="73" spans="1:31" s="102" customFormat="1" ht="15" customHeight="1">
      <c r="A73" s="217"/>
      <c r="B73" s="210"/>
      <c r="C73" s="1268"/>
      <c r="D73" s="1269"/>
      <c r="E73" s="1269"/>
      <c r="F73" s="1269"/>
      <c r="G73" s="1269"/>
      <c r="H73" s="1269"/>
      <c r="I73" s="1269"/>
      <c r="J73" s="1269"/>
      <c r="K73" s="1269"/>
      <c r="L73" s="1269"/>
      <c r="M73" s="1269"/>
      <c r="N73" s="1269"/>
      <c r="O73" s="1269"/>
      <c r="P73" s="1269"/>
      <c r="Q73" s="1269"/>
      <c r="R73" s="1269"/>
      <c r="S73" s="1269"/>
      <c r="T73" s="1269"/>
      <c r="U73" s="1269"/>
      <c r="V73" s="1269"/>
      <c r="W73" s="1269"/>
      <c r="X73" s="1269"/>
      <c r="Y73" s="1269"/>
      <c r="Z73" s="1269"/>
      <c r="AA73" s="1269"/>
      <c r="AB73" s="1269"/>
      <c r="AC73" s="1270"/>
      <c r="AD73" s="214"/>
      <c r="AE73" s="218"/>
    </row>
    <row r="74" spans="1:31" s="102" customFormat="1" ht="15" customHeight="1">
      <c r="A74" s="217"/>
      <c r="B74" s="210"/>
      <c r="C74" s="1271"/>
      <c r="D74" s="1272"/>
      <c r="E74" s="1272"/>
      <c r="F74" s="1272"/>
      <c r="G74" s="1272"/>
      <c r="H74" s="1272"/>
      <c r="I74" s="1272"/>
      <c r="J74" s="1272"/>
      <c r="K74" s="1272"/>
      <c r="L74" s="1272"/>
      <c r="M74" s="1272"/>
      <c r="N74" s="1272"/>
      <c r="O74" s="1272"/>
      <c r="P74" s="1272"/>
      <c r="Q74" s="1272"/>
      <c r="R74" s="1272"/>
      <c r="S74" s="1272"/>
      <c r="T74" s="1272"/>
      <c r="U74" s="1272"/>
      <c r="V74" s="1272"/>
      <c r="W74" s="1272"/>
      <c r="X74" s="1272"/>
      <c r="Y74" s="1272"/>
      <c r="Z74" s="1272"/>
      <c r="AA74" s="1272"/>
      <c r="AB74" s="1272"/>
      <c r="AC74" s="1273"/>
      <c r="AD74" s="214"/>
      <c r="AE74" s="218"/>
    </row>
    <row r="75" spans="1:31" s="102" customFormat="1" ht="15" customHeight="1">
      <c r="A75" s="217"/>
      <c r="B75" s="210"/>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4"/>
      <c r="AE75" s="218"/>
    </row>
    <row r="76" spans="1:31" s="102" customFormat="1" ht="15" customHeight="1">
      <c r="A76" s="217"/>
      <c r="B76" s="210"/>
      <c r="C76" s="220" t="s">
        <v>427</v>
      </c>
      <c r="D76" s="220"/>
      <c r="E76" s="220"/>
      <c r="F76" s="220"/>
      <c r="G76" s="220"/>
      <c r="H76" s="220"/>
      <c r="I76" s="220"/>
      <c r="J76" s="221"/>
      <c r="K76" s="221"/>
      <c r="L76" s="221"/>
      <c r="M76" s="221"/>
      <c r="N76" s="221"/>
      <c r="O76" s="221"/>
      <c r="P76" s="221"/>
      <c r="Q76" s="221"/>
      <c r="R76" s="221"/>
      <c r="S76" s="221"/>
      <c r="T76" s="221"/>
      <c r="U76" s="221"/>
      <c r="V76" s="221"/>
      <c r="W76" s="220"/>
      <c r="X76" s="220"/>
      <c r="Y76" s="220"/>
      <c r="Z76" s="220"/>
      <c r="AA76" s="220"/>
      <c r="AB76" s="220"/>
      <c r="AC76" s="220"/>
      <c r="AD76" s="214"/>
      <c r="AE76" s="218"/>
    </row>
    <row r="77" spans="1:31" s="102" customFormat="1" ht="15" customHeight="1">
      <c r="A77" s="217"/>
      <c r="B77" s="210"/>
      <c r="C77" s="1274"/>
      <c r="D77" s="1274"/>
      <c r="E77" s="1274"/>
      <c r="F77" s="1274"/>
      <c r="G77" s="1274"/>
      <c r="H77" s="1274"/>
      <c r="I77" s="1274"/>
      <c r="J77" s="1274"/>
      <c r="K77" s="1274"/>
      <c r="L77" s="1274"/>
      <c r="M77" s="1274"/>
      <c r="N77" s="1274"/>
      <c r="O77" s="1274"/>
      <c r="P77" s="1274"/>
      <c r="Q77" s="1274"/>
      <c r="R77" s="1274"/>
      <c r="S77" s="1274"/>
      <c r="T77" s="1274"/>
      <c r="U77" s="1274"/>
      <c r="V77" s="1274"/>
      <c r="W77" s="1274"/>
      <c r="X77" s="1274"/>
      <c r="Y77" s="1274"/>
      <c r="Z77" s="1274"/>
      <c r="AA77" s="1274"/>
      <c r="AB77" s="1274"/>
      <c r="AC77" s="1274"/>
      <c r="AD77" s="214"/>
      <c r="AE77" s="218"/>
    </row>
    <row r="78" spans="1:31" s="102" customFormat="1" ht="15" customHeight="1">
      <c r="A78" s="217"/>
      <c r="B78" s="210"/>
      <c r="C78" s="1274"/>
      <c r="D78" s="1274"/>
      <c r="E78" s="1274"/>
      <c r="F78" s="1274"/>
      <c r="G78" s="1274"/>
      <c r="H78" s="1274"/>
      <c r="I78" s="1274"/>
      <c r="J78" s="1274"/>
      <c r="K78" s="1274"/>
      <c r="L78" s="1274"/>
      <c r="M78" s="1274"/>
      <c r="N78" s="1274"/>
      <c r="O78" s="1274"/>
      <c r="P78" s="1274"/>
      <c r="Q78" s="1274"/>
      <c r="R78" s="1274"/>
      <c r="S78" s="1274"/>
      <c r="T78" s="1274"/>
      <c r="U78" s="1274"/>
      <c r="V78" s="1274"/>
      <c r="W78" s="1274"/>
      <c r="X78" s="1274"/>
      <c r="Y78" s="1274"/>
      <c r="Z78" s="1274"/>
      <c r="AA78" s="1274"/>
      <c r="AB78" s="1274"/>
      <c r="AC78" s="1274"/>
      <c r="AD78" s="214"/>
      <c r="AE78" s="218"/>
    </row>
    <row r="79" spans="1:31" s="102" customFormat="1" ht="15" customHeight="1">
      <c r="A79" s="217"/>
      <c r="B79" s="210"/>
      <c r="C79" s="1274"/>
      <c r="D79" s="1274"/>
      <c r="E79" s="1274"/>
      <c r="F79" s="1274"/>
      <c r="G79" s="1274"/>
      <c r="H79" s="1274"/>
      <c r="I79" s="1274"/>
      <c r="J79" s="1274"/>
      <c r="K79" s="1274"/>
      <c r="L79" s="1274"/>
      <c r="M79" s="1274"/>
      <c r="N79" s="1274"/>
      <c r="O79" s="1274"/>
      <c r="P79" s="1274"/>
      <c r="Q79" s="1274"/>
      <c r="R79" s="1274"/>
      <c r="S79" s="1274"/>
      <c r="T79" s="1274"/>
      <c r="U79" s="1274"/>
      <c r="V79" s="1274"/>
      <c r="W79" s="1274"/>
      <c r="X79" s="1274"/>
      <c r="Y79" s="1274"/>
      <c r="Z79" s="1274"/>
      <c r="AA79" s="1274"/>
      <c r="AB79" s="1274"/>
      <c r="AC79" s="1274"/>
      <c r="AD79" s="214"/>
      <c r="AE79" s="218"/>
    </row>
    <row r="80" spans="1:31" s="102" customFormat="1" ht="15" customHeight="1">
      <c r="A80" s="217"/>
      <c r="B80" s="210"/>
      <c r="C80" s="1274"/>
      <c r="D80" s="1274"/>
      <c r="E80" s="1274"/>
      <c r="F80" s="1274"/>
      <c r="G80" s="1274"/>
      <c r="H80" s="1274"/>
      <c r="I80" s="1274"/>
      <c r="J80" s="1274"/>
      <c r="K80" s="1274"/>
      <c r="L80" s="1274"/>
      <c r="M80" s="1274"/>
      <c r="N80" s="1274"/>
      <c r="O80" s="1274"/>
      <c r="P80" s="1274"/>
      <c r="Q80" s="1274"/>
      <c r="R80" s="1274"/>
      <c r="S80" s="1274"/>
      <c r="T80" s="1274"/>
      <c r="U80" s="1274"/>
      <c r="V80" s="1274"/>
      <c r="W80" s="1274"/>
      <c r="X80" s="1274"/>
      <c r="Y80" s="1274"/>
      <c r="Z80" s="1274"/>
      <c r="AA80" s="1274"/>
      <c r="AB80" s="1274"/>
      <c r="AC80" s="1274"/>
      <c r="AD80" s="214"/>
      <c r="AE80" s="218"/>
    </row>
    <row r="81" spans="1:31" s="102" customFormat="1" ht="15" customHeight="1">
      <c r="A81" s="217"/>
      <c r="B81" s="210"/>
      <c r="C81" s="1274"/>
      <c r="D81" s="1274"/>
      <c r="E81" s="1274"/>
      <c r="F81" s="1274"/>
      <c r="G81" s="1274"/>
      <c r="H81" s="1274"/>
      <c r="I81" s="1274"/>
      <c r="J81" s="1274"/>
      <c r="K81" s="1274"/>
      <c r="L81" s="1274"/>
      <c r="M81" s="1274"/>
      <c r="N81" s="1274"/>
      <c r="O81" s="1274"/>
      <c r="P81" s="1274"/>
      <c r="Q81" s="1274"/>
      <c r="R81" s="1274"/>
      <c r="S81" s="1274"/>
      <c r="T81" s="1274"/>
      <c r="U81" s="1274"/>
      <c r="V81" s="1274"/>
      <c r="W81" s="1274"/>
      <c r="X81" s="1274"/>
      <c r="Y81" s="1274"/>
      <c r="Z81" s="1274"/>
      <c r="AA81" s="1274"/>
      <c r="AB81" s="1274"/>
      <c r="AC81" s="1274"/>
      <c r="AD81" s="214"/>
      <c r="AE81" s="218"/>
    </row>
    <row r="82" spans="1:31" s="102" customFormat="1" ht="15" customHeight="1">
      <c r="A82" s="217"/>
      <c r="B82" s="210"/>
      <c r="C82" s="1274"/>
      <c r="D82" s="1274"/>
      <c r="E82" s="1274"/>
      <c r="F82" s="1274"/>
      <c r="G82" s="1274"/>
      <c r="H82" s="1274"/>
      <c r="I82" s="1274"/>
      <c r="J82" s="1274"/>
      <c r="K82" s="1274"/>
      <c r="L82" s="1274"/>
      <c r="M82" s="1274"/>
      <c r="N82" s="1274"/>
      <c r="O82" s="1274"/>
      <c r="P82" s="1274"/>
      <c r="Q82" s="1274"/>
      <c r="R82" s="1274"/>
      <c r="S82" s="1274"/>
      <c r="T82" s="1274"/>
      <c r="U82" s="1274"/>
      <c r="V82" s="1274"/>
      <c r="W82" s="1274"/>
      <c r="X82" s="1274"/>
      <c r="Y82" s="1274"/>
      <c r="Z82" s="1274"/>
      <c r="AA82" s="1274"/>
      <c r="AB82" s="1274"/>
      <c r="AC82" s="1274"/>
      <c r="AD82" s="214"/>
      <c r="AE82" s="218"/>
    </row>
    <row r="83" spans="1:31" s="102" customFormat="1" ht="15" customHeight="1">
      <c r="A83" s="217"/>
      <c r="B83" s="210"/>
      <c r="C83" s="1274"/>
      <c r="D83" s="1274"/>
      <c r="E83" s="1274"/>
      <c r="F83" s="1274"/>
      <c r="G83" s="1274"/>
      <c r="H83" s="1274"/>
      <c r="I83" s="1274"/>
      <c r="J83" s="1274"/>
      <c r="K83" s="1274"/>
      <c r="L83" s="1274"/>
      <c r="M83" s="1274"/>
      <c r="N83" s="1274"/>
      <c r="O83" s="1274"/>
      <c r="P83" s="1274"/>
      <c r="Q83" s="1274"/>
      <c r="R83" s="1274"/>
      <c r="S83" s="1274"/>
      <c r="T83" s="1274"/>
      <c r="U83" s="1274"/>
      <c r="V83" s="1274"/>
      <c r="W83" s="1274"/>
      <c r="X83" s="1274"/>
      <c r="Y83" s="1274"/>
      <c r="Z83" s="1274"/>
      <c r="AA83" s="1274"/>
      <c r="AB83" s="1274"/>
      <c r="AC83" s="1274"/>
      <c r="AD83" s="214"/>
      <c r="AE83" s="218"/>
    </row>
    <row r="84" spans="1:31" s="102" customFormat="1" ht="15" customHeight="1">
      <c r="A84" s="217"/>
      <c r="B84" s="210"/>
      <c r="C84" s="219"/>
      <c r="D84" s="219"/>
      <c r="E84" s="219"/>
      <c r="F84" s="219"/>
      <c r="G84" s="219"/>
      <c r="H84" s="219"/>
      <c r="I84" s="219"/>
      <c r="J84" s="219"/>
      <c r="K84" s="219"/>
      <c r="L84" s="219"/>
      <c r="M84" s="219"/>
      <c r="N84" s="219"/>
      <c r="O84" s="219"/>
      <c r="P84" s="219"/>
      <c r="Q84" s="219"/>
      <c r="R84" s="219"/>
      <c r="S84" s="219"/>
      <c r="T84" s="219"/>
      <c r="U84" s="219"/>
      <c r="V84" s="219"/>
      <c r="W84" s="219"/>
      <c r="X84" s="219"/>
      <c r="Y84" s="219"/>
      <c r="Z84" s="219"/>
      <c r="AA84" s="219"/>
      <c r="AB84" s="219"/>
      <c r="AC84" s="219"/>
      <c r="AD84" s="214"/>
      <c r="AE84" s="218"/>
    </row>
    <row r="85" spans="1:31" s="102" customFormat="1" ht="15" customHeight="1">
      <c r="A85" s="217"/>
      <c r="B85" s="210"/>
      <c r="C85" s="220" t="s">
        <v>428</v>
      </c>
      <c r="D85" s="220"/>
      <c r="E85" s="220"/>
      <c r="F85" s="220"/>
      <c r="G85" s="220"/>
      <c r="H85" s="220"/>
      <c r="I85" s="220"/>
      <c r="J85" s="221"/>
      <c r="K85" s="221"/>
      <c r="L85" s="221"/>
      <c r="M85" s="221"/>
      <c r="N85" s="221"/>
      <c r="O85" s="221"/>
      <c r="P85" s="221"/>
      <c r="Q85" s="221"/>
      <c r="R85" s="221"/>
      <c r="S85" s="221"/>
      <c r="T85" s="221"/>
      <c r="U85" s="221"/>
      <c r="V85" s="221"/>
      <c r="W85" s="220"/>
      <c r="X85" s="220"/>
      <c r="Y85" s="220"/>
      <c r="Z85" s="220"/>
      <c r="AA85" s="220"/>
      <c r="AB85" s="220"/>
      <c r="AC85" s="220"/>
      <c r="AD85" s="214"/>
      <c r="AE85" s="218"/>
    </row>
    <row r="86" spans="1:31" s="102" customFormat="1" ht="15" customHeight="1">
      <c r="A86" s="217"/>
      <c r="B86" s="210"/>
      <c r="C86" s="1274"/>
      <c r="D86" s="1274"/>
      <c r="E86" s="1274"/>
      <c r="F86" s="1274"/>
      <c r="G86" s="1274"/>
      <c r="H86" s="1274"/>
      <c r="I86" s="1274"/>
      <c r="J86" s="1274"/>
      <c r="K86" s="1274"/>
      <c r="L86" s="1274"/>
      <c r="M86" s="1274"/>
      <c r="N86" s="1274"/>
      <c r="O86" s="1274"/>
      <c r="P86" s="1274"/>
      <c r="Q86" s="1274"/>
      <c r="R86" s="1274"/>
      <c r="S86" s="1274"/>
      <c r="T86" s="1274"/>
      <c r="U86" s="1274"/>
      <c r="V86" s="1274"/>
      <c r="W86" s="1274"/>
      <c r="X86" s="1274"/>
      <c r="Y86" s="1274"/>
      <c r="Z86" s="1274"/>
      <c r="AA86" s="1274"/>
      <c r="AB86" s="1274"/>
      <c r="AC86" s="1274"/>
      <c r="AD86" s="214"/>
      <c r="AE86" s="218"/>
    </row>
    <row r="87" spans="1:31" s="102" customFormat="1" ht="15" customHeight="1">
      <c r="A87" s="217"/>
      <c r="B87" s="210"/>
      <c r="C87" s="1274"/>
      <c r="D87" s="1274"/>
      <c r="E87" s="1274"/>
      <c r="F87" s="1274"/>
      <c r="G87" s="1274"/>
      <c r="H87" s="1274"/>
      <c r="I87" s="1274"/>
      <c r="J87" s="1274"/>
      <c r="K87" s="1274"/>
      <c r="L87" s="1274"/>
      <c r="M87" s="1274"/>
      <c r="N87" s="1274"/>
      <c r="O87" s="1274"/>
      <c r="P87" s="1274"/>
      <c r="Q87" s="1274"/>
      <c r="R87" s="1274"/>
      <c r="S87" s="1274"/>
      <c r="T87" s="1274"/>
      <c r="U87" s="1274"/>
      <c r="V87" s="1274"/>
      <c r="W87" s="1274"/>
      <c r="X87" s="1274"/>
      <c r="Y87" s="1274"/>
      <c r="Z87" s="1274"/>
      <c r="AA87" s="1274"/>
      <c r="AB87" s="1274"/>
      <c r="AC87" s="1274"/>
      <c r="AD87" s="214"/>
      <c r="AE87" s="218"/>
    </row>
    <row r="88" spans="1:31" s="102" customFormat="1" ht="15" customHeight="1">
      <c r="A88" s="217"/>
      <c r="B88" s="210"/>
      <c r="C88" s="1274"/>
      <c r="D88" s="1274"/>
      <c r="E88" s="1274"/>
      <c r="F88" s="1274"/>
      <c r="G88" s="1274"/>
      <c r="H88" s="1274"/>
      <c r="I88" s="1274"/>
      <c r="J88" s="1274"/>
      <c r="K88" s="1274"/>
      <c r="L88" s="1274"/>
      <c r="M88" s="1274"/>
      <c r="N88" s="1274"/>
      <c r="O88" s="1274"/>
      <c r="P88" s="1274"/>
      <c r="Q88" s="1274"/>
      <c r="R88" s="1274"/>
      <c r="S88" s="1274"/>
      <c r="T88" s="1274"/>
      <c r="U88" s="1274"/>
      <c r="V88" s="1274"/>
      <c r="W88" s="1274"/>
      <c r="X88" s="1274"/>
      <c r="Y88" s="1274"/>
      <c r="Z88" s="1274"/>
      <c r="AA88" s="1274"/>
      <c r="AB88" s="1274"/>
      <c r="AC88" s="1274"/>
      <c r="AD88" s="214"/>
      <c r="AE88" s="218"/>
    </row>
    <row r="89" spans="1:31" s="102" customFormat="1" ht="15" customHeight="1">
      <c r="A89" s="217"/>
      <c r="B89" s="210"/>
      <c r="C89" s="1274"/>
      <c r="D89" s="1274"/>
      <c r="E89" s="1274"/>
      <c r="F89" s="1274"/>
      <c r="G89" s="1274"/>
      <c r="H89" s="1274"/>
      <c r="I89" s="1274"/>
      <c r="J89" s="1274"/>
      <c r="K89" s="1274"/>
      <c r="L89" s="1274"/>
      <c r="M89" s="1274"/>
      <c r="N89" s="1274"/>
      <c r="O89" s="1274"/>
      <c r="P89" s="1274"/>
      <c r="Q89" s="1274"/>
      <c r="R89" s="1274"/>
      <c r="S89" s="1274"/>
      <c r="T89" s="1274"/>
      <c r="U89" s="1274"/>
      <c r="V89" s="1274"/>
      <c r="W89" s="1274"/>
      <c r="X89" s="1274"/>
      <c r="Y89" s="1274"/>
      <c r="Z89" s="1274"/>
      <c r="AA89" s="1274"/>
      <c r="AB89" s="1274"/>
      <c r="AC89" s="1274"/>
      <c r="AD89" s="214"/>
      <c r="AE89" s="218"/>
    </row>
    <row r="90" spans="1:31" s="102" customFormat="1" ht="15" customHeight="1">
      <c r="A90" s="217"/>
      <c r="B90" s="210"/>
      <c r="C90" s="1274"/>
      <c r="D90" s="1274"/>
      <c r="E90" s="1274"/>
      <c r="F90" s="1274"/>
      <c r="G90" s="1274"/>
      <c r="H90" s="1274"/>
      <c r="I90" s="1274"/>
      <c r="J90" s="1274"/>
      <c r="K90" s="1274"/>
      <c r="L90" s="1274"/>
      <c r="M90" s="1274"/>
      <c r="N90" s="1274"/>
      <c r="O90" s="1274"/>
      <c r="P90" s="1274"/>
      <c r="Q90" s="1274"/>
      <c r="R90" s="1274"/>
      <c r="S90" s="1274"/>
      <c r="T90" s="1274"/>
      <c r="U90" s="1274"/>
      <c r="V90" s="1274"/>
      <c r="W90" s="1274"/>
      <c r="X90" s="1274"/>
      <c r="Y90" s="1274"/>
      <c r="Z90" s="1274"/>
      <c r="AA90" s="1274"/>
      <c r="AB90" s="1274"/>
      <c r="AC90" s="1274"/>
      <c r="AD90" s="214"/>
      <c r="AE90" s="218"/>
    </row>
    <row r="91" spans="1:31" s="102" customFormat="1" ht="15" customHeight="1">
      <c r="A91" s="217"/>
      <c r="B91" s="210"/>
      <c r="C91" s="1274"/>
      <c r="D91" s="1274"/>
      <c r="E91" s="1274"/>
      <c r="F91" s="1274"/>
      <c r="G91" s="1274"/>
      <c r="H91" s="1274"/>
      <c r="I91" s="1274"/>
      <c r="J91" s="1274"/>
      <c r="K91" s="1274"/>
      <c r="L91" s="1274"/>
      <c r="M91" s="1274"/>
      <c r="N91" s="1274"/>
      <c r="O91" s="1274"/>
      <c r="P91" s="1274"/>
      <c r="Q91" s="1274"/>
      <c r="R91" s="1274"/>
      <c r="S91" s="1274"/>
      <c r="T91" s="1274"/>
      <c r="U91" s="1274"/>
      <c r="V91" s="1274"/>
      <c r="W91" s="1274"/>
      <c r="X91" s="1274"/>
      <c r="Y91" s="1274"/>
      <c r="Z91" s="1274"/>
      <c r="AA91" s="1274"/>
      <c r="AB91" s="1274"/>
      <c r="AC91" s="1274"/>
      <c r="AD91" s="214"/>
      <c r="AE91" s="218"/>
    </row>
    <row r="92" spans="1:31" s="102" customFormat="1" ht="15" customHeight="1">
      <c r="A92" s="217"/>
      <c r="B92" s="210"/>
      <c r="C92" s="1274"/>
      <c r="D92" s="1274"/>
      <c r="E92" s="1274"/>
      <c r="F92" s="1274"/>
      <c r="G92" s="1274"/>
      <c r="H92" s="1274"/>
      <c r="I92" s="1274"/>
      <c r="J92" s="1274"/>
      <c r="K92" s="1274"/>
      <c r="L92" s="1274"/>
      <c r="M92" s="1274"/>
      <c r="N92" s="1274"/>
      <c r="O92" s="1274"/>
      <c r="P92" s="1274"/>
      <c r="Q92" s="1274"/>
      <c r="R92" s="1274"/>
      <c r="S92" s="1274"/>
      <c r="T92" s="1274"/>
      <c r="U92" s="1274"/>
      <c r="V92" s="1274"/>
      <c r="W92" s="1274"/>
      <c r="X92" s="1274"/>
      <c r="Y92" s="1274"/>
      <c r="Z92" s="1274"/>
      <c r="AA92" s="1274"/>
      <c r="AB92" s="1274"/>
      <c r="AC92" s="1274"/>
      <c r="AD92" s="214"/>
      <c r="AE92" s="218"/>
    </row>
    <row r="93" spans="1:31" s="102" customFormat="1" ht="15" customHeight="1">
      <c r="A93" s="217"/>
      <c r="B93" s="210"/>
      <c r="C93" s="219"/>
      <c r="D93" s="219"/>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4"/>
      <c r="AE93" s="218"/>
    </row>
    <row r="94" spans="1:31" s="102" customFormat="1" ht="15" customHeight="1">
      <c r="A94" s="217"/>
      <c r="B94" s="210"/>
      <c r="C94" s="220" t="s">
        <v>429</v>
      </c>
      <c r="D94" s="220"/>
      <c r="E94" s="220"/>
      <c r="F94" s="220"/>
      <c r="G94" s="220"/>
      <c r="H94" s="220"/>
      <c r="I94" s="220"/>
      <c r="J94" s="221"/>
      <c r="K94" s="221"/>
      <c r="L94" s="221"/>
      <c r="M94" s="221"/>
      <c r="N94" s="221"/>
      <c r="O94" s="221"/>
      <c r="P94" s="221"/>
      <c r="Q94" s="221"/>
      <c r="R94" s="221"/>
      <c r="S94" s="221"/>
      <c r="T94" s="221"/>
      <c r="U94" s="221"/>
      <c r="V94" s="221"/>
      <c r="W94" s="220"/>
      <c r="X94" s="220"/>
      <c r="Y94" s="220"/>
      <c r="Z94" s="220"/>
      <c r="AA94" s="220"/>
      <c r="AB94" s="220"/>
      <c r="AC94" s="220"/>
      <c r="AD94" s="214"/>
      <c r="AE94" s="218"/>
    </row>
    <row r="95" spans="1:31" s="102" customFormat="1" ht="15" customHeight="1">
      <c r="A95" s="217"/>
      <c r="B95" s="210"/>
      <c r="C95" s="1265"/>
      <c r="D95" s="1266"/>
      <c r="E95" s="1266"/>
      <c r="F95" s="1266"/>
      <c r="G95" s="1266"/>
      <c r="H95" s="1266"/>
      <c r="I95" s="1266"/>
      <c r="J95" s="1266"/>
      <c r="K95" s="1266"/>
      <c r="L95" s="1266"/>
      <c r="M95" s="1266"/>
      <c r="N95" s="1266"/>
      <c r="O95" s="1266"/>
      <c r="P95" s="1266"/>
      <c r="Q95" s="1266"/>
      <c r="R95" s="1266"/>
      <c r="S95" s="1266"/>
      <c r="T95" s="1266"/>
      <c r="U95" s="1266"/>
      <c r="V95" s="1266"/>
      <c r="W95" s="1266"/>
      <c r="X95" s="1266"/>
      <c r="Y95" s="1266"/>
      <c r="Z95" s="1266"/>
      <c r="AA95" s="1266"/>
      <c r="AB95" s="1266"/>
      <c r="AC95" s="1267"/>
      <c r="AD95" s="214"/>
      <c r="AE95" s="218"/>
    </row>
    <row r="96" spans="1:31" s="102" customFormat="1" ht="15" customHeight="1">
      <c r="A96" s="217"/>
      <c r="B96" s="210"/>
      <c r="C96" s="1268"/>
      <c r="D96" s="1269"/>
      <c r="E96" s="1269"/>
      <c r="F96" s="1269"/>
      <c r="G96" s="1269"/>
      <c r="H96" s="1269"/>
      <c r="I96" s="1269"/>
      <c r="J96" s="1269"/>
      <c r="K96" s="1269"/>
      <c r="L96" s="1269"/>
      <c r="M96" s="1269"/>
      <c r="N96" s="1269"/>
      <c r="O96" s="1269"/>
      <c r="P96" s="1269"/>
      <c r="Q96" s="1269"/>
      <c r="R96" s="1269"/>
      <c r="S96" s="1269"/>
      <c r="T96" s="1269"/>
      <c r="U96" s="1269"/>
      <c r="V96" s="1269"/>
      <c r="W96" s="1269"/>
      <c r="X96" s="1269"/>
      <c r="Y96" s="1269"/>
      <c r="Z96" s="1269"/>
      <c r="AA96" s="1269"/>
      <c r="AB96" s="1269"/>
      <c r="AC96" s="1270"/>
      <c r="AD96" s="214"/>
      <c r="AE96" s="218"/>
    </row>
    <row r="97" spans="1:31" s="102" customFormat="1" ht="15" customHeight="1">
      <c r="A97" s="217"/>
      <c r="B97" s="210"/>
      <c r="C97" s="1268"/>
      <c r="D97" s="1269"/>
      <c r="E97" s="1269"/>
      <c r="F97" s="1269"/>
      <c r="G97" s="1269"/>
      <c r="H97" s="1269"/>
      <c r="I97" s="1269"/>
      <c r="J97" s="1269"/>
      <c r="K97" s="1269"/>
      <c r="L97" s="1269"/>
      <c r="M97" s="1269"/>
      <c r="N97" s="1269"/>
      <c r="O97" s="1269"/>
      <c r="P97" s="1269"/>
      <c r="Q97" s="1269"/>
      <c r="R97" s="1269"/>
      <c r="S97" s="1269"/>
      <c r="T97" s="1269"/>
      <c r="U97" s="1269"/>
      <c r="V97" s="1269"/>
      <c r="W97" s="1269"/>
      <c r="X97" s="1269"/>
      <c r="Y97" s="1269"/>
      <c r="Z97" s="1269"/>
      <c r="AA97" s="1269"/>
      <c r="AB97" s="1269"/>
      <c r="AC97" s="1270"/>
      <c r="AD97" s="214"/>
      <c r="AE97" s="218"/>
    </row>
    <row r="98" spans="1:31" s="102" customFormat="1" ht="15" customHeight="1">
      <c r="A98" s="217"/>
      <c r="B98" s="210"/>
      <c r="C98" s="1268"/>
      <c r="D98" s="1269"/>
      <c r="E98" s="1269"/>
      <c r="F98" s="1269"/>
      <c r="G98" s="1269"/>
      <c r="H98" s="1269"/>
      <c r="I98" s="1269"/>
      <c r="J98" s="1269"/>
      <c r="K98" s="1269"/>
      <c r="L98" s="1269"/>
      <c r="M98" s="1269"/>
      <c r="N98" s="1269"/>
      <c r="O98" s="1269"/>
      <c r="P98" s="1269"/>
      <c r="Q98" s="1269"/>
      <c r="R98" s="1269"/>
      <c r="S98" s="1269"/>
      <c r="T98" s="1269"/>
      <c r="U98" s="1269"/>
      <c r="V98" s="1269"/>
      <c r="W98" s="1269"/>
      <c r="X98" s="1269"/>
      <c r="Y98" s="1269"/>
      <c r="Z98" s="1269"/>
      <c r="AA98" s="1269"/>
      <c r="AB98" s="1269"/>
      <c r="AC98" s="1270"/>
      <c r="AD98" s="214"/>
      <c r="AE98" s="218"/>
    </row>
    <row r="99" spans="1:31" s="102" customFormat="1" ht="15" customHeight="1">
      <c r="A99" s="217"/>
      <c r="B99" s="210"/>
      <c r="C99" s="1268"/>
      <c r="D99" s="1269"/>
      <c r="E99" s="1269"/>
      <c r="F99" s="1269"/>
      <c r="G99" s="1269"/>
      <c r="H99" s="1269"/>
      <c r="I99" s="1269"/>
      <c r="J99" s="1269"/>
      <c r="K99" s="1269"/>
      <c r="L99" s="1269"/>
      <c r="M99" s="1269"/>
      <c r="N99" s="1269"/>
      <c r="O99" s="1269"/>
      <c r="P99" s="1269"/>
      <c r="Q99" s="1269"/>
      <c r="R99" s="1269"/>
      <c r="S99" s="1269"/>
      <c r="T99" s="1269"/>
      <c r="U99" s="1269"/>
      <c r="V99" s="1269"/>
      <c r="W99" s="1269"/>
      <c r="X99" s="1269"/>
      <c r="Y99" s="1269"/>
      <c r="Z99" s="1269"/>
      <c r="AA99" s="1269"/>
      <c r="AB99" s="1269"/>
      <c r="AC99" s="1270"/>
      <c r="AD99" s="214"/>
      <c r="AE99" s="218"/>
    </row>
    <row r="100" spans="1:31" s="102" customFormat="1" ht="15" customHeight="1">
      <c r="A100" s="217"/>
      <c r="B100" s="210"/>
      <c r="C100" s="1268"/>
      <c r="D100" s="1269"/>
      <c r="E100" s="1269"/>
      <c r="F100" s="1269"/>
      <c r="G100" s="1269"/>
      <c r="H100" s="1269"/>
      <c r="I100" s="1269"/>
      <c r="J100" s="1269"/>
      <c r="K100" s="1269"/>
      <c r="L100" s="1269"/>
      <c r="M100" s="1269"/>
      <c r="N100" s="1269"/>
      <c r="O100" s="1269"/>
      <c r="P100" s="1269"/>
      <c r="Q100" s="1269"/>
      <c r="R100" s="1269"/>
      <c r="S100" s="1269"/>
      <c r="T100" s="1269"/>
      <c r="U100" s="1269"/>
      <c r="V100" s="1269"/>
      <c r="W100" s="1269"/>
      <c r="X100" s="1269"/>
      <c r="Y100" s="1269"/>
      <c r="Z100" s="1269"/>
      <c r="AA100" s="1269"/>
      <c r="AB100" s="1269"/>
      <c r="AC100" s="1270"/>
      <c r="AD100" s="214"/>
      <c r="AE100" s="218"/>
    </row>
    <row r="101" spans="1:31" s="102" customFormat="1" ht="15" customHeight="1">
      <c r="A101" s="217"/>
      <c r="B101" s="210"/>
      <c r="C101" s="1271"/>
      <c r="D101" s="1272"/>
      <c r="E101" s="1272"/>
      <c r="F101" s="1272"/>
      <c r="G101" s="1272"/>
      <c r="H101" s="1272"/>
      <c r="I101" s="1272"/>
      <c r="J101" s="1272"/>
      <c r="K101" s="1272"/>
      <c r="L101" s="1272"/>
      <c r="M101" s="1272"/>
      <c r="N101" s="1272"/>
      <c r="O101" s="1272"/>
      <c r="P101" s="1272"/>
      <c r="Q101" s="1272"/>
      <c r="R101" s="1272"/>
      <c r="S101" s="1272"/>
      <c r="T101" s="1272"/>
      <c r="U101" s="1272"/>
      <c r="V101" s="1272"/>
      <c r="W101" s="1272"/>
      <c r="X101" s="1272"/>
      <c r="Y101" s="1272"/>
      <c r="Z101" s="1272"/>
      <c r="AA101" s="1272"/>
      <c r="AB101" s="1272"/>
      <c r="AC101" s="1273"/>
      <c r="AD101" s="214"/>
      <c r="AE101" s="218"/>
    </row>
    <row r="102" spans="1:31" s="102" customFormat="1" ht="15" customHeight="1">
      <c r="A102" s="217"/>
      <c r="B102" s="210"/>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4"/>
      <c r="AE102" s="218"/>
    </row>
    <row r="103" spans="1:31" s="102" customFormat="1" ht="15" customHeight="1">
      <c r="A103" s="217"/>
      <c r="B103" s="210"/>
      <c r="C103" s="220" t="s">
        <v>430</v>
      </c>
      <c r="D103" s="220"/>
      <c r="E103" s="220"/>
      <c r="F103" s="220"/>
      <c r="G103" s="220"/>
      <c r="H103" s="220"/>
      <c r="I103" s="220"/>
      <c r="J103" s="221"/>
      <c r="K103" s="221"/>
      <c r="L103" s="221"/>
      <c r="M103" s="221"/>
      <c r="N103" s="221"/>
      <c r="O103" s="221"/>
      <c r="P103" s="221"/>
      <c r="Q103" s="221"/>
      <c r="R103" s="221"/>
      <c r="S103" s="221"/>
      <c r="T103" s="221"/>
      <c r="U103" s="221"/>
      <c r="V103" s="221"/>
      <c r="W103" s="220"/>
      <c r="X103" s="220"/>
      <c r="Y103" s="220"/>
      <c r="Z103" s="220"/>
      <c r="AA103" s="220"/>
      <c r="AB103" s="220"/>
      <c r="AC103" s="220"/>
      <c r="AD103" s="214"/>
      <c r="AE103" s="218"/>
    </row>
    <row r="104" spans="1:31" s="102" customFormat="1" ht="15" customHeight="1">
      <c r="A104" s="217"/>
      <c r="B104" s="210"/>
      <c r="C104" s="1274"/>
      <c r="D104" s="1274"/>
      <c r="E104" s="1274"/>
      <c r="F104" s="1274"/>
      <c r="G104" s="1274"/>
      <c r="H104" s="1274"/>
      <c r="I104" s="1274"/>
      <c r="J104" s="1274"/>
      <c r="K104" s="1274"/>
      <c r="L104" s="1274"/>
      <c r="M104" s="1274"/>
      <c r="N104" s="1274"/>
      <c r="O104" s="1274"/>
      <c r="P104" s="1274"/>
      <c r="Q104" s="1274"/>
      <c r="R104" s="1274"/>
      <c r="S104" s="1274"/>
      <c r="T104" s="1274"/>
      <c r="U104" s="1274"/>
      <c r="V104" s="1274"/>
      <c r="W104" s="1274"/>
      <c r="X104" s="1274"/>
      <c r="Y104" s="1274"/>
      <c r="Z104" s="1274"/>
      <c r="AA104" s="1274"/>
      <c r="AB104" s="1274"/>
      <c r="AC104" s="1274"/>
      <c r="AD104" s="214"/>
      <c r="AE104" s="218"/>
    </row>
    <row r="105" spans="1:31" s="102" customFormat="1" ht="15" customHeight="1">
      <c r="A105" s="217"/>
      <c r="B105" s="210"/>
      <c r="C105" s="1274"/>
      <c r="D105" s="1274"/>
      <c r="E105" s="1274"/>
      <c r="F105" s="1274"/>
      <c r="G105" s="1274"/>
      <c r="H105" s="1274"/>
      <c r="I105" s="1274"/>
      <c r="J105" s="1274"/>
      <c r="K105" s="1274"/>
      <c r="L105" s="1274"/>
      <c r="M105" s="1274"/>
      <c r="N105" s="1274"/>
      <c r="O105" s="1274"/>
      <c r="P105" s="1274"/>
      <c r="Q105" s="1274"/>
      <c r="R105" s="1274"/>
      <c r="S105" s="1274"/>
      <c r="T105" s="1274"/>
      <c r="U105" s="1274"/>
      <c r="V105" s="1274"/>
      <c r="W105" s="1274"/>
      <c r="X105" s="1274"/>
      <c r="Y105" s="1274"/>
      <c r="Z105" s="1274"/>
      <c r="AA105" s="1274"/>
      <c r="AB105" s="1274"/>
      <c r="AC105" s="1274"/>
      <c r="AD105" s="214"/>
      <c r="AE105" s="218"/>
    </row>
    <row r="106" spans="1:31" s="102" customFormat="1" ht="15" customHeight="1">
      <c r="A106" s="217"/>
      <c r="B106" s="210"/>
      <c r="C106" s="1274"/>
      <c r="D106" s="1274"/>
      <c r="E106" s="1274"/>
      <c r="F106" s="1274"/>
      <c r="G106" s="1274"/>
      <c r="H106" s="1274"/>
      <c r="I106" s="1274"/>
      <c r="J106" s="1274"/>
      <c r="K106" s="1274"/>
      <c r="L106" s="1274"/>
      <c r="M106" s="1274"/>
      <c r="N106" s="1274"/>
      <c r="O106" s="1274"/>
      <c r="P106" s="1274"/>
      <c r="Q106" s="1274"/>
      <c r="R106" s="1274"/>
      <c r="S106" s="1274"/>
      <c r="T106" s="1274"/>
      <c r="U106" s="1274"/>
      <c r="V106" s="1274"/>
      <c r="W106" s="1274"/>
      <c r="X106" s="1274"/>
      <c r="Y106" s="1274"/>
      <c r="Z106" s="1274"/>
      <c r="AA106" s="1274"/>
      <c r="AB106" s="1274"/>
      <c r="AC106" s="1274"/>
      <c r="AD106" s="214"/>
      <c r="AE106" s="218"/>
    </row>
    <row r="107" spans="1:31" s="102" customFormat="1" ht="15" customHeight="1">
      <c r="A107" s="217"/>
      <c r="B107" s="210"/>
      <c r="C107" s="1274"/>
      <c r="D107" s="1274"/>
      <c r="E107" s="1274"/>
      <c r="F107" s="1274"/>
      <c r="G107" s="1274"/>
      <c r="H107" s="1274"/>
      <c r="I107" s="1274"/>
      <c r="J107" s="1274"/>
      <c r="K107" s="1274"/>
      <c r="L107" s="1274"/>
      <c r="M107" s="1274"/>
      <c r="N107" s="1274"/>
      <c r="O107" s="1274"/>
      <c r="P107" s="1274"/>
      <c r="Q107" s="1274"/>
      <c r="R107" s="1274"/>
      <c r="S107" s="1274"/>
      <c r="T107" s="1274"/>
      <c r="U107" s="1274"/>
      <c r="V107" s="1274"/>
      <c r="W107" s="1274"/>
      <c r="X107" s="1274"/>
      <c r="Y107" s="1274"/>
      <c r="Z107" s="1274"/>
      <c r="AA107" s="1274"/>
      <c r="AB107" s="1274"/>
      <c r="AC107" s="1274"/>
      <c r="AD107" s="214"/>
      <c r="AE107" s="218"/>
    </row>
    <row r="108" spans="1:31" s="102" customFormat="1" ht="15" customHeight="1">
      <c r="A108" s="217"/>
      <c r="B108" s="210"/>
      <c r="C108" s="1274"/>
      <c r="D108" s="1274"/>
      <c r="E108" s="1274"/>
      <c r="F108" s="1274"/>
      <c r="G108" s="1274"/>
      <c r="H108" s="1274"/>
      <c r="I108" s="1274"/>
      <c r="J108" s="1274"/>
      <c r="K108" s="1274"/>
      <c r="L108" s="1274"/>
      <c r="M108" s="1274"/>
      <c r="N108" s="1274"/>
      <c r="O108" s="1274"/>
      <c r="P108" s="1274"/>
      <c r="Q108" s="1274"/>
      <c r="R108" s="1274"/>
      <c r="S108" s="1274"/>
      <c r="T108" s="1274"/>
      <c r="U108" s="1274"/>
      <c r="V108" s="1274"/>
      <c r="W108" s="1274"/>
      <c r="X108" s="1274"/>
      <c r="Y108" s="1274"/>
      <c r="Z108" s="1274"/>
      <c r="AA108" s="1274"/>
      <c r="AB108" s="1274"/>
      <c r="AC108" s="1274"/>
      <c r="AD108" s="214"/>
      <c r="AE108" s="218"/>
    </row>
    <row r="109" spans="1:31" s="102" customFormat="1" ht="15" customHeight="1">
      <c r="A109" s="217"/>
      <c r="B109" s="210"/>
      <c r="C109" s="1274"/>
      <c r="D109" s="1274"/>
      <c r="E109" s="1274"/>
      <c r="F109" s="1274"/>
      <c r="G109" s="1274"/>
      <c r="H109" s="1274"/>
      <c r="I109" s="1274"/>
      <c r="J109" s="1274"/>
      <c r="K109" s="1274"/>
      <c r="L109" s="1274"/>
      <c r="M109" s="1274"/>
      <c r="N109" s="1274"/>
      <c r="O109" s="1274"/>
      <c r="P109" s="1274"/>
      <c r="Q109" s="1274"/>
      <c r="R109" s="1274"/>
      <c r="S109" s="1274"/>
      <c r="T109" s="1274"/>
      <c r="U109" s="1274"/>
      <c r="V109" s="1274"/>
      <c r="W109" s="1274"/>
      <c r="X109" s="1274"/>
      <c r="Y109" s="1274"/>
      <c r="Z109" s="1274"/>
      <c r="AA109" s="1274"/>
      <c r="AB109" s="1274"/>
      <c r="AC109" s="1274"/>
      <c r="AD109" s="214"/>
      <c r="AE109" s="218"/>
    </row>
    <row r="110" spans="1:31" s="102" customFormat="1" ht="15" customHeight="1">
      <c r="A110" s="217"/>
      <c r="B110" s="210"/>
      <c r="C110" s="1274"/>
      <c r="D110" s="1274"/>
      <c r="E110" s="1274"/>
      <c r="F110" s="1274"/>
      <c r="G110" s="1274"/>
      <c r="H110" s="1274"/>
      <c r="I110" s="1274"/>
      <c r="J110" s="1274"/>
      <c r="K110" s="1274"/>
      <c r="L110" s="1274"/>
      <c r="M110" s="1274"/>
      <c r="N110" s="1274"/>
      <c r="O110" s="1274"/>
      <c r="P110" s="1274"/>
      <c r="Q110" s="1274"/>
      <c r="R110" s="1274"/>
      <c r="S110" s="1274"/>
      <c r="T110" s="1274"/>
      <c r="U110" s="1274"/>
      <c r="V110" s="1274"/>
      <c r="W110" s="1274"/>
      <c r="X110" s="1274"/>
      <c r="Y110" s="1274"/>
      <c r="Z110" s="1274"/>
      <c r="AA110" s="1274"/>
      <c r="AB110" s="1274"/>
      <c r="AC110" s="1274"/>
      <c r="AD110" s="214"/>
      <c r="AE110" s="218"/>
    </row>
    <row r="111" spans="1:31" s="102" customFormat="1" ht="15" customHeight="1">
      <c r="A111" s="217"/>
      <c r="B111" s="210"/>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4"/>
      <c r="AE111" s="218"/>
    </row>
    <row r="112" spans="1:31" s="102" customFormat="1" ht="15" customHeight="1">
      <c r="A112" s="217"/>
      <c r="B112" s="210"/>
      <c r="C112" s="220" t="s">
        <v>431</v>
      </c>
      <c r="D112" s="220"/>
      <c r="E112" s="220"/>
      <c r="F112" s="220"/>
      <c r="G112" s="220"/>
      <c r="H112" s="220"/>
      <c r="I112" s="220"/>
      <c r="J112" s="221"/>
      <c r="K112" s="221"/>
      <c r="L112" s="221"/>
      <c r="M112" s="221"/>
      <c r="N112" s="221"/>
      <c r="O112" s="221"/>
      <c r="P112" s="221"/>
      <c r="Q112" s="221"/>
      <c r="R112" s="221"/>
      <c r="S112" s="221"/>
      <c r="T112" s="221"/>
      <c r="U112" s="221"/>
      <c r="V112" s="221"/>
      <c r="W112" s="220"/>
      <c r="X112" s="220"/>
      <c r="Y112" s="220"/>
      <c r="Z112" s="220"/>
      <c r="AA112" s="220"/>
      <c r="AB112" s="220"/>
      <c r="AC112" s="220"/>
      <c r="AD112" s="214"/>
      <c r="AE112" s="218"/>
    </row>
    <row r="113" spans="1:32" s="102" customFormat="1" ht="15" customHeight="1">
      <c r="A113" s="217"/>
      <c r="B113" s="210"/>
      <c r="C113" s="1265"/>
      <c r="D113" s="1266"/>
      <c r="E113" s="1266"/>
      <c r="F113" s="1266"/>
      <c r="G113" s="1266"/>
      <c r="H113" s="1266"/>
      <c r="I113" s="1266"/>
      <c r="J113" s="1266"/>
      <c r="K113" s="1266"/>
      <c r="L113" s="1266"/>
      <c r="M113" s="1266"/>
      <c r="N113" s="1266"/>
      <c r="O113" s="1266"/>
      <c r="P113" s="1266"/>
      <c r="Q113" s="1266"/>
      <c r="R113" s="1266"/>
      <c r="S113" s="1266"/>
      <c r="T113" s="1266"/>
      <c r="U113" s="1266"/>
      <c r="V113" s="1266"/>
      <c r="W113" s="1266"/>
      <c r="X113" s="1266"/>
      <c r="Y113" s="1266"/>
      <c r="Z113" s="1266"/>
      <c r="AA113" s="1266"/>
      <c r="AB113" s="1266"/>
      <c r="AC113" s="1267"/>
      <c r="AD113" s="214"/>
      <c r="AE113" s="218"/>
    </row>
    <row r="114" spans="1:32" s="102" customFormat="1" ht="15" customHeight="1">
      <c r="A114" s="217"/>
      <c r="B114" s="210"/>
      <c r="C114" s="1268"/>
      <c r="D114" s="1269"/>
      <c r="E114" s="1269"/>
      <c r="F114" s="1269"/>
      <c r="G114" s="1269"/>
      <c r="H114" s="1269"/>
      <c r="I114" s="1269"/>
      <c r="J114" s="1269"/>
      <c r="K114" s="1269"/>
      <c r="L114" s="1269"/>
      <c r="M114" s="1269"/>
      <c r="N114" s="1269"/>
      <c r="O114" s="1269"/>
      <c r="P114" s="1269"/>
      <c r="Q114" s="1269"/>
      <c r="R114" s="1269"/>
      <c r="S114" s="1269"/>
      <c r="T114" s="1269"/>
      <c r="U114" s="1269"/>
      <c r="V114" s="1269"/>
      <c r="W114" s="1269"/>
      <c r="X114" s="1269"/>
      <c r="Y114" s="1269"/>
      <c r="Z114" s="1269"/>
      <c r="AA114" s="1269"/>
      <c r="AB114" s="1269"/>
      <c r="AC114" s="1270"/>
      <c r="AD114" s="214"/>
      <c r="AE114" s="218"/>
    </row>
    <row r="115" spans="1:32" s="102" customFormat="1" ht="15" customHeight="1">
      <c r="A115" s="217"/>
      <c r="B115" s="210"/>
      <c r="C115" s="1268"/>
      <c r="D115" s="1269"/>
      <c r="E115" s="1269"/>
      <c r="F115" s="1269"/>
      <c r="G115" s="1269"/>
      <c r="H115" s="1269"/>
      <c r="I115" s="1269"/>
      <c r="J115" s="1269"/>
      <c r="K115" s="1269"/>
      <c r="L115" s="1269"/>
      <c r="M115" s="1269"/>
      <c r="N115" s="1269"/>
      <c r="O115" s="1269"/>
      <c r="P115" s="1269"/>
      <c r="Q115" s="1269"/>
      <c r="R115" s="1269"/>
      <c r="S115" s="1269"/>
      <c r="T115" s="1269"/>
      <c r="U115" s="1269"/>
      <c r="V115" s="1269"/>
      <c r="W115" s="1269"/>
      <c r="X115" s="1269"/>
      <c r="Y115" s="1269"/>
      <c r="Z115" s="1269"/>
      <c r="AA115" s="1269"/>
      <c r="AB115" s="1269"/>
      <c r="AC115" s="1270"/>
      <c r="AD115" s="214"/>
      <c r="AE115" s="218"/>
    </row>
    <row r="116" spans="1:32" s="102" customFormat="1" ht="15" customHeight="1">
      <c r="A116" s="217"/>
      <c r="B116" s="210"/>
      <c r="C116" s="1268"/>
      <c r="D116" s="1269"/>
      <c r="E116" s="1269"/>
      <c r="F116" s="1269"/>
      <c r="G116" s="1269"/>
      <c r="H116" s="1269"/>
      <c r="I116" s="1269"/>
      <c r="J116" s="1269"/>
      <c r="K116" s="1269"/>
      <c r="L116" s="1269"/>
      <c r="M116" s="1269"/>
      <c r="N116" s="1269"/>
      <c r="O116" s="1269"/>
      <c r="P116" s="1269"/>
      <c r="Q116" s="1269"/>
      <c r="R116" s="1269"/>
      <c r="S116" s="1269"/>
      <c r="T116" s="1269"/>
      <c r="U116" s="1269"/>
      <c r="V116" s="1269"/>
      <c r="W116" s="1269"/>
      <c r="X116" s="1269"/>
      <c r="Y116" s="1269"/>
      <c r="Z116" s="1269"/>
      <c r="AA116" s="1269"/>
      <c r="AB116" s="1269"/>
      <c r="AC116" s="1270"/>
      <c r="AD116" s="214"/>
      <c r="AE116" s="218"/>
    </row>
    <row r="117" spans="1:32" s="102" customFormat="1" ht="15" customHeight="1">
      <c r="A117" s="217"/>
      <c r="B117" s="210"/>
      <c r="C117" s="1268"/>
      <c r="D117" s="1269"/>
      <c r="E117" s="1269"/>
      <c r="F117" s="1269"/>
      <c r="G117" s="1269"/>
      <c r="H117" s="1269"/>
      <c r="I117" s="1269"/>
      <c r="J117" s="1269"/>
      <c r="K117" s="1269"/>
      <c r="L117" s="1269"/>
      <c r="M117" s="1269"/>
      <c r="N117" s="1269"/>
      <c r="O117" s="1269"/>
      <c r="P117" s="1269"/>
      <c r="Q117" s="1269"/>
      <c r="R117" s="1269"/>
      <c r="S117" s="1269"/>
      <c r="T117" s="1269"/>
      <c r="U117" s="1269"/>
      <c r="V117" s="1269"/>
      <c r="W117" s="1269"/>
      <c r="X117" s="1269"/>
      <c r="Y117" s="1269"/>
      <c r="Z117" s="1269"/>
      <c r="AA117" s="1269"/>
      <c r="AB117" s="1269"/>
      <c r="AC117" s="1270"/>
      <c r="AD117" s="214"/>
      <c r="AE117" s="218"/>
    </row>
    <row r="118" spans="1:32" s="102" customFormat="1" ht="15" customHeight="1">
      <c r="A118" s="217"/>
      <c r="B118" s="210"/>
      <c r="C118" s="1268"/>
      <c r="D118" s="1269"/>
      <c r="E118" s="1269"/>
      <c r="F118" s="1269"/>
      <c r="G118" s="1269"/>
      <c r="H118" s="1269"/>
      <c r="I118" s="1269"/>
      <c r="J118" s="1269"/>
      <c r="K118" s="1269"/>
      <c r="L118" s="1269"/>
      <c r="M118" s="1269"/>
      <c r="N118" s="1269"/>
      <c r="O118" s="1269"/>
      <c r="P118" s="1269"/>
      <c r="Q118" s="1269"/>
      <c r="R118" s="1269"/>
      <c r="S118" s="1269"/>
      <c r="T118" s="1269"/>
      <c r="U118" s="1269"/>
      <c r="V118" s="1269"/>
      <c r="W118" s="1269"/>
      <c r="X118" s="1269"/>
      <c r="Y118" s="1269"/>
      <c r="Z118" s="1269"/>
      <c r="AA118" s="1269"/>
      <c r="AB118" s="1269"/>
      <c r="AC118" s="1270"/>
      <c r="AD118" s="214"/>
      <c r="AE118" s="218"/>
    </row>
    <row r="119" spans="1:32" s="102" customFormat="1" ht="15" customHeight="1">
      <c r="A119" s="217"/>
      <c r="B119" s="210"/>
      <c r="C119" s="1271"/>
      <c r="D119" s="1272"/>
      <c r="E119" s="1272"/>
      <c r="F119" s="1272"/>
      <c r="G119" s="1272"/>
      <c r="H119" s="1272"/>
      <c r="I119" s="1272"/>
      <c r="J119" s="1272"/>
      <c r="K119" s="1272"/>
      <c r="L119" s="1272"/>
      <c r="M119" s="1272"/>
      <c r="N119" s="1272"/>
      <c r="O119" s="1272"/>
      <c r="P119" s="1272"/>
      <c r="Q119" s="1272"/>
      <c r="R119" s="1272"/>
      <c r="S119" s="1272"/>
      <c r="T119" s="1272"/>
      <c r="U119" s="1272"/>
      <c r="V119" s="1272"/>
      <c r="W119" s="1272"/>
      <c r="X119" s="1272"/>
      <c r="Y119" s="1272"/>
      <c r="Z119" s="1272"/>
      <c r="AA119" s="1272"/>
      <c r="AB119" s="1272"/>
      <c r="AC119" s="1273"/>
      <c r="AD119" s="214"/>
      <c r="AE119" s="218"/>
    </row>
    <row r="120" spans="1:32" s="102" customFormat="1" ht="15" customHeight="1" thickBot="1">
      <c r="A120" s="204"/>
      <c r="B120" s="222"/>
      <c r="C120" s="223"/>
      <c r="D120" s="223"/>
      <c r="E120" s="223"/>
      <c r="F120" s="224"/>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5"/>
      <c r="AE120" s="209"/>
    </row>
    <row r="121" spans="1:32">
      <c r="AF121"/>
    </row>
    <row r="122" spans="1:32" hidden="1">
      <c r="A122"/>
      <c r="B122"/>
      <c r="C122"/>
      <c r="D122"/>
      <c r="E122"/>
      <c r="F122"/>
      <c r="G122"/>
      <c r="H122"/>
      <c r="I122"/>
      <c r="J122"/>
      <c r="K122"/>
      <c r="L122"/>
      <c r="M122"/>
      <c r="N122"/>
      <c r="O122"/>
      <c r="P122"/>
      <c r="Q122"/>
      <c r="R122"/>
      <c r="S122"/>
      <c r="T122"/>
      <c r="U122"/>
      <c r="V122"/>
      <c r="W122"/>
      <c r="X122"/>
      <c r="Y122"/>
      <c r="Z122"/>
      <c r="AA122"/>
      <c r="AB122"/>
      <c r="AC122"/>
      <c r="AD122"/>
      <c r="AE122"/>
      <c r="AF122"/>
    </row>
    <row r="123" spans="1:32" hidden="1">
      <c r="A123"/>
      <c r="B123"/>
      <c r="C123"/>
      <c r="D123"/>
      <c r="E123"/>
      <c r="F123"/>
      <c r="G123"/>
      <c r="H123"/>
      <c r="I123"/>
      <c r="J123"/>
      <c r="K123"/>
      <c r="L123"/>
      <c r="M123"/>
      <c r="N123"/>
      <c r="O123"/>
      <c r="P123"/>
      <c r="Q123"/>
      <c r="R123"/>
      <c r="S123"/>
      <c r="T123"/>
      <c r="U123"/>
      <c r="V123"/>
      <c r="W123"/>
      <c r="X123"/>
      <c r="Y123"/>
      <c r="Z123"/>
      <c r="AA123"/>
      <c r="AB123"/>
      <c r="AC123"/>
      <c r="AD123"/>
      <c r="AE123"/>
      <c r="AF123"/>
    </row>
    <row r="124" spans="1:32" hidden="1">
      <c r="A124"/>
      <c r="B124"/>
      <c r="C124"/>
      <c r="D124"/>
      <c r="E124"/>
      <c r="F124"/>
      <c r="G124"/>
      <c r="H124"/>
      <c r="I124"/>
      <c r="J124"/>
      <c r="K124"/>
      <c r="L124"/>
      <c r="M124"/>
      <c r="N124"/>
      <c r="O124"/>
      <c r="P124"/>
      <c r="Q124"/>
      <c r="R124"/>
      <c r="S124"/>
      <c r="T124"/>
      <c r="U124"/>
      <c r="V124"/>
      <c r="W124"/>
      <c r="X124"/>
      <c r="Y124"/>
      <c r="Z124"/>
      <c r="AA124"/>
      <c r="AB124"/>
      <c r="AC124"/>
      <c r="AD124"/>
      <c r="AE124"/>
      <c r="AF124"/>
    </row>
    <row r="125" spans="1:32" hidden="1">
      <c r="A125"/>
      <c r="B125"/>
      <c r="C125"/>
      <c r="D125"/>
      <c r="E125"/>
      <c r="F125"/>
      <c r="G125"/>
      <c r="H125"/>
      <c r="I125"/>
      <c r="J125"/>
      <c r="K125"/>
      <c r="L125"/>
      <c r="M125"/>
      <c r="N125"/>
      <c r="O125"/>
      <c r="P125"/>
      <c r="Q125"/>
      <c r="R125"/>
      <c r="S125"/>
      <c r="T125"/>
      <c r="U125"/>
      <c r="V125"/>
      <c r="W125"/>
      <c r="X125"/>
      <c r="Y125"/>
      <c r="Z125"/>
      <c r="AA125"/>
      <c r="AB125"/>
      <c r="AC125"/>
      <c r="AD125"/>
      <c r="AE125"/>
      <c r="AF125"/>
    </row>
    <row r="126" spans="1:32" hidden="1">
      <c r="A126"/>
      <c r="B126"/>
      <c r="C126"/>
      <c r="D126"/>
      <c r="E126"/>
      <c r="F126"/>
      <c r="G126"/>
      <c r="H126"/>
      <c r="I126"/>
      <c r="J126"/>
      <c r="K126"/>
      <c r="L126"/>
      <c r="M126"/>
      <c r="N126"/>
      <c r="O126"/>
      <c r="P126"/>
      <c r="Q126"/>
      <c r="R126"/>
      <c r="S126"/>
      <c r="T126"/>
      <c r="U126"/>
      <c r="V126"/>
      <c r="W126"/>
      <c r="X126"/>
      <c r="Y126"/>
      <c r="Z126"/>
      <c r="AA126"/>
      <c r="AB126"/>
      <c r="AC126"/>
      <c r="AD126"/>
      <c r="AE126"/>
      <c r="AF126"/>
    </row>
    <row r="127" spans="1:32" hidden="1">
      <c r="A127"/>
      <c r="B127"/>
      <c r="C127"/>
      <c r="D127"/>
      <c r="E127"/>
      <c r="F127"/>
      <c r="G127"/>
      <c r="H127"/>
      <c r="I127"/>
      <c r="J127"/>
      <c r="K127"/>
      <c r="L127"/>
      <c r="M127"/>
      <c r="N127"/>
      <c r="O127"/>
      <c r="P127"/>
      <c r="Q127"/>
      <c r="R127"/>
      <c r="S127"/>
      <c r="T127"/>
      <c r="U127"/>
      <c r="V127"/>
      <c r="W127"/>
      <c r="X127"/>
      <c r="Y127"/>
      <c r="Z127"/>
      <c r="AA127"/>
      <c r="AB127"/>
      <c r="AC127"/>
      <c r="AD127"/>
      <c r="AE127"/>
      <c r="AF127"/>
    </row>
    <row r="128" spans="1:32" hidden="1">
      <c r="A128"/>
      <c r="B128"/>
      <c r="C128"/>
      <c r="D128"/>
      <c r="E128"/>
      <c r="F128"/>
      <c r="G128"/>
      <c r="H128"/>
      <c r="I128"/>
      <c r="J128"/>
      <c r="K128"/>
      <c r="L128"/>
      <c r="M128"/>
      <c r="N128"/>
      <c r="O128"/>
      <c r="P128"/>
      <c r="Q128"/>
      <c r="R128"/>
      <c r="S128"/>
      <c r="T128"/>
      <c r="U128"/>
      <c r="V128"/>
      <c r="W128"/>
      <c r="X128"/>
      <c r="Y128"/>
      <c r="Z128"/>
      <c r="AA128"/>
      <c r="AB128"/>
      <c r="AC128"/>
      <c r="AD128"/>
      <c r="AE128"/>
      <c r="AF128"/>
    </row>
    <row r="129" spans="1:32" hidden="1">
      <c r="A129"/>
      <c r="B129"/>
      <c r="C129"/>
      <c r="D129"/>
      <c r="E129"/>
      <c r="F129"/>
      <c r="G129"/>
      <c r="H129"/>
      <c r="I129"/>
      <c r="J129"/>
      <c r="K129"/>
      <c r="L129"/>
      <c r="M129"/>
      <c r="N129"/>
      <c r="O129"/>
      <c r="P129"/>
      <c r="Q129"/>
      <c r="R129"/>
      <c r="S129"/>
      <c r="T129"/>
      <c r="U129"/>
      <c r="V129"/>
      <c r="W129"/>
      <c r="X129"/>
      <c r="Y129"/>
      <c r="Z129"/>
      <c r="AA129"/>
      <c r="AB129"/>
      <c r="AC129"/>
      <c r="AD129"/>
      <c r="AE129"/>
      <c r="AF129"/>
    </row>
    <row r="130" spans="1:32" hidden="1">
      <c r="A130"/>
      <c r="B130"/>
      <c r="C130"/>
      <c r="D130"/>
      <c r="E130"/>
      <c r="F130"/>
      <c r="G130"/>
      <c r="H130"/>
      <c r="I130"/>
      <c r="J130"/>
      <c r="K130"/>
      <c r="L130"/>
      <c r="M130"/>
      <c r="N130"/>
      <c r="O130"/>
      <c r="P130"/>
      <c r="Q130"/>
      <c r="R130"/>
      <c r="S130"/>
      <c r="T130"/>
      <c r="U130"/>
      <c r="V130"/>
      <c r="W130"/>
      <c r="X130"/>
      <c r="Y130"/>
      <c r="Z130"/>
      <c r="AA130"/>
      <c r="AB130"/>
      <c r="AC130"/>
      <c r="AD130"/>
      <c r="AE130"/>
      <c r="AF130"/>
    </row>
    <row r="131" spans="1:32" hidden="1">
      <c r="A131"/>
      <c r="B131"/>
      <c r="C131"/>
      <c r="D131"/>
      <c r="E131"/>
      <c r="F131"/>
      <c r="G131"/>
      <c r="H131"/>
      <c r="I131"/>
      <c r="J131"/>
      <c r="K131"/>
      <c r="L131"/>
      <c r="M131"/>
      <c r="N131"/>
      <c r="O131"/>
      <c r="P131"/>
      <c r="Q131"/>
      <c r="R131"/>
      <c r="S131"/>
      <c r="T131"/>
      <c r="U131"/>
      <c r="V131"/>
      <c r="W131"/>
      <c r="X131"/>
      <c r="Y131"/>
      <c r="Z131"/>
      <c r="AA131"/>
      <c r="AB131"/>
      <c r="AC131"/>
      <c r="AD131"/>
      <c r="AE131"/>
      <c r="AF131"/>
    </row>
    <row r="132" spans="1:32" hidden="1">
      <c r="A132"/>
      <c r="B132"/>
      <c r="C132"/>
      <c r="D132"/>
      <c r="E132"/>
      <c r="F132"/>
      <c r="G132"/>
      <c r="H132"/>
      <c r="I132"/>
      <c r="J132"/>
      <c r="K132"/>
      <c r="L132"/>
      <c r="M132"/>
      <c r="N132"/>
      <c r="O132"/>
      <c r="P132"/>
      <c r="Q132"/>
      <c r="R132"/>
      <c r="S132"/>
      <c r="T132"/>
      <c r="U132"/>
      <c r="V132"/>
      <c r="W132"/>
      <c r="X132"/>
      <c r="Y132"/>
      <c r="Z132"/>
      <c r="AA132"/>
      <c r="AB132"/>
      <c r="AC132"/>
      <c r="AD132"/>
      <c r="AE132"/>
      <c r="AF132"/>
    </row>
    <row r="133" spans="1:32" hidden="1">
      <c r="A133"/>
      <c r="B133"/>
      <c r="C133"/>
      <c r="D133"/>
      <c r="E133"/>
      <c r="F133"/>
      <c r="G133"/>
      <c r="H133"/>
      <c r="I133"/>
      <c r="J133"/>
      <c r="K133"/>
      <c r="L133"/>
      <c r="M133"/>
      <c r="N133"/>
      <c r="O133"/>
      <c r="P133"/>
      <c r="Q133"/>
      <c r="R133"/>
      <c r="S133"/>
      <c r="T133"/>
      <c r="U133"/>
      <c r="V133"/>
      <c r="W133"/>
      <c r="X133"/>
      <c r="Y133"/>
      <c r="Z133"/>
      <c r="AA133"/>
      <c r="AB133"/>
      <c r="AC133"/>
      <c r="AD133"/>
      <c r="AE133"/>
      <c r="AF133"/>
    </row>
    <row r="134" spans="1:32" hidden="1">
      <c r="A134"/>
      <c r="B134"/>
      <c r="C134"/>
      <c r="D134"/>
      <c r="E134"/>
      <c r="F134"/>
      <c r="G134"/>
      <c r="H134"/>
      <c r="I134"/>
      <c r="J134"/>
      <c r="K134"/>
      <c r="L134"/>
      <c r="M134"/>
      <c r="N134"/>
      <c r="O134"/>
      <c r="P134"/>
      <c r="Q134"/>
      <c r="R134"/>
      <c r="S134"/>
      <c r="T134"/>
      <c r="U134"/>
      <c r="V134"/>
      <c r="W134"/>
      <c r="X134"/>
      <c r="Y134"/>
      <c r="Z134"/>
      <c r="AA134"/>
      <c r="AB134"/>
      <c r="AC134"/>
      <c r="AD134"/>
      <c r="AE134"/>
      <c r="AF134"/>
    </row>
    <row r="135" spans="1:32" hidden="1">
      <c r="A135"/>
      <c r="B135"/>
      <c r="C135"/>
      <c r="D135"/>
      <c r="E135"/>
      <c r="F135"/>
      <c r="G135"/>
      <c r="H135"/>
      <c r="I135"/>
      <c r="J135"/>
      <c r="K135"/>
      <c r="L135"/>
      <c r="M135"/>
      <c r="N135"/>
      <c r="O135"/>
      <c r="P135"/>
      <c r="Q135"/>
      <c r="R135"/>
      <c r="S135"/>
      <c r="T135"/>
      <c r="U135"/>
      <c r="V135"/>
      <c r="W135"/>
      <c r="X135"/>
      <c r="Y135"/>
      <c r="Z135"/>
      <c r="AA135"/>
      <c r="AB135"/>
      <c r="AC135"/>
      <c r="AD135"/>
      <c r="AE135"/>
      <c r="AF135"/>
    </row>
    <row r="136" spans="1:32" hidden="1">
      <c r="A136"/>
      <c r="B136"/>
      <c r="C136"/>
      <c r="D136"/>
      <c r="E136"/>
      <c r="F136"/>
      <c r="G136"/>
      <c r="H136"/>
      <c r="I136"/>
      <c r="J136"/>
      <c r="K136"/>
      <c r="L136"/>
      <c r="M136"/>
      <c r="N136"/>
      <c r="O136"/>
      <c r="P136"/>
      <c r="Q136"/>
      <c r="R136"/>
      <c r="S136"/>
      <c r="T136"/>
      <c r="U136"/>
      <c r="V136"/>
      <c r="W136"/>
      <c r="X136"/>
      <c r="Y136"/>
      <c r="Z136"/>
      <c r="AA136"/>
      <c r="AB136"/>
      <c r="AC136"/>
      <c r="AD136"/>
      <c r="AE136"/>
      <c r="AF136"/>
    </row>
    <row r="137" spans="1:32" hidden="1">
      <c r="A137"/>
      <c r="B137"/>
      <c r="C137"/>
      <c r="D137"/>
      <c r="E137"/>
      <c r="F137"/>
      <c r="G137"/>
      <c r="H137"/>
      <c r="I137"/>
      <c r="J137"/>
      <c r="K137"/>
      <c r="L137"/>
      <c r="M137"/>
      <c r="N137"/>
      <c r="O137"/>
      <c r="P137"/>
      <c r="Q137"/>
      <c r="R137"/>
      <c r="S137"/>
      <c r="T137"/>
      <c r="U137"/>
      <c r="V137"/>
      <c r="W137"/>
      <c r="X137"/>
      <c r="Y137"/>
      <c r="Z137"/>
      <c r="AA137"/>
      <c r="AB137"/>
      <c r="AC137"/>
      <c r="AD137"/>
      <c r="AE137"/>
      <c r="AF137"/>
    </row>
    <row r="138" spans="1:32" hidden="1">
      <c r="A138"/>
      <c r="B138"/>
      <c r="C138"/>
      <c r="D138"/>
      <c r="E138"/>
      <c r="F138"/>
      <c r="G138"/>
      <c r="H138"/>
      <c r="I138"/>
      <c r="J138"/>
      <c r="K138"/>
      <c r="L138"/>
      <c r="M138"/>
      <c r="N138"/>
      <c r="O138"/>
      <c r="P138"/>
      <c r="Q138"/>
      <c r="R138"/>
      <c r="S138"/>
      <c r="T138"/>
      <c r="U138"/>
      <c r="V138"/>
      <c r="W138"/>
      <c r="X138"/>
      <c r="Y138"/>
      <c r="Z138"/>
      <c r="AA138"/>
      <c r="AB138"/>
      <c r="AC138"/>
      <c r="AD138"/>
      <c r="AE138"/>
      <c r="AF138"/>
    </row>
    <row r="139" spans="1:32" hidden="1">
      <c r="A139"/>
      <c r="B139"/>
      <c r="C139"/>
      <c r="D139"/>
      <c r="E139"/>
      <c r="F139"/>
      <c r="G139"/>
      <c r="H139"/>
      <c r="I139"/>
      <c r="J139"/>
      <c r="K139"/>
      <c r="L139"/>
      <c r="M139"/>
      <c r="N139"/>
      <c r="O139"/>
      <c r="P139"/>
      <c r="Q139"/>
      <c r="R139"/>
      <c r="S139"/>
      <c r="T139"/>
      <c r="U139"/>
      <c r="V139"/>
      <c r="W139"/>
      <c r="X139"/>
      <c r="Y139"/>
      <c r="Z139"/>
      <c r="AA139"/>
      <c r="AB139"/>
      <c r="AC139"/>
      <c r="AD139"/>
      <c r="AE139"/>
      <c r="AF139"/>
    </row>
    <row r="140" spans="1:32" hidden="1">
      <c r="A140"/>
      <c r="B140"/>
      <c r="C140"/>
      <c r="D140"/>
      <c r="E140"/>
      <c r="F140"/>
      <c r="G140"/>
      <c r="H140"/>
      <c r="I140"/>
      <c r="J140"/>
      <c r="K140"/>
      <c r="L140"/>
      <c r="M140"/>
      <c r="N140"/>
      <c r="O140"/>
      <c r="P140"/>
      <c r="Q140"/>
      <c r="R140"/>
      <c r="S140"/>
      <c r="T140"/>
      <c r="U140"/>
      <c r="V140"/>
      <c r="W140"/>
      <c r="X140"/>
      <c r="Y140"/>
      <c r="Z140"/>
      <c r="AA140"/>
      <c r="AB140"/>
      <c r="AC140"/>
      <c r="AD140"/>
      <c r="AE140"/>
      <c r="AF140"/>
    </row>
    <row r="141" spans="1:32" hidden="1">
      <c r="A141"/>
      <c r="B141"/>
      <c r="C141"/>
      <c r="D141"/>
      <c r="E141"/>
      <c r="F141"/>
      <c r="G141"/>
      <c r="H141"/>
      <c r="I141"/>
      <c r="J141"/>
      <c r="K141"/>
      <c r="L141"/>
      <c r="M141"/>
      <c r="N141"/>
      <c r="O141"/>
      <c r="P141"/>
      <c r="Q141"/>
      <c r="R141"/>
      <c r="S141"/>
      <c r="T141"/>
      <c r="U141"/>
      <c r="V141"/>
      <c r="W141"/>
      <c r="X141"/>
      <c r="Y141"/>
      <c r="Z141"/>
      <c r="AA141"/>
      <c r="AB141"/>
      <c r="AC141"/>
      <c r="AD141"/>
      <c r="AE141"/>
      <c r="AF141"/>
    </row>
    <row r="142" spans="1:32" hidden="1">
      <c r="A142"/>
      <c r="B142"/>
      <c r="C142"/>
      <c r="D142"/>
      <c r="E142"/>
      <c r="F142"/>
      <c r="G142"/>
      <c r="H142"/>
      <c r="I142"/>
      <c r="J142"/>
      <c r="K142"/>
      <c r="L142"/>
      <c r="M142"/>
      <c r="N142"/>
      <c r="O142"/>
      <c r="P142"/>
      <c r="Q142"/>
      <c r="R142"/>
      <c r="S142"/>
      <c r="T142"/>
      <c r="U142"/>
      <c r="V142"/>
      <c r="W142"/>
      <c r="X142"/>
      <c r="Y142"/>
      <c r="Z142"/>
      <c r="AA142"/>
      <c r="AB142"/>
      <c r="AC142"/>
      <c r="AD142"/>
      <c r="AE142"/>
      <c r="AF142"/>
    </row>
    <row r="143" spans="1:32" hidden="1">
      <c r="A143"/>
      <c r="B143"/>
      <c r="C143"/>
      <c r="D143"/>
      <c r="E143"/>
      <c r="F143"/>
      <c r="G143"/>
      <c r="H143"/>
      <c r="I143"/>
      <c r="J143"/>
      <c r="K143"/>
      <c r="L143"/>
      <c r="M143"/>
      <c r="N143"/>
      <c r="O143"/>
      <c r="P143"/>
      <c r="Q143"/>
      <c r="R143"/>
      <c r="S143"/>
      <c r="T143"/>
      <c r="U143"/>
      <c r="V143"/>
      <c r="W143"/>
      <c r="X143"/>
      <c r="Y143"/>
      <c r="Z143"/>
      <c r="AA143"/>
      <c r="AB143"/>
      <c r="AC143"/>
      <c r="AD143"/>
      <c r="AE143"/>
      <c r="AF143"/>
    </row>
    <row r="144" spans="1:32" hidden="1">
      <c r="A144"/>
      <c r="B144"/>
      <c r="C144"/>
      <c r="D144"/>
      <c r="E144"/>
      <c r="F144"/>
      <c r="G144"/>
      <c r="H144"/>
      <c r="I144"/>
      <c r="J144"/>
      <c r="K144"/>
      <c r="L144"/>
      <c r="M144"/>
      <c r="N144"/>
      <c r="O144"/>
      <c r="P144"/>
      <c r="Q144"/>
      <c r="R144"/>
      <c r="S144"/>
      <c r="T144"/>
      <c r="U144"/>
      <c r="V144"/>
      <c r="W144"/>
      <c r="X144"/>
      <c r="Y144"/>
      <c r="Z144"/>
      <c r="AA144"/>
      <c r="AB144"/>
      <c r="AC144"/>
      <c r="AD144"/>
      <c r="AE144"/>
      <c r="AF144"/>
    </row>
    <row r="145" spans="1:32" hidden="1">
      <c r="A145"/>
      <c r="B145"/>
      <c r="C145"/>
      <c r="D145"/>
      <c r="E145"/>
      <c r="F145"/>
      <c r="G145"/>
      <c r="H145"/>
      <c r="I145"/>
      <c r="J145"/>
      <c r="K145"/>
      <c r="L145"/>
      <c r="M145"/>
      <c r="N145"/>
      <c r="O145"/>
      <c r="P145"/>
      <c r="Q145"/>
      <c r="R145"/>
      <c r="S145"/>
      <c r="T145"/>
      <c r="U145"/>
      <c r="V145"/>
      <c r="W145"/>
      <c r="X145"/>
      <c r="Y145"/>
      <c r="Z145"/>
      <c r="AA145"/>
      <c r="AB145"/>
      <c r="AC145"/>
      <c r="AD145"/>
      <c r="AE145"/>
      <c r="AF145"/>
    </row>
    <row r="146" spans="1:32" hidden="1">
      <c r="A146"/>
      <c r="B146"/>
      <c r="C146"/>
      <c r="D146"/>
      <c r="E146"/>
      <c r="F146"/>
      <c r="G146"/>
      <c r="H146"/>
      <c r="I146"/>
      <c r="J146"/>
      <c r="K146"/>
      <c r="L146"/>
      <c r="M146"/>
      <c r="N146"/>
      <c r="O146"/>
      <c r="P146"/>
      <c r="Q146"/>
      <c r="R146"/>
      <c r="S146"/>
      <c r="T146"/>
      <c r="U146"/>
      <c r="V146"/>
      <c r="W146"/>
      <c r="X146"/>
      <c r="Y146"/>
      <c r="Z146"/>
      <c r="AA146"/>
      <c r="AB146"/>
      <c r="AC146"/>
      <c r="AD146"/>
      <c r="AE146"/>
      <c r="AF146"/>
    </row>
    <row r="147" spans="1:32" hidden="1">
      <c r="A147"/>
      <c r="B147"/>
      <c r="C147"/>
      <c r="D147"/>
      <c r="E147"/>
      <c r="F147"/>
      <c r="G147"/>
      <c r="H147"/>
      <c r="I147"/>
      <c r="J147"/>
      <c r="K147"/>
      <c r="L147"/>
      <c r="M147"/>
      <c r="N147"/>
      <c r="O147"/>
      <c r="P147"/>
      <c r="Q147"/>
      <c r="R147"/>
      <c r="S147"/>
      <c r="T147"/>
      <c r="U147"/>
      <c r="V147"/>
      <c r="W147"/>
      <c r="X147"/>
      <c r="Y147"/>
      <c r="Z147"/>
      <c r="AA147"/>
      <c r="AB147"/>
      <c r="AC147"/>
      <c r="AD147"/>
      <c r="AE147"/>
      <c r="AF147"/>
    </row>
    <row r="148" spans="1:32" hidden="1">
      <c r="A148"/>
      <c r="B148"/>
      <c r="C148"/>
      <c r="D148"/>
      <c r="E148"/>
      <c r="F148"/>
      <c r="G148"/>
      <c r="H148"/>
      <c r="I148"/>
      <c r="J148"/>
      <c r="K148"/>
      <c r="L148"/>
      <c r="M148"/>
      <c r="N148"/>
      <c r="O148"/>
      <c r="P148"/>
      <c r="Q148"/>
      <c r="R148"/>
      <c r="S148"/>
      <c r="T148"/>
      <c r="U148"/>
      <c r="V148"/>
      <c r="W148"/>
      <c r="X148"/>
      <c r="Y148"/>
      <c r="Z148"/>
      <c r="AA148"/>
      <c r="AB148"/>
      <c r="AC148"/>
      <c r="AD148"/>
      <c r="AE148"/>
      <c r="AF148"/>
    </row>
    <row r="149" spans="1:32" hidden="1">
      <c r="A149"/>
      <c r="B149"/>
      <c r="C149"/>
      <c r="D149"/>
      <c r="E149"/>
      <c r="F149"/>
      <c r="G149"/>
      <c r="H149"/>
      <c r="I149"/>
      <c r="J149"/>
      <c r="K149"/>
      <c r="L149"/>
      <c r="M149"/>
      <c r="N149"/>
      <c r="O149"/>
      <c r="P149"/>
      <c r="Q149"/>
      <c r="R149"/>
      <c r="S149"/>
      <c r="T149"/>
      <c r="U149"/>
      <c r="V149"/>
      <c r="W149"/>
      <c r="X149"/>
      <c r="Y149"/>
      <c r="Z149"/>
      <c r="AA149"/>
      <c r="AB149"/>
      <c r="AC149"/>
      <c r="AD149"/>
      <c r="AE149"/>
      <c r="AF149"/>
    </row>
    <row r="150" spans="1:32" hidden="1">
      <c r="A150"/>
      <c r="B150"/>
      <c r="C150"/>
      <c r="D150"/>
      <c r="E150"/>
      <c r="F150"/>
      <c r="G150"/>
      <c r="H150"/>
      <c r="I150"/>
      <c r="J150"/>
      <c r="K150"/>
      <c r="L150"/>
      <c r="M150"/>
      <c r="N150"/>
      <c r="O150"/>
      <c r="P150"/>
      <c r="Q150"/>
      <c r="R150"/>
      <c r="S150"/>
      <c r="T150"/>
      <c r="U150"/>
      <c r="V150"/>
      <c r="W150"/>
      <c r="X150"/>
      <c r="Y150"/>
      <c r="Z150"/>
      <c r="AA150"/>
      <c r="AB150"/>
      <c r="AC150"/>
      <c r="AD150"/>
      <c r="AE150"/>
      <c r="AF150"/>
    </row>
    <row r="151" spans="1:32" hidden="1">
      <c r="A151"/>
      <c r="B151"/>
      <c r="C151"/>
      <c r="D151"/>
      <c r="E151"/>
      <c r="F151"/>
      <c r="G151"/>
      <c r="H151"/>
      <c r="I151"/>
      <c r="J151"/>
      <c r="K151"/>
      <c r="L151"/>
      <c r="M151"/>
      <c r="N151"/>
      <c r="O151"/>
      <c r="P151"/>
      <c r="Q151"/>
      <c r="R151"/>
      <c r="S151"/>
      <c r="T151"/>
      <c r="U151"/>
      <c r="V151"/>
      <c r="W151"/>
      <c r="X151"/>
      <c r="Y151"/>
      <c r="Z151"/>
      <c r="AA151"/>
      <c r="AB151"/>
      <c r="AC151"/>
      <c r="AD151"/>
      <c r="AE151"/>
      <c r="AF151"/>
    </row>
    <row r="152" spans="1:32" hidden="1">
      <c r="A152"/>
      <c r="B152"/>
      <c r="C152"/>
      <c r="D152"/>
      <c r="E152"/>
      <c r="F152"/>
      <c r="G152"/>
      <c r="H152"/>
      <c r="I152"/>
      <c r="J152"/>
      <c r="K152"/>
      <c r="L152"/>
      <c r="M152"/>
      <c r="N152"/>
      <c r="O152"/>
      <c r="P152"/>
      <c r="Q152"/>
      <c r="R152"/>
      <c r="S152"/>
      <c r="T152"/>
      <c r="U152"/>
      <c r="V152"/>
      <c r="W152"/>
      <c r="X152"/>
      <c r="Y152"/>
      <c r="Z152"/>
      <c r="AA152"/>
      <c r="AB152"/>
      <c r="AC152"/>
      <c r="AD152"/>
      <c r="AE152"/>
      <c r="AF152"/>
    </row>
    <row r="153" spans="1:32" hidden="1">
      <c r="A153"/>
      <c r="B153"/>
      <c r="C153"/>
      <c r="D153"/>
      <c r="E153"/>
      <c r="F153"/>
      <c r="G153"/>
      <c r="H153"/>
      <c r="I153"/>
      <c r="J153"/>
      <c r="K153"/>
      <c r="L153"/>
      <c r="M153"/>
      <c r="N153"/>
      <c r="O153"/>
      <c r="P153"/>
      <c r="Q153"/>
      <c r="R153"/>
      <c r="S153"/>
      <c r="T153"/>
      <c r="U153"/>
      <c r="V153"/>
      <c r="W153"/>
      <c r="X153"/>
      <c r="Y153"/>
      <c r="Z153"/>
      <c r="AA153"/>
      <c r="AB153"/>
      <c r="AC153"/>
      <c r="AD153"/>
      <c r="AE153"/>
      <c r="AF153"/>
    </row>
    <row r="154" spans="1:32" hidden="1">
      <c r="A154"/>
      <c r="B154"/>
      <c r="C154"/>
      <c r="D154"/>
      <c r="E154"/>
      <c r="F154"/>
      <c r="G154"/>
      <c r="H154"/>
      <c r="I154"/>
      <c r="J154"/>
      <c r="K154"/>
      <c r="L154"/>
      <c r="M154"/>
      <c r="N154"/>
      <c r="O154"/>
      <c r="P154"/>
      <c r="Q154"/>
      <c r="R154"/>
      <c r="S154"/>
      <c r="T154"/>
      <c r="U154"/>
      <c r="V154"/>
      <c r="W154"/>
      <c r="X154"/>
      <c r="Y154"/>
      <c r="Z154"/>
      <c r="AA154"/>
      <c r="AB154"/>
      <c r="AC154"/>
      <c r="AD154"/>
      <c r="AE154"/>
      <c r="AF154"/>
    </row>
    <row r="155" spans="1:32" hidden="1">
      <c r="A155"/>
      <c r="B155"/>
      <c r="C155"/>
      <c r="D155"/>
      <c r="E155"/>
      <c r="F155"/>
      <c r="G155"/>
      <c r="H155"/>
      <c r="I155"/>
      <c r="J155"/>
      <c r="K155"/>
      <c r="L155"/>
      <c r="M155"/>
      <c r="N155"/>
      <c r="O155"/>
      <c r="P155"/>
      <c r="Q155"/>
      <c r="R155"/>
      <c r="S155"/>
      <c r="T155"/>
      <c r="U155"/>
      <c r="V155"/>
      <c r="W155"/>
      <c r="X155"/>
      <c r="Y155"/>
      <c r="Z155"/>
      <c r="AA155"/>
      <c r="AB155"/>
      <c r="AC155"/>
      <c r="AD155"/>
      <c r="AE155"/>
      <c r="AF155"/>
    </row>
    <row r="156" spans="1:32" hidden="1">
      <c r="A156"/>
      <c r="B156"/>
      <c r="C156"/>
      <c r="D156"/>
      <c r="E156"/>
      <c r="F156"/>
      <c r="G156"/>
      <c r="H156"/>
      <c r="I156"/>
      <c r="J156"/>
      <c r="K156"/>
      <c r="L156"/>
      <c r="M156"/>
      <c r="N156"/>
      <c r="O156"/>
      <c r="P156"/>
      <c r="Q156"/>
      <c r="R156"/>
      <c r="S156"/>
      <c r="T156"/>
      <c r="U156"/>
      <c r="V156"/>
      <c r="W156"/>
      <c r="X156"/>
      <c r="Y156"/>
      <c r="Z156"/>
      <c r="AA156"/>
      <c r="AB156"/>
      <c r="AC156"/>
      <c r="AD156"/>
      <c r="AE156"/>
      <c r="AF156"/>
    </row>
    <row r="157" spans="1:32" hidden="1">
      <c r="A157"/>
      <c r="B157"/>
      <c r="C157"/>
      <c r="D157"/>
      <c r="E157"/>
      <c r="F157"/>
      <c r="G157"/>
      <c r="H157"/>
      <c r="I157"/>
      <c r="J157"/>
      <c r="K157"/>
      <c r="L157"/>
      <c r="M157"/>
      <c r="N157"/>
      <c r="O157"/>
      <c r="P157"/>
      <c r="Q157"/>
      <c r="R157"/>
      <c r="S157"/>
      <c r="T157"/>
      <c r="U157"/>
      <c r="V157"/>
      <c r="W157"/>
      <c r="X157"/>
      <c r="Y157"/>
      <c r="Z157"/>
      <c r="AA157"/>
      <c r="AB157"/>
      <c r="AC157"/>
      <c r="AD157"/>
      <c r="AE157"/>
      <c r="AF157"/>
    </row>
    <row r="158" spans="1:32" hidden="1">
      <c r="A158"/>
      <c r="B158"/>
      <c r="C158"/>
      <c r="D158"/>
      <c r="E158"/>
      <c r="F158"/>
      <c r="G158"/>
      <c r="H158"/>
      <c r="I158"/>
      <c r="J158"/>
      <c r="K158"/>
      <c r="L158"/>
      <c r="M158"/>
      <c r="N158"/>
      <c r="O158"/>
      <c r="P158"/>
      <c r="Q158"/>
      <c r="R158"/>
      <c r="S158"/>
      <c r="T158"/>
      <c r="U158"/>
      <c r="V158"/>
      <c r="W158"/>
      <c r="X158"/>
      <c r="Y158"/>
      <c r="Z158"/>
      <c r="AA158"/>
      <c r="AB158"/>
      <c r="AC158"/>
      <c r="AD158"/>
      <c r="AE158"/>
      <c r="AF158"/>
    </row>
    <row r="159" spans="1:32" hidden="1">
      <c r="A159"/>
      <c r="B159"/>
      <c r="C159"/>
      <c r="D159"/>
      <c r="E159"/>
      <c r="F159"/>
      <c r="G159"/>
      <c r="H159"/>
      <c r="I159"/>
      <c r="J159"/>
      <c r="K159"/>
      <c r="L159"/>
      <c r="M159"/>
      <c r="N159"/>
      <c r="O159"/>
      <c r="P159"/>
      <c r="Q159"/>
      <c r="R159"/>
      <c r="S159"/>
      <c r="T159"/>
      <c r="U159"/>
      <c r="V159"/>
      <c r="W159"/>
      <c r="X159"/>
      <c r="Y159"/>
      <c r="Z159"/>
      <c r="AA159"/>
      <c r="AB159"/>
      <c r="AC159"/>
      <c r="AD159"/>
      <c r="AE159"/>
      <c r="AF159"/>
    </row>
    <row r="160" spans="1:32" hidden="1">
      <c r="A160"/>
      <c r="B160"/>
      <c r="C160"/>
      <c r="D160"/>
      <c r="E160"/>
      <c r="F160"/>
      <c r="G160"/>
      <c r="H160"/>
      <c r="I160"/>
      <c r="J160"/>
      <c r="K160"/>
      <c r="L160"/>
      <c r="M160"/>
      <c r="N160"/>
      <c r="O160"/>
      <c r="P160"/>
      <c r="Q160"/>
      <c r="R160"/>
      <c r="S160"/>
      <c r="T160"/>
      <c r="U160"/>
      <c r="V160"/>
      <c r="W160"/>
      <c r="X160"/>
      <c r="Y160"/>
      <c r="Z160"/>
      <c r="AA160"/>
      <c r="AB160"/>
      <c r="AC160"/>
      <c r="AD160"/>
      <c r="AE160"/>
      <c r="AF160"/>
    </row>
    <row r="161" spans="1:32" hidden="1">
      <c r="A161"/>
      <c r="B161"/>
      <c r="C161"/>
      <c r="D161"/>
      <c r="E161"/>
      <c r="F161"/>
      <c r="G161"/>
      <c r="H161"/>
      <c r="I161"/>
      <c r="J161"/>
      <c r="K161"/>
      <c r="L161"/>
      <c r="M161"/>
      <c r="N161"/>
      <c r="O161"/>
      <c r="P161"/>
      <c r="Q161"/>
      <c r="R161"/>
      <c r="S161"/>
      <c r="T161"/>
      <c r="U161"/>
      <c r="V161"/>
      <c r="W161"/>
      <c r="X161"/>
      <c r="Y161"/>
      <c r="Z161"/>
      <c r="AA161"/>
      <c r="AB161"/>
      <c r="AC161"/>
      <c r="AD161"/>
      <c r="AE161"/>
      <c r="AF161"/>
    </row>
    <row r="162" spans="1:32" hidden="1">
      <c r="A162"/>
      <c r="B162"/>
      <c r="C162"/>
      <c r="D162"/>
      <c r="E162"/>
      <c r="F162"/>
      <c r="G162"/>
      <c r="H162"/>
      <c r="I162"/>
      <c r="J162"/>
      <c r="K162"/>
      <c r="L162"/>
      <c r="M162"/>
      <c r="N162"/>
      <c r="O162"/>
      <c r="P162"/>
      <c r="Q162"/>
      <c r="R162"/>
      <c r="S162"/>
      <c r="T162"/>
      <c r="U162"/>
      <c r="V162"/>
      <c r="W162"/>
      <c r="X162"/>
      <c r="Y162"/>
      <c r="Z162"/>
      <c r="AA162"/>
      <c r="AB162"/>
      <c r="AC162"/>
      <c r="AD162"/>
      <c r="AE162"/>
      <c r="AF162"/>
    </row>
    <row r="163" spans="1:32" hidden="1">
      <c r="A163"/>
      <c r="B163"/>
      <c r="C163"/>
      <c r="D163"/>
      <c r="E163"/>
      <c r="F163"/>
      <c r="G163"/>
      <c r="H163"/>
      <c r="I163"/>
      <c r="J163"/>
      <c r="K163"/>
      <c r="L163"/>
      <c r="M163"/>
      <c r="N163"/>
      <c r="O163"/>
      <c r="P163"/>
      <c r="Q163"/>
      <c r="R163"/>
      <c r="S163"/>
      <c r="T163"/>
      <c r="U163"/>
      <c r="V163"/>
      <c r="W163"/>
      <c r="X163"/>
      <c r="Y163"/>
      <c r="Z163"/>
      <c r="AA163"/>
      <c r="AB163"/>
      <c r="AC163"/>
      <c r="AD163"/>
      <c r="AE163"/>
      <c r="AF163"/>
    </row>
    <row r="164" spans="1:32" hidden="1">
      <c r="A164"/>
      <c r="B164"/>
      <c r="C164"/>
      <c r="D164"/>
      <c r="E164"/>
      <c r="F164"/>
      <c r="G164"/>
      <c r="H164"/>
      <c r="I164"/>
      <c r="J164"/>
      <c r="K164"/>
      <c r="L164"/>
      <c r="M164"/>
      <c r="N164"/>
      <c r="O164"/>
      <c r="P164"/>
      <c r="Q164"/>
      <c r="R164"/>
      <c r="S164"/>
      <c r="T164"/>
      <c r="U164"/>
      <c r="V164"/>
      <c r="W164"/>
      <c r="X164"/>
      <c r="Y164"/>
      <c r="Z164"/>
      <c r="AA164"/>
      <c r="AB164"/>
      <c r="AC164"/>
      <c r="AD164"/>
      <c r="AE164"/>
      <c r="AF164"/>
    </row>
    <row r="165" spans="1:32" hidden="1">
      <c r="A165"/>
      <c r="B165"/>
      <c r="C165"/>
      <c r="D165"/>
      <c r="E165"/>
      <c r="F165"/>
      <c r="G165"/>
      <c r="H165"/>
      <c r="I165"/>
      <c r="J165"/>
      <c r="K165"/>
      <c r="L165"/>
      <c r="M165"/>
      <c r="N165"/>
      <c r="O165"/>
      <c r="P165"/>
      <c r="Q165"/>
      <c r="R165"/>
      <c r="S165"/>
      <c r="T165"/>
      <c r="U165"/>
      <c r="V165"/>
      <c r="W165"/>
      <c r="X165"/>
      <c r="Y165"/>
      <c r="Z165"/>
      <c r="AA165"/>
      <c r="AB165"/>
      <c r="AC165"/>
      <c r="AD165"/>
      <c r="AE165"/>
      <c r="AF165"/>
    </row>
    <row r="166" spans="1:32" hidden="1">
      <c r="A166"/>
      <c r="B166"/>
      <c r="C166"/>
      <c r="D166"/>
      <c r="E166"/>
      <c r="F166"/>
      <c r="G166"/>
      <c r="H166"/>
      <c r="I166"/>
      <c r="J166"/>
      <c r="K166"/>
      <c r="L166"/>
      <c r="M166"/>
      <c r="N166"/>
      <c r="O166"/>
      <c r="P166"/>
      <c r="Q166"/>
      <c r="R166"/>
      <c r="S166"/>
      <c r="T166"/>
      <c r="U166"/>
      <c r="V166"/>
      <c r="W166"/>
      <c r="X166"/>
      <c r="Y166"/>
      <c r="Z166"/>
      <c r="AA166"/>
      <c r="AB166"/>
      <c r="AC166"/>
      <c r="AD166"/>
      <c r="AE166"/>
      <c r="AF166"/>
    </row>
    <row r="167" spans="1:32" hidden="1">
      <c r="A167"/>
      <c r="B167"/>
      <c r="C167"/>
      <c r="D167"/>
      <c r="E167"/>
      <c r="F167"/>
      <c r="G167"/>
      <c r="H167"/>
      <c r="I167"/>
      <c r="J167"/>
      <c r="K167"/>
      <c r="L167"/>
      <c r="M167"/>
      <c r="N167"/>
      <c r="O167"/>
      <c r="P167"/>
      <c r="Q167"/>
      <c r="R167"/>
      <c r="S167"/>
      <c r="T167"/>
      <c r="U167"/>
      <c r="V167"/>
      <c r="W167"/>
      <c r="X167"/>
      <c r="Y167"/>
      <c r="Z167"/>
      <c r="AA167"/>
      <c r="AB167"/>
      <c r="AC167"/>
      <c r="AD167"/>
      <c r="AE167"/>
      <c r="AF167"/>
    </row>
    <row r="168" spans="1:32" hidden="1">
      <c r="A168"/>
      <c r="B168"/>
      <c r="C168"/>
      <c r="D168"/>
      <c r="E168"/>
      <c r="F168"/>
      <c r="G168"/>
      <c r="H168"/>
      <c r="I168"/>
      <c r="J168"/>
      <c r="K168"/>
      <c r="L168"/>
      <c r="M168"/>
      <c r="N168"/>
      <c r="O168"/>
      <c r="P168"/>
      <c r="Q168"/>
      <c r="R168"/>
      <c r="S168"/>
      <c r="T168"/>
      <c r="U168"/>
      <c r="V168"/>
      <c r="W168"/>
      <c r="X168"/>
      <c r="Y168"/>
      <c r="Z168"/>
      <c r="AA168"/>
      <c r="AB168"/>
      <c r="AC168"/>
      <c r="AD168"/>
      <c r="AE168"/>
      <c r="AF168"/>
    </row>
    <row r="169" spans="1:32" hidden="1">
      <c r="A169"/>
      <c r="B169"/>
      <c r="C169"/>
      <c r="D169"/>
      <c r="E169"/>
      <c r="F169"/>
      <c r="G169"/>
      <c r="H169"/>
      <c r="I169"/>
      <c r="J169"/>
      <c r="K169"/>
      <c r="L169"/>
      <c r="M169"/>
      <c r="N169"/>
      <c r="O169"/>
      <c r="P169"/>
      <c r="Q169"/>
      <c r="R169"/>
      <c r="S169"/>
      <c r="T169"/>
      <c r="U169"/>
      <c r="V169"/>
      <c r="W169"/>
      <c r="X169"/>
      <c r="Y169"/>
      <c r="Z169"/>
      <c r="AA169"/>
      <c r="AB169"/>
      <c r="AC169"/>
      <c r="AD169"/>
      <c r="AE169"/>
      <c r="AF169"/>
    </row>
    <row r="170" spans="1:32" hidden="1">
      <c r="A170"/>
      <c r="B170"/>
      <c r="C170"/>
      <c r="D170"/>
      <c r="E170"/>
      <c r="F170"/>
      <c r="G170"/>
      <c r="H170"/>
      <c r="I170"/>
      <c r="J170"/>
      <c r="K170"/>
      <c r="L170"/>
      <c r="M170"/>
      <c r="N170"/>
      <c r="O170"/>
      <c r="P170"/>
      <c r="Q170"/>
      <c r="R170"/>
      <c r="S170"/>
      <c r="T170"/>
      <c r="U170"/>
      <c r="V170"/>
      <c r="W170"/>
      <c r="X170"/>
      <c r="Y170"/>
      <c r="Z170"/>
      <c r="AA170"/>
      <c r="AB170"/>
      <c r="AC170"/>
      <c r="AD170"/>
      <c r="AE170"/>
      <c r="AF170"/>
    </row>
    <row r="171" spans="1:32" hidden="1">
      <c r="A171"/>
      <c r="B171"/>
      <c r="C171"/>
      <c r="D171"/>
      <c r="E171"/>
      <c r="F171"/>
      <c r="G171"/>
      <c r="H171"/>
      <c r="I171"/>
      <c r="J171"/>
      <c r="K171"/>
      <c r="L171"/>
      <c r="M171"/>
      <c r="N171"/>
      <c r="O171"/>
      <c r="P171"/>
      <c r="Q171"/>
      <c r="R171"/>
      <c r="S171"/>
      <c r="T171"/>
      <c r="U171"/>
      <c r="V171"/>
      <c r="W171"/>
      <c r="X171"/>
      <c r="Y171"/>
      <c r="Z171"/>
      <c r="AA171"/>
      <c r="AB171"/>
      <c r="AC171"/>
      <c r="AD171"/>
      <c r="AE171"/>
      <c r="AF171"/>
    </row>
    <row r="172" spans="1:32" hidden="1">
      <c r="A172"/>
      <c r="B172"/>
      <c r="C172"/>
      <c r="D172"/>
      <c r="E172"/>
      <c r="F172"/>
      <c r="G172"/>
      <c r="H172"/>
      <c r="I172"/>
      <c r="J172"/>
      <c r="K172"/>
      <c r="L172"/>
      <c r="M172"/>
      <c r="N172"/>
      <c r="O172"/>
      <c r="P172"/>
      <c r="Q172"/>
      <c r="R172"/>
      <c r="S172"/>
      <c r="T172"/>
      <c r="U172"/>
      <c r="V172"/>
      <c r="W172"/>
      <c r="X172"/>
      <c r="Y172"/>
      <c r="Z172"/>
      <c r="AA172"/>
      <c r="AB172"/>
      <c r="AC172"/>
      <c r="AD172"/>
      <c r="AE172"/>
      <c r="AF172"/>
    </row>
    <row r="173" spans="1:32" hidden="1">
      <c r="A173"/>
      <c r="B173"/>
      <c r="C173"/>
      <c r="D173"/>
      <c r="E173"/>
      <c r="F173"/>
      <c r="G173"/>
      <c r="H173"/>
      <c r="I173"/>
      <c r="J173"/>
      <c r="K173"/>
      <c r="L173"/>
      <c r="M173"/>
      <c r="N173"/>
      <c r="O173"/>
      <c r="P173"/>
      <c r="Q173"/>
      <c r="R173"/>
      <c r="S173"/>
      <c r="T173"/>
      <c r="U173"/>
      <c r="V173"/>
      <c r="W173"/>
      <c r="X173"/>
      <c r="Y173"/>
      <c r="Z173"/>
      <c r="AA173"/>
      <c r="AB173"/>
      <c r="AC173"/>
      <c r="AD173"/>
      <c r="AE173"/>
      <c r="AF173"/>
    </row>
    <row r="174" spans="1:32" hidden="1">
      <c r="A174"/>
      <c r="B174"/>
      <c r="C174"/>
      <c r="D174"/>
      <c r="E174"/>
      <c r="F174"/>
      <c r="G174"/>
      <c r="H174"/>
      <c r="I174"/>
      <c r="J174"/>
      <c r="K174"/>
      <c r="L174"/>
      <c r="M174"/>
      <c r="N174"/>
      <c r="O174"/>
      <c r="P174"/>
      <c r="Q174"/>
      <c r="R174"/>
      <c r="S174"/>
      <c r="T174"/>
      <c r="U174"/>
      <c r="V174"/>
      <c r="W174"/>
      <c r="X174"/>
      <c r="Y174"/>
      <c r="Z174"/>
      <c r="AA174"/>
      <c r="AB174"/>
      <c r="AC174"/>
      <c r="AD174"/>
      <c r="AE174"/>
      <c r="AF174"/>
    </row>
    <row r="175" spans="1:32" hidden="1">
      <c r="A175"/>
      <c r="B175"/>
      <c r="C175"/>
      <c r="D175"/>
      <c r="E175"/>
      <c r="F175"/>
      <c r="G175"/>
      <c r="H175"/>
      <c r="I175"/>
      <c r="J175"/>
      <c r="K175"/>
      <c r="L175"/>
      <c r="M175"/>
      <c r="N175"/>
      <c r="O175"/>
      <c r="P175"/>
      <c r="Q175"/>
      <c r="R175"/>
      <c r="S175"/>
      <c r="T175"/>
      <c r="U175"/>
      <c r="V175"/>
      <c r="W175"/>
      <c r="X175"/>
      <c r="Y175"/>
      <c r="Z175"/>
      <c r="AA175"/>
      <c r="AB175"/>
      <c r="AC175"/>
      <c r="AD175"/>
      <c r="AE175"/>
      <c r="AF175"/>
    </row>
    <row r="176" spans="1:32" hidden="1">
      <c r="A176"/>
      <c r="B176"/>
      <c r="C176"/>
      <c r="D176"/>
      <c r="E176"/>
      <c r="F176"/>
      <c r="G176"/>
      <c r="H176"/>
      <c r="I176"/>
      <c r="J176"/>
      <c r="K176"/>
      <c r="L176"/>
      <c r="M176"/>
      <c r="N176"/>
      <c r="O176"/>
      <c r="P176"/>
      <c r="Q176"/>
      <c r="R176"/>
      <c r="S176"/>
      <c r="T176"/>
      <c r="U176"/>
      <c r="V176"/>
      <c r="W176"/>
      <c r="X176"/>
      <c r="Y176"/>
      <c r="Z176"/>
      <c r="AA176"/>
      <c r="AB176"/>
      <c r="AC176"/>
      <c r="AD176"/>
      <c r="AE176"/>
      <c r="AF176"/>
    </row>
    <row r="177" spans="1:32" hidden="1">
      <c r="A177"/>
      <c r="B177"/>
      <c r="C177"/>
      <c r="D177"/>
      <c r="E177"/>
      <c r="F177"/>
      <c r="G177"/>
      <c r="H177"/>
      <c r="I177"/>
      <c r="J177"/>
      <c r="K177"/>
      <c r="L177"/>
      <c r="M177"/>
      <c r="N177"/>
      <c r="O177"/>
      <c r="P177"/>
      <c r="Q177"/>
      <c r="R177"/>
      <c r="S177"/>
      <c r="T177"/>
      <c r="U177"/>
      <c r="V177"/>
      <c r="W177"/>
      <c r="X177"/>
      <c r="Y177"/>
      <c r="Z177"/>
      <c r="AA177"/>
      <c r="AB177"/>
      <c r="AC177"/>
      <c r="AD177"/>
      <c r="AE177"/>
      <c r="AF177"/>
    </row>
    <row r="178" spans="1:32" hidden="1">
      <c r="A178"/>
      <c r="B178"/>
      <c r="C178"/>
      <c r="D178"/>
      <c r="E178"/>
      <c r="F178"/>
      <c r="G178"/>
      <c r="H178"/>
      <c r="I178"/>
      <c r="J178"/>
      <c r="K178"/>
      <c r="L178"/>
      <c r="M178"/>
      <c r="N178"/>
      <c r="O178"/>
      <c r="P178"/>
      <c r="Q178"/>
      <c r="R178"/>
      <c r="S178"/>
      <c r="T178"/>
      <c r="U178"/>
      <c r="V178"/>
      <c r="W178"/>
      <c r="X178"/>
      <c r="Y178"/>
      <c r="Z178"/>
      <c r="AA178"/>
      <c r="AB178"/>
      <c r="AC178"/>
      <c r="AD178"/>
      <c r="AE178"/>
      <c r="AF178"/>
    </row>
    <row r="179" spans="1:32" hidden="1">
      <c r="A179"/>
      <c r="B179"/>
      <c r="C179"/>
      <c r="D179"/>
      <c r="E179"/>
      <c r="F179"/>
      <c r="G179"/>
      <c r="H179"/>
      <c r="I179"/>
      <c r="J179"/>
      <c r="K179"/>
      <c r="L179"/>
      <c r="M179"/>
      <c r="N179"/>
      <c r="O179"/>
      <c r="P179"/>
      <c r="Q179"/>
      <c r="R179"/>
      <c r="S179"/>
      <c r="T179"/>
      <c r="U179"/>
      <c r="V179"/>
      <c r="W179"/>
      <c r="X179"/>
      <c r="Y179"/>
      <c r="Z179"/>
      <c r="AA179"/>
      <c r="AB179"/>
      <c r="AC179"/>
      <c r="AD179"/>
      <c r="AE179"/>
      <c r="AF179"/>
    </row>
    <row r="180" spans="1:32" hidden="1">
      <c r="A180"/>
      <c r="B180"/>
      <c r="C180"/>
      <c r="D180"/>
      <c r="E180"/>
      <c r="F180"/>
      <c r="G180"/>
      <c r="H180"/>
      <c r="I180"/>
      <c r="J180"/>
      <c r="K180"/>
      <c r="L180"/>
      <c r="M180"/>
      <c r="N180"/>
      <c r="O180"/>
      <c r="P180"/>
      <c r="Q180"/>
      <c r="R180"/>
      <c r="S180"/>
      <c r="T180"/>
      <c r="U180"/>
      <c r="V180"/>
      <c r="W180"/>
      <c r="X180"/>
      <c r="Y180"/>
      <c r="Z180"/>
      <c r="AA180"/>
      <c r="AB180"/>
      <c r="AC180"/>
      <c r="AD180"/>
      <c r="AE180"/>
      <c r="AF180"/>
    </row>
    <row r="181" spans="1:32" hidden="1">
      <c r="A181"/>
      <c r="B181"/>
      <c r="C181"/>
      <c r="D181"/>
      <c r="E181"/>
      <c r="F181"/>
      <c r="G181"/>
      <c r="H181"/>
      <c r="I181"/>
      <c r="J181"/>
      <c r="K181"/>
      <c r="L181"/>
      <c r="M181"/>
      <c r="N181"/>
      <c r="O181"/>
      <c r="P181"/>
      <c r="Q181"/>
      <c r="R181"/>
      <c r="S181"/>
      <c r="T181"/>
      <c r="U181"/>
      <c r="V181"/>
      <c r="W181"/>
      <c r="X181"/>
      <c r="Y181"/>
      <c r="Z181"/>
      <c r="AA181"/>
      <c r="AB181"/>
      <c r="AC181"/>
      <c r="AD181"/>
      <c r="AE181"/>
      <c r="AF181"/>
    </row>
    <row r="182" spans="1:32" hidden="1">
      <c r="A182"/>
      <c r="B182"/>
      <c r="C182"/>
      <c r="D182"/>
      <c r="E182"/>
      <c r="F182"/>
      <c r="G182"/>
      <c r="H182"/>
      <c r="I182"/>
      <c r="J182"/>
      <c r="K182"/>
      <c r="L182"/>
      <c r="M182"/>
      <c r="N182"/>
      <c r="O182"/>
      <c r="P182"/>
      <c r="Q182"/>
      <c r="R182"/>
      <c r="S182"/>
      <c r="T182"/>
      <c r="U182"/>
      <c r="V182"/>
      <c r="W182"/>
      <c r="X182"/>
      <c r="Y182"/>
      <c r="Z182"/>
      <c r="AA182"/>
      <c r="AB182"/>
      <c r="AC182"/>
      <c r="AD182"/>
      <c r="AE182"/>
      <c r="AF182"/>
    </row>
    <row r="183" spans="1:32" hidden="1">
      <c r="A183"/>
      <c r="B183"/>
      <c r="C183"/>
      <c r="D183"/>
      <c r="E183"/>
      <c r="F183"/>
      <c r="G183"/>
      <c r="H183"/>
      <c r="I183"/>
      <c r="J183"/>
      <c r="K183"/>
      <c r="L183"/>
      <c r="M183"/>
      <c r="N183"/>
      <c r="O183"/>
      <c r="P183"/>
      <c r="Q183"/>
      <c r="R183"/>
      <c r="S183"/>
      <c r="T183"/>
      <c r="U183"/>
      <c r="V183"/>
      <c r="W183"/>
      <c r="X183"/>
      <c r="Y183"/>
      <c r="Z183"/>
      <c r="AA183"/>
      <c r="AB183"/>
      <c r="AC183"/>
      <c r="AD183"/>
      <c r="AE183"/>
      <c r="AF183"/>
    </row>
    <row r="184" spans="1:32" hidden="1">
      <c r="A184"/>
      <c r="B184"/>
      <c r="C184"/>
      <c r="D184"/>
      <c r="E184"/>
      <c r="F184"/>
      <c r="G184"/>
      <c r="H184"/>
      <c r="I184"/>
      <c r="J184"/>
      <c r="K184"/>
      <c r="L184"/>
      <c r="M184"/>
      <c r="N184"/>
      <c r="O184"/>
      <c r="P184"/>
      <c r="Q184"/>
      <c r="R184"/>
      <c r="S184"/>
      <c r="T184"/>
      <c r="U184"/>
      <c r="V184"/>
      <c r="W184"/>
      <c r="X184"/>
      <c r="Y184"/>
      <c r="Z184"/>
      <c r="AA184"/>
      <c r="AB184"/>
      <c r="AC184"/>
      <c r="AD184"/>
      <c r="AE184"/>
      <c r="AF184"/>
    </row>
    <row r="185" spans="1:32" hidden="1">
      <c r="A185"/>
      <c r="B185"/>
      <c r="C185"/>
      <c r="D185"/>
      <c r="E185"/>
      <c r="F185"/>
      <c r="G185"/>
      <c r="H185"/>
      <c r="I185"/>
      <c r="J185"/>
      <c r="K185"/>
      <c r="L185"/>
      <c r="M185"/>
      <c r="N185"/>
      <c r="O185"/>
      <c r="P185"/>
      <c r="Q185"/>
      <c r="R185"/>
      <c r="S185"/>
      <c r="T185"/>
      <c r="U185"/>
      <c r="V185"/>
      <c r="W185"/>
      <c r="X185"/>
      <c r="Y185"/>
      <c r="Z185"/>
      <c r="AA185"/>
      <c r="AB185"/>
      <c r="AC185"/>
      <c r="AD185"/>
      <c r="AE185"/>
      <c r="AF185"/>
    </row>
    <row r="186" spans="1:32" hidden="1">
      <c r="A186"/>
      <c r="B186"/>
      <c r="C186"/>
      <c r="D186"/>
      <c r="E186"/>
      <c r="F186"/>
      <c r="G186"/>
      <c r="H186"/>
      <c r="I186"/>
      <c r="J186"/>
      <c r="K186"/>
      <c r="L186"/>
      <c r="M186"/>
      <c r="N186"/>
      <c r="O186"/>
      <c r="P186"/>
      <c r="Q186"/>
      <c r="R186"/>
      <c r="S186"/>
      <c r="T186"/>
      <c r="U186"/>
      <c r="V186"/>
      <c r="W186"/>
      <c r="X186"/>
      <c r="Y186"/>
      <c r="Z186"/>
      <c r="AA186"/>
      <c r="AB186"/>
      <c r="AC186"/>
      <c r="AD186"/>
      <c r="AE186"/>
      <c r="AF186"/>
    </row>
    <row r="187" spans="1:32" hidden="1">
      <c r="A187"/>
      <c r="B187"/>
      <c r="C187"/>
      <c r="D187"/>
      <c r="E187"/>
      <c r="F187"/>
      <c r="G187"/>
      <c r="H187"/>
      <c r="I187"/>
      <c r="J187"/>
      <c r="K187"/>
      <c r="L187"/>
      <c r="M187"/>
      <c r="N187"/>
      <c r="O187"/>
      <c r="P187"/>
      <c r="Q187"/>
      <c r="R187"/>
      <c r="S187"/>
      <c r="T187"/>
      <c r="U187"/>
      <c r="V187"/>
      <c r="W187"/>
      <c r="X187"/>
      <c r="Y187"/>
      <c r="Z187"/>
      <c r="AA187"/>
      <c r="AB187"/>
      <c r="AC187"/>
      <c r="AD187"/>
      <c r="AE187"/>
      <c r="AF187"/>
    </row>
    <row r="188" spans="1:32" hidden="1">
      <c r="A188"/>
      <c r="B188"/>
      <c r="C188"/>
      <c r="D188"/>
      <c r="E188"/>
      <c r="F188"/>
      <c r="G188"/>
      <c r="H188"/>
      <c r="I188"/>
      <c r="J188"/>
      <c r="K188"/>
      <c r="L188"/>
      <c r="M188"/>
      <c r="N188"/>
      <c r="O188"/>
      <c r="P188"/>
      <c r="Q188"/>
      <c r="R188"/>
      <c r="S188"/>
      <c r="T188"/>
      <c r="U188"/>
      <c r="V188"/>
      <c r="W188"/>
      <c r="X188"/>
      <c r="Y188"/>
      <c r="Z188"/>
      <c r="AA188"/>
      <c r="AB188"/>
      <c r="AC188"/>
      <c r="AD188"/>
      <c r="AE188"/>
      <c r="AF188"/>
    </row>
    <row r="189" spans="1:32" hidden="1">
      <c r="A189"/>
      <c r="B189"/>
      <c r="C189"/>
      <c r="D189"/>
      <c r="E189"/>
      <c r="F189"/>
      <c r="G189"/>
      <c r="H189"/>
      <c r="I189"/>
      <c r="J189"/>
      <c r="K189"/>
      <c r="L189"/>
      <c r="M189"/>
      <c r="N189"/>
      <c r="O189"/>
      <c r="P189"/>
      <c r="Q189"/>
      <c r="R189"/>
      <c r="S189"/>
      <c r="T189"/>
      <c r="U189"/>
      <c r="V189"/>
      <c r="W189"/>
      <c r="X189"/>
      <c r="Y189"/>
      <c r="Z189"/>
      <c r="AA189"/>
      <c r="AB189"/>
      <c r="AC189"/>
      <c r="AD189"/>
      <c r="AE189"/>
      <c r="AF189"/>
    </row>
    <row r="190" spans="1:32" hidden="1">
      <c r="A190"/>
      <c r="B190"/>
      <c r="C190"/>
      <c r="D190"/>
      <c r="E190"/>
      <c r="F190"/>
      <c r="G190"/>
      <c r="H190"/>
      <c r="I190"/>
      <c r="J190"/>
      <c r="K190"/>
      <c r="L190"/>
      <c r="M190"/>
      <c r="N190"/>
      <c r="O190"/>
      <c r="P190"/>
      <c r="Q190"/>
      <c r="R190"/>
      <c r="S190"/>
      <c r="T190"/>
      <c r="U190"/>
      <c r="V190"/>
      <c r="W190"/>
      <c r="X190"/>
      <c r="Y190"/>
      <c r="Z190"/>
      <c r="AA190"/>
      <c r="AB190"/>
      <c r="AC190"/>
      <c r="AD190"/>
      <c r="AE190"/>
      <c r="AF190"/>
    </row>
    <row r="191" spans="1:32" hidden="1">
      <c r="A191"/>
      <c r="B191"/>
      <c r="C191"/>
      <c r="D191"/>
      <c r="E191"/>
      <c r="F191"/>
      <c r="G191"/>
      <c r="H191"/>
      <c r="I191"/>
      <c r="J191"/>
      <c r="K191"/>
      <c r="L191"/>
      <c r="M191"/>
      <c r="N191"/>
      <c r="O191"/>
      <c r="P191"/>
      <c r="Q191"/>
      <c r="R191"/>
      <c r="S191"/>
      <c r="T191"/>
      <c r="U191"/>
      <c r="V191"/>
      <c r="W191"/>
      <c r="X191"/>
      <c r="Y191"/>
      <c r="Z191"/>
      <c r="AA191"/>
      <c r="AB191"/>
      <c r="AC191"/>
      <c r="AD191"/>
      <c r="AE191"/>
      <c r="AF191"/>
    </row>
    <row r="192" spans="1:32" hidden="1">
      <c r="A192"/>
      <c r="B192"/>
      <c r="C192"/>
      <c r="D192"/>
      <c r="E192"/>
      <c r="F192"/>
      <c r="G192"/>
      <c r="H192"/>
      <c r="I192"/>
      <c r="J192"/>
      <c r="K192"/>
      <c r="L192"/>
      <c r="M192"/>
      <c r="N192"/>
      <c r="O192"/>
      <c r="P192"/>
      <c r="Q192"/>
      <c r="R192"/>
      <c r="S192"/>
      <c r="T192"/>
      <c r="U192"/>
      <c r="V192"/>
      <c r="W192"/>
      <c r="X192"/>
      <c r="Y192"/>
      <c r="Z192"/>
      <c r="AA192"/>
      <c r="AB192"/>
      <c r="AC192"/>
      <c r="AD192"/>
      <c r="AE192"/>
      <c r="AF192"/>
    </row>
    <row r="193" spans="1:32" hidden="1">
      <c r="A193"/>
      <c r="B193"/>
      <c r="C193"/>
      <c r="D193"/>
      <c r="E193"/>
      <c r="F193"/>
      <c r="G193"/>
      <c r="H193"/>
      <c r="I193"/>
      <c r="J193"/>
      <c r="K193"/>
      <c r="L193"/>
      <c r="M193"/>
      <c r="N193"/>
      <c r="O193"/>
      <c r="P193"/>
      <c r="Q193"/>
      <c r="R193"/>
      <c r="S193"/>
      <c r="T193"/>
      <c r="U193"/>
      <c r="V193"/>
      <c r="W193"/>
      <c r="X193"/>
      <c r="Y193"/>
      <c r="Z193"/>
      <c r="AA193"/>
      <c r="AB193"/>
      <c r="AC193"/>
      <c r="AD193"/>
      <c r="AE193"/>
      <c r="AF193"/>
    </row>
    <row r="194" spans="1:32" hidden="1">
      <c r="A194"/>
      <c r="B194"/>
      <c r="C194"/>
      <c r="D194"/>
      <c r="E194"/>
      <c r="F194"/>
      <c r="G194"/>
      <c r="H194"/>
      <c r="I194"/>
      <c r="J194"/>
      <c r="K194"/>
      <c r="L194"/>
      <c r="M194"/>
      <c r="N194"/>
      <c r="O194"/>
      <c r="P194"/>
      <c r="Q194"/>
      <c r="R194"/>
      <c r="S194"/>
      <c r="T194"/>
      <c r="U194"/>
      <c r="V194"/>
      <c r="W194"/>
      <c r="X194"/>
      <c r="Y194"/>
      <c r="Z194"/>
      <c r="AA194"/>
      <c r="AB194"/>
      <c r="AC194"/>
      <c r="AD194"/>
      <c r="AE194"/>
      <c r="AF194"/>
    </row>
    <row r="195" spans="1:32" hidden="1">
      <c r="A195"/>
      <c r="B195"/>
      <c r="C195"/>
      <c r="D195"/>
      <c r="E195"/>
      <c r="F195"/>
      <c r="G195"/>
      <c r="H195"/>
      <c r="I195"/>
      <c r="J195"/>
      <c r="K195"/>
      <c r="L195"/>
      <c r="M195"/>
      <c r="N195"/>
      <c r="O195"/>
      <c r="P195"/>
      <c r="Q195"/>
      <c r="R195"/>
      <c r="S195"/>
      <c r="T195"/>
      <c r="U195"/>
      <c r="V195"/>
      <c r="W195"/>
      <c r="X195"/>
      <c r="Y195"/>
      <c r="Z195"/>
      <c r="AA195"/>
      <c r="AB195"/>
      <c r="AC195"/>
      <c r="AD195"/>
      <c r="AE195"/>
      <c r="AF195"/>
    </row>
    <row r="196" spans="1:32" hidden="1">
      <c r="A196"/>
      <c r="B196"/>
      <c r="C196"/>
      <c r="D196"/>
      <c r="E196"/>
      <c r="F196"/>
      <c r="G196"/>
      <c r="H196"/>
      <c r="I196"/>
      <c r="J196"/>
      <c r="K196"/>
      <c r="L196"/>
      <c r="M196"/>
      <c r="N196"/>
      <c r="O196"/>
      <c r="P196"/>
      <c r="Q196"/>
      <c r="R196"/>
      <c r="S196"/>
      <c r="T196"/>
      <c r="U196"/>
      <c r="V196"/>
      <c r="W196"/>
      <c r="X196"/>
      <c r="Y196"/>
      <c r="Z196"/>
      <c r="AA196"/>
      <c r="AB196"/>
      <c r="AC196"/>
      <c r="AD196"/>
      <c r="AE196"/>
      <c r="AF196"/>
    </row>
    <row r="197" spans="1:32" hidden="1">
      <c r="A197"/>
      <c r="B197"/>
      <c r="C197"/>
      <c r="D197"/>
      <c r="E197"/>
      <c r="F197"/>
      <c r="G197"/>
      <c r="H197"/>
      <c r="I197"/>
      <c r="J197"/>
      <c r="K197"/>
      <c r="L197"/>
      <c r="M197"/>
      <c r="N197"/>
      <c r="O197"/>
      <c r="P197"/>
      <c r="Q197"/>
      <c r="R197"/>
      <c r="S197"/>
      <c r="T197"/>
      <c r="U197"/>
      <c r="V197"/>
      <c r="W197"/>
      <c r="X197"/>
      <c r="Y197"/>
      <c r="Z197"/>
      <c r="AA197"/>
      <c r="AB197"/>
      <c r="AC197"/>
      <c r="AD197"/>
      <c r="AE197"/>
      <c r="AF197"/>
    </row>
    <row r="198" spans="1:32" hidden="1">
      <c r="A198"/>
      <c r="B198"/>
      <c r="C198"/>
      <c r="D198"/>
      <c r="E198"/>
      <c r="F198"/>
      <c r="G198"/>
      <c r="H198"/>
      <c r="I198"/>
      <c r="J198"/>
      <c r="K198"/>
      <c r="L198"/>
      <c r="M198"/>
      <c r="N198"/>
      <c r="O198"/>
      <c r="P198"/>
      <c r="Q198"/>
      <c r="R198"/>
      <c r="S198"/>
      <c r="T198"/>
      <c r="U198"/>
      <c r="V198"/>
      <c r="W198"/>
      <c r="X198"/>
      <c r="Y198"/>
      <c r="Z198"/>
      <c r="AA198"/>
      <c r="AB198"/>
      <c r="AC198"/>
      <c r="AD198"/>
      <c r="AE198"/>
      <c r="AF198"/>
    </row>
    <row r="199" spans="1:32" hidden="1">
      <c r="A199"/>
      <c r="B199"/>
      <c r="C199"/>
      <c r="D199"/>
      <c r="E199"/>
      <c r="F199"/>
      <c r="G199"/>
      <c r="H199"/>
      <c r="I199"/>
      <c r="J199"/>
      <c r="K199"/>
      <c r="L199"/>
      <c r="M199"/>
      <c r="N199"/>
      <c r="O199"/>
      <c r="P199"/>
      <c r="Q199"/>
      <c r="R199"/>
      <c r="S199"/>
      <c r="T199"/>
      <c r="U199"/>
      <c r="V199"/>
      <c r="W199"/>
      <c r="X199"/>
      <c r="Y199"/>
      <c r="Z199"/>
      <c r="AA199"/>
      <c r="AB199"/>
      <c r="AC199"/>
      <c r="AD199"/>
      <c r="AE199"/>
      <c r="AF199"/>
    </row>
    <row r="200" spans="1:32" hidden="1">
      <c r="A200"/>
      <c r="B200"/>
      <c r="C200"/>
      <c r="D200"/>
      <c r="E200"/>
      <c r="F200"/>
      <c r="G200"/>
      <c r="H200"/>
      <c r="I200"/>
      <c r="J200"/>
      <c r="K200"/>
      <c r="L200"/>
      <c r="M200"/>
      <c r="N200"/>
      <c r="O200"/>
      <c r="P200"/>
      <c r="Q200"/>
      <c r="R200"/>
      <c r="S200"/>
      <c r="T200"/>
      <c r="U200"/>
      <c r="V200"/>
      <c r="W200"/>
      <c r="X200"/>
      <c r="Y200"/>
      <c r="Z200"/>
      <c r="AA200"/>
      <c r="AB200"/>
      <c r="AC200"/>
      <c r="AD200"/>
      <c r="AE200"/>
      <c r="AF200"/>
    </row>
    <row r="201" spans="1:32" hidden="1">
      <c r="A201"/>
      <c r="B201"/>
      <c r="C201"/>
      <c r="D201"/>
      <c r="E201"/>
      <c r="F201"/>
      <c r="G201"/>
      <c r="H201"/>
      <c r="I201"/>
      <c r="J201"/>
      <c r="K201"/>
      <c r="L201"/>
      <c r="M201"/>
      <c r="N201"/>
      <c r="O201"/>
      <c r="P201"/>
      <c r="Q201"/>
      <c r="R201"/>
      <c r="S201"/>
      <c r="T201"/>
      <c r="U201"/>
      <c r="V201"/>
      <c r="W201"/>
      <c r="X201"/>
      <c r="Y201"/>
      <c r="Z201"/>
      <c r="AA201"/>
      <c r="AB201"/>
      <c r="AC201"/>
      <c r="AD201"/>
      <c r="AE201"/>
      <c r="AF201"/>
    </row>
    <row r="202" spans="1:32" hidden="1">
      <c r="A202"/>
      <c r="B202"/>
      <c r="C202"/>
      <c r="D202"/>
      <c r="E202"/>
      <c r="F202"/>
      <c r="G202"/>
      <c r="H202"/>
      <c r="I202"/>
      <c r="J202"/>
      <c r="K202"/>
      <c r="L202"/>
      <c r="M202"/>
      <c r="N202"/>
      <c r="O202"/>
      <c r="P202"/>
      <c r="Q202"/>
      <c r="R202"/>
      <c r="S202"/>
      <c r="T202"/>
      <c r="U202"/>
      <c r="V202"/>
      <c r="W202"/>
      <c r="X202"/>
      <c r="Y202"/>
      <c r="Z202"/>
      <c r="AA202"/>
      <c r="AB202"/>
      <c r="AC202"/>
      <c r="AD202"/>
      <c r="AE202"/>
      <c r="AF202"/>
    </row>
    <row r="203" spans="1:32" hidden="1">
      <c r="A203"/>
      <c r="B203"/>
      <c r="C203"/>
      <c r="D203"/>
      <c r="E203"/>
      <c r="F203"/>
      <c r="G203"/>
      <c r="H203"/>
      <c r="I203"/>
      <c r="J203"/>
      <c r="K203"/>
      <c r="L203"/>
      <c r="M203"/>
      <c r="N203"/>
      <c r="O203"/>
      <c r="P203"/>
      <c r="Q203"/>
      <c r="R203"/>
      <c r="S203"/>
      <c r="T203"/>
      <c r="U203"/>
      <c r="V203"/>
      <c r="W203"/>
      <c r="X203"/>
      <c r="Y203"/>
      <c r="Z203"/>
      <c r="AA203"/>
      <c r="AB203"/>
      <c r="AC203"/>
      <c r="AD203"/>
      <c r="AE203"/>
      <c r="AF203"/>
    </row>
    <row r="204" spans="1:32" hidden="1">
      <c r="A204"/>
      <c r="B204"/>
      <c r="C204"/>
      <c r="D204"/>
      <c r="E204"/>
      <c r="F204"/>
      <c r="G204"/>
      <c r="H204"/>
      <c r="I204"/>
      <c r="J204"/>
      <c r="K204"/>
      <c r="L204"/>
      <c r="M204"/>
      <c r="N204"/>
      <c r="O204"/>
      <c r="P204"/>
      <c r="Q204"/>
      <c r="R204"/>
      <c r="S204"/>
      <c r="T204"/>
      <c r="U204"/>
      <c r="V204"/>
      <c r="W204"/>
      <c r="X204"/>
      <c r="Y204"/>
      <c r="Z204"/>
      <c r="AA204"/>
      <c r="AB204"/>
      <c r="AC204"/>
      <c r="AD204"/>
      <c r="AE204"/>
      <c r="AF204"/>
    </row>
    <row r="205" spans="1:32" hidden="1">
      <c r="A205"/>
      <c r="B205"/>
      <c r="C205"/>
      <c r="D205"/>
      <c r="E205"/>
      <c r="F205"/>
      <c r="G205"/>
      <c r="H205"/>
      <c r="I205"/>
      <c r="J205"/>
      <c r="K205"/>
      <c r="L205"/>
      <c r="M205"/>
      <c r="N205"/>
      <c r="O205"/>
      <c r="P205"/>
      <c r="Q205"/>
      <c r="R205"/>
      <c r="S205"/>
      <c r="T205"/>
      <c r="U205"/>
      <c r="V205"/>
      <c r="W205"/>
      <c r="X205"/>
      <c r="Y205"/>
      <c r="Z205"/>
      <c r="AA205"/>
      <c r="AB205"/>
      <c r="AC205"/>
      <c r="AD205"/>
      <c r="AE205"/>
      <c r="AF205"/>
    </row>
    <row r="206" spans="1:32" hidden="1">
      <c r="A206"/>
      <c r="B206"/>
      <c r="C206"/>
      <c r="D206"/>
      <c r="E206"/>
      <c r="F206"/>
      <c r="G206"/>
      <c r="H206"/>
      <c r="I206"/>
      <c r="J206"/>
      <c r="K206"/>
      <c r="L206"/>
      <c r="M206"/>
      <c r="N206"/>
      <c r="O206"/>
      <c r="P206"/>
      <c r="Q206"/>
      <c r="R206"/>
      <c r="S206"/>
      <c r="T206"/>
      <c r="U206"/>
      <c r="V206"/>
      <c r="W206"/>
      <c r="X206"/>
      <c r="Y206"/>
      <c r="Z206"/>
      <c r="AA206"/>
      <c r="AB206"/>
      <c r="AC206"/>
      <c r="AD206"/>
      <c r="AE206"/>
      <c r="AF206"/>
    </row>
    <row r="207" spans="1:32" hidden="1">
      <c r="A207"/>
      <c r="B207"/>
      <c r="C207"/>
      <c r="D207"/>
      <c r="E207"/>
      <c r="F207"/>
      <c r="G207"/>
      <c r="H207"/>
      <c r="I207"/>
      <c r="J207"/>
      <c r="K207"/>
      <c r="L207"/>
      <c r="M207"/>
      <c r="N207"/>
      <c r="O207"/>
      <c r="P207"/>
      <c r="Q207"/>
      <c r="R207"/>
      <c r="S207"/>
      <c r="T207"/>
      <c r="U207"/>
      <c r="V207"/>
      <c r="W207"/>
      <c r="X207"/>
      <c r="Y207"/>
      <c r="Z207"/>
      <c r="AA207"/>
      <c r="AB207"/>
      <c r="AC207"/>
      <c r="AD207"/>
      <c r="AE207"/>
      <c r="AF207"/>
    </row>
    <row r="208" spans="1:32" hidden="1">
      <c r="A208"/>
      <c r="B208"/>
      <c r="C208"/>
      <c r="D208"/>
      <c r="E208"/>
      <c r="F208"/>
      <c r="G208"/>
      <c r="H208"/>
      <c r="I208"/>
      <c r="J208"/>
      <c r="K208"/>
      <c r="L208"/>
      <c r="M208"/>
      <c r="N208"/>
      <c r="O208"/>
      <c r="P208"/>
      <c r="Q208"/>
      <c r="R208"/>
      <c r="S208"/>
      <c r="T208"/>
      <c r="U208"/>
      <c r="V208"/>
      <c r="W208"/>
      <c r="X208"/>
      <c r="Y208"/>
      <c r="Z208"/>
      <c r="AA208"/>
      <c r="AB208"/>
      <c r="AC208"/>
      <c r="AD208"/>
      <c r="AE208"/>
      <c r="AF208"/>
    </row>
    <row r="209" spans="1:32" hidden="1">
      <c r="A209"/>
      <c r="B209"/>
      <c r="C209"/>
      <c r="D209"/>
      <c r="E209"/>
      <c r="F209"/>
      <c r="G209"/>
      <c r="H209"/>
      <c r="I209"/>
      <c r="J209"/>
      <c r="K209"/>
      <c r="L209"/>
      <c r="M209"/>
      <c r="N209"/>
      <c r="O209"/>
      <c r="P209"/>
      <c r="Q209"/>
      <c r="R209"/>
      <c r="S209"/>
      <c r="T209"/>
      <c r="U209"/>
      <c r="V209"/>
      <c r="W209"/>
      <c r="X209"/>
      <c r="Y209"/>
      <c r="Z209"/>
      <c r="AA209"/>
      <c r="AB209"/>
      <c r="AC209"/>
      <c r="AD209"/>
      <c r="AE209"/>
      <c r="AF209"/>
    </row>
    <row r="210" spans="1:32" hidden="1">
      <c r="A210"/>
      <c r="B210"/>
      <c r="C210"/>
      <c r="D210"/>
      <c r="E210"/>
      <c r="F210"/>
      <c r="G210"/>
      <c r="H210"/>
      <c r="I210"/>
      <c r="J210"/>
      <c r="K210"/>
      <c r="L210"/>
      <c r="M210"/>
      <c r="N210"/>
      <c r="O210"/>
      <c r="P210"/>
      <c r="Q210"/>
      <c r="R210"/>
      <c r="S210"/>
      <c r="T210"/>
      <c r="U210"/>
      <c r="V210"/>
      <c r="W210"/>
      <c r="X210"/>
      <c r="Y210"/>
      <c r="Z210"/>
      <c r="AA210"/>
      <c r="AB210"/>
      <c r="AC210"/>
      <c r="AD210"/>
      <c r="AE210"/>
      <c r="AF210"/>
    </row>
    <row r="211" spans="1:32" hidden="1">
      <c r="A211"/>
      <c r="B211"/>
      <c r="C211"/>
      <c r="D211"/>
      <c r="E211"/>
      <c r="F211"/>
      <c r="G211"/>
      <c r="H211"/>
      <c r="I211"/>
      <c r="J211"/>
      <c r="K211"/>
      <c r="L211"/>
      <c r="M211"/>
      <c r="N211"/>
      <c r="O211"/>
      <c r="P211"/>
      <c r="Q211"/>
      <c r="R211"/>
      <c r="S211"/>
      <c r="T211"/>
      <c r="U211"/>
      <c r="V211"/>
      <c r="W211"/>
      <c r="X211"/>
      <c r="Y211"/>
      <c r="Z211"/>
      <c r="AA211"/>
      <c r="AB211"/>
      <c r="AC211"/>
      <c r="AD211"/>
      <c r="AE211"/>
      <c r="AF211"/>
    </row>
    <row r="212" spans="1:32" hidden="1">
      <c r="A212"/>
      <c r="B212"/>
      <c r="C212"/>
      <c r="D212"/>
      <c r="E212"/>
      <c r="F212"/>
      <c r="G212"/>
      <c r="H212"/>
      <c r="I212"/>
      <c r="J212"/>
      <c r="K212"/>
      <c r="L212"/>
      <c r="M212"/>
      <c r="N212"/>
      <c r="O212"/>
      <c r="P212"/>
      <c r="Q212"/>
      <c r="R212"/>
      <c r="S212"/>
      <c r="T212"/>
      <c r="U212"/>
      <c r="V212"/>
      <c r="W212"/>
      <c r="X212"/>
      <c r="Y212"/>
      <c r="Z212"/>
      <c r="AA212"/>
      <c r="AB212"/>
      <c r="AC212"/>
      <c r="AD212"/>
      <c r="AE212"/>
      <c r="AF212"/>
    </row>
    <row r="213" spans="1:32" hidden="1">
      <c r="A213"/>
      <c r="B213"/>
      <c r="C213"/>
      <c r="D213"/>
      <c r="E213"/>
      <c r="F213"/>
      <c r="G213"/>
      <c r="H213"/>
      <c r="I213"/>
      <c r="J213"/>
      <c r="K213"/>
      <c r="L213"/>
      <c r="M213"/>
      <c r="N213"/>
      <c r="O213"/>
      <c r="P213"/>
      <c r="Q213"/>
      <c r="R213"/>
      <c r="S213"/>
      <c r="T213"/>
      <c r="U213"/>
      <c r="V213"/>
      <c r="W213"/>
      <c r="X213"/>
      <c r="Y213"/>
      <c r="Z213"/>
      <c r="AA213"/>
      <c r="AB213"/>
      <c r="AC213"/>
      <c r="AD213"/>
      <c r="AE213"/>
      <c r="AF213"/>
    </row>
    <row r="214" spans="1:32" hidden="1">
      <c r="A214"/>
      <c r="B214"/>
      <c r="C214"/>
      <c r="D214"/>
      <c r="E214"/>
      <c r="F214"/>
      <c r="G214"/>
      <c r="H214"/>
      <c r="I214"/>
      <c r="J214"/>
      <c r="K214"/>
      <c r="L214"/>
      <c r="M214"/>
      <c r="N214"/>
      <c r="O214"/>
      <c r="P214"/>
      <c r="Q214"/>
      <c r="R214"/>
      <c r="S214"/>
      <c r="T214"/>
      <c r="U214"/>
      <c r="V214"/>
      <c r="W214"/>
      <c r="X214"/>
      <c r="Y214"/>
      <c r="Z214"/>
      <c r="AA214"/>
      <c r="AB214"/>
      <c r="AC214"/>
      <c r="AD214"/>
      <c r="AE214"/>
      <c r="AF214"/>
    </row>
    <row r="215" spans="1:32" hidden="1">
      <c r="A215"/>
      <c r="B215"/>
      <c r="C215"/>
      <c r="D215"/>
      <c r="E215"/>
      <c r="F215"/>
      <c r="G215"/>
      <c r="H215"/>
      <c r="I215"/>
      <c r="J215"/>
      <c r="K215"/>
      <c r="L215"/>
      <c r="M215"/>
      <c r="N215"/>
      <c r="O215"/>
      <c r="P215"/>
      <c r="Q215"/>
      <c r="R215"/>
      <c r="S215"/>
      <c r="T215"/>
      <c r="U215"/>
      <c r="V215"/>
      <c r="W215"/>
      <c r="X215"/>
      <c r="Y215"/>
      <c r="Z215"/>
      <c r="AA215"/>
      <c r="AB215"/>
      <c r="AC215"/>
      <c r="AD215"/>
      <c r="AE215"/>
      <c r="AF215"/>
    </row>
    <row r="216" spans="1:32" hidden="1">
      <c r="A216"/>
      <c r="B216"/>
      <c r="C216"/>
      <c r="D216"/>
      <c r="E216"/>
      <c r="F216"/>
      <c r="G216"/>
      <c r="H216"/>
      <c r="I216"/>
      <c r="J216"/>
      <c r="K216"/>
      <c r="L216"/>
      <c r="M216"/>
      <c r="N216"/>
      <c r="O216"/>
      <c r="P216"/>
      <c r="Q216"/>
      <c r="R216"/>
      <c r="S216"/>
      <c r="T216"/>
      <c r="U216"/>
      <c r="V216"/>
      <c r="W216"/>
      <c r="X216"/>
      <c r="Y216"/>
      <c r="Z216"/>
      <c r="AA216"/>
      <c r="AB216"/>
      <c r="AC216"/>
      <c r="AD216"/>
      <c r="AE216"/>
      <c r="AF216"/>
    </row>
    <row r="217" spans="1:32" hidden="1">
      <c r="A217"/>
      <c r="B217"/>
      <c r="C217"/>
      <c r="D217"/>
      <c r="E217"/>
      <c r="F217"/>
      <c r="G217"/>
      <c r="H217"/>
      <c r="I217"/>
      <c r="J217"/>
      <c r="K217"/>
      <c r="L217"/>
      <c r="M217"/>
      <c r="N217"/>
      <c r="O217"/>
      <c r="P217"/>
      <c r="Q217"/>
      <c r="R217"/>
      <c r="S217"/>
      <c r="T217"/>
      <c r="U217"/>
      <c r="V217"/>
      <c r="W217"/>
      <c r="X217"/>
      <c r="Y217"/>
      <c r="Z217"/>
      <c r="AA217"/>
      <c r="AB217"/>
      <c r="AC217"/>
      <c r="AD217"/>
      <c r="AE217"/>
      <c r="AF217"/>
    </row>
    <row r="218" spans="1:32" hidden="1">
      <c r="A218"/>
      <c r="B218"/>
      <c r="C218"/>
      <c r="D218"/>
      <c r="E218"/>
      <c r="F218"/>
      <c r="G218"/>
      <c r="H218"/>
      <c r="I218"/>
      <c r="J218"/>
      <c r="K218"/>
      <c r="L218"/>
      <c r="M218"/>
      <c r="N218"/>
      <c r="O218"/>
      <c r="P218"/>
      <c r="Q218"/>
      <c r="R218"/>
      <c r="S218"/>
      <c r="T218"/>
      <c r="U218"/>
      <c r="V218"/>
      <c r="W218"/>
      <c r="X218"/>
      <c r="Y218"/>
      <c r="Z218"/>
      <c r="AA218"/>
      <c r="AB218"/>
      <c r="AC218"/>
      <c r="AD218"/>
      <c r="AE218"/>
      <c r="AF218"/>
    </row>
    <row r="219" spans="1:32" hidden="1">
      <c r="A219"/>
      <c r="B219"/>
      <c r="C219"/>
      <c r="D219"/>
      <c r="E219"/>
      <c r="F219"/>
      <c r="G219"/>
      <c r="H219"/>
      <c r="I219"/>
      <c r="J219"/>
      <c r="K219"/>
      <c r="L219"/>
      <c r="M219"/>
      <c r="N219"/>
      <c r="O219"/>
      <c r="P219"/>
      <c r="Q219"/>
      <c r="R219"/>
      <c r="S219"/>
      <c r="T219"/>
      <c r="U219"/>
      <c r="V219"/>
      <c r="W219"/>
      <c r="X219"/>
      <c r="Y219"/>
      <c r="Z219"/>
      <c r="AA219"/>
      <c r="AB219"/>
      <c r="AC219"/>
      <c r="AD219"/>
      <c r="AE219"/>
      <c r="AF219"/>
    </row>
    <row r="220" spans="1:32" hidden="1">
      <c r="A220"/>
      <c r="B220"/>
      <c r="C220"/>
      <c r="D220"/>
      <c r="E220"/>
      <c r="F220"/>
      <c r="G220"/>
      <c r="H220"/>
      <c r="I220"/>
      <c r="J220"/>
      <c r="K220"/>
      <c r="L220"/>
      <c r="M220"/>
      <c r="N220"/>
      <c r="O220"/>
      <c r="P220"/>
      <c r="Q220"/>
      <c r="R220"/>
      <c r="S220"/>
      <c r="T220"/>
      <c r="U220"/>
      <c r="V220"/>
      <c r="W220"/>
      <c r="X220"/>
      <c r="Y220"/>
      <c r="Z220"/>
      <c r="AA220"/>
      <c r="AB220"/>
      <c r="AC220"/>
      <c r="AD220"/>
      <c r="AE220"/>
      <c r="AF220"/>
    </row>
    <row r="221" spans="1:32" hidden="1">
      <c r="A221"/>
      <c r="B221"/>
      <c r="C221"/>
      <c r="D221"/>
      <c r="E221"/>
      <c r="F221"/>
      <c r="G221"/>
      <c r="H221"/>
      <c r="I221"/>
      <c r="J221"/>
      <c r="K221"/>
      <c r="L221"/>
      <c r="M221"/>
      <c r="N221"/>
      <c r="O221"/>
      <c r="P221"/>
      <c r="Q221"/>
      <c r="R221"/>
      <c r="S221"/>
      <c r="T221"/>
      <c r="U221"/>
      <c r="V221"/>
      <c r="W221"/>
      <c r="X221"/>
      <c r="Y221"/>
      <c r="Z221"/>
      <c r="AA221"/>
      <c r="AB221"/>
      <c r="AC221"/>
      <c r="AD221"/>
      <c r="AE221"/>
      <c r="AF221"/>
    </row>
    <row r="222" spans="1:32" hidden="1">
      <c r="A222"/>
      <c r="B222"/>
      <c r="C222"/>
      <c r="D222"/>
      <c r="E222"/>
      <c r="F222"/>
      <c r="G222"/>
      <c r="H222"/>
      <c r="I222"/>
      <c r="J222"/>
      <c r="K222"/>
      <c r="L222"/>
      <c r="M222"/>
      <c r="N222"/>
      <c r="O222"/>
      <c r="P222"/>
      <c r="Q222"/>
      <c r="R222"/>
      <c r="S222"/>
      <c r="T222"/>
      <c r="U222"/>
      <c r="V222"/>
      <c r="W222"/>
      <c r="X222"/>
      <c r="Y222"/>
      <c r="Z222"/>
      <c r="AA222"/>
      <c r="AB222"/>
      <c r="AC222"/>
      <c r="AD222"/>
      <c r="AE222"/>
      <c r="AF222"/>
    </row>
    <row r="223" spans="1:32" hidden="1">
      <c r="A223"/>
      <c r="B223"/>
      <c r="C223"/>
      <c r="D223"/>
      <c r="E223"/>
      <c r="F223"/>
      <c r="G223"/>
      <c r="H223"/>
      <c r="I223"/>
      <c r="J223"/>
      <c r="K223"/>
      <c r="L223"/>
      <c r="M223"/>
      <c r="N223"/>
      <c r="O223"/>
      <c r="P223"/>
      <c r="Q223"/>
      <c r="R223"/>
      <c r="S223"/>
      <c r="T223"/>
      <c r="U223"/>
      <c r="V223"/>
      <c r="W223"/>
      <c r="X223"/>
      <c r="Y223"/>
      <c r="Z223"/>
      <c r="AA223"/>
      <c r="AB223"/>
      <c r="AC223"/>
      <c r="AD223"/>
      <c r="AE223"/>
      <c r="AF223"/>
    </row>
    <row r="224" spans="1:32" hidden="1">
      <c r="A224"/>
      <c r="B224"/>
      <c r="C224"/>
      <c r="D224"/>
      <c r="E224"/>
      <c r="F224"/>
      <c r="G224"/>
      <c r="H224"/>
      <c r="I224"/>
      <c r="J224"/>
      <c r="K224"/>
      <c r="L224"/>
      <c r="M224"/>
      <c r="N224"/>
      <c r="O224"/>
      <c r="P224"/>
      <c r="Q224"/>
      <c r="R224"/>
      <c r="S224"/>
      <c r="T224"/>
      <c r="U224"/>
      <c r="V224"/>
      <c r="W224"/>
      <c r="X224"/>
      <c r="Y224"/>
      <c r="Z224"/>
      <c r="AA224"/>
      <c r="AB224"/>
      <c r="AC224"/>
      <c r="AD224"/>
      <c r="AE224"/>
      <c r="AF224"/>
    </row>
    <row r="225" spans="1:32" hidden="1">
      <c r="A225"/>
      <c r="B225"/>
      <c r="C225"/>
      <c r="D225"/>
      <c r="E225"/>
      <c r="F225"/>
      <c r="G225"/>
      <c r="H225"/>
      <c r="I225"/>
      <c r="J225"/>
      <c r="K225"/>
      <c r="L225"/>
      <c r="M225"/>
      <c r="N225"/>
      <c r="O225"/>
      <c r="P225"/>
      <c r="Q225"/>
      <c r="R225"/>
      <c r="S225"/>
      <c r="T225"/>
      <c r="U225"/>
      <c r="V225"/>
      <c r="W225"/>
      <c r="X225"/>
      <c r="Y225"/>
      <c r="Z225"/>
      <c r="AA225"/>
      <c r="AB225"/>
      <c r="AC225"/>
      <c r="AD225"/>
      <c r="AE225"/>
      <c r="AF225"/>
    </row>
    <row r="226" spans="1:32" hidden="1">
      <c r="A226"/>
      <c r="B226"/>
      <c r="C226"/>
      <c r="D226"/>
      <c r="E226"/>
      <c r="F226"/>
      <c r="G226"/>
      <c r="H226"/>
      <c r="I226"/>
      <c r="J226"/>
      <c r="K226"/>
      <c r="L226"/>
      <c r="M226"/>
      <c r="N226"/>
      <c r="O226"/>
      <c r="P226"/>
      <c r="Q226"/>
      <c r="R226"/>
      <c r="S226"/>
      <c r="T226"/>
      <c r="U226"/>
      <c r="V226"/>
      <c r="W226"/>
      <c r="X226"/>
      <c r="Y226"/>
      <c r="Z226"/>
      <c r="AA226"/>
      <c r="AB226"/>
      <c r="AC226"/>
      <c r="AD226"/>
      <c r="AE226"/>
      <c r="AF226"/>
    </row>
    <row r="227" spans="1:32" hidden="1">
      <c r="A227"/>
      <c r="B227"/>
      <c r="C227"/>
      <c r="D227"/>
      <c r="E227"/>
      <c r="F227"/>
      <c r="G227"/>
      <c r="H227"/>
      <c r="I227"/>
      <c r="J227"/>
      <c r="K227"/>
      <c r="L227"/>
      <c r="M227"/>
      <c r="N227"/>
      <c r="O227"/>
      <c r="P227"/>
      <c r="Q227"/>
      <c r="R227"/>
      <c r="S227"/>
      <c r="T227"/>
      <c r="U227"/>
      <c r="V227"/>
      <c r="W227"/>
      <c r="X227"/>
      <c r="Y227"/>
      <c r="Z227"/>
      <c r="AA227"/>
      <c r="AB227"/>
      <c r="AC227"/>
      <c r="AD227"/>
      <c r="AE227"/>
      <c r="AF227"/>
    </row>
    <row r="228" spans="1:32" hidden="1">
      <c r="A228"/>
      <c r="B228"/>
      <c r="C228"/>
      <c r="D228"/>
      <c r="E228"/>
      <c r="F228"/>
      <c r="G228"/>
      <c r="H228"/>
      <c r="I228"/>
      <c r="J228"/>
      <c r="K228"/>
      <c r="L228"/>
      <c r="M228"/>
      <c r="N228"/>
      <c r="O228"/>
      <c r="P228"/>
      <c r="Q228"/>
      <c r="R228"/>
      <c r="S228"/>
      <c r="T228"/>
      <c r="U228"/>
      <c r="V228"/>
      <c r="W228"/>
      <c r="X228"/>
      <c r="Y228"/>
      <c r="Z228"/>
      <c r="AA228"/>
      <c r="AB228"/>
      <c r="AC228"/>
      <c r="AD228"/>
      <c r="AE228"/>
      <c r="AF228"/>
    </row>
  </sheetData>
  <sheetProtection algorithmName="SHA-512" hashValue="ebFKukJJRVvNo41Tl/q1tawJB2kMFhSkzzC6por2dzV0WdaLgVaW6Wgp1+JMqAf23aoHC/Nmv3d7ouyeeqadmQ==" saltValue="linxsLuLVB/NbFg5irhs0w==" spinCount="100000" sheet="1" objects="1" scenarios="1" selectLockedCells="1"/>
  <mergeCells count="35">
    <mergeCell ref="C77:AC83"/>
    <mergeCell ref="C86:AC92"/>
    <mergeCell ref="C95:AC101"/>
    <mergeCell ref="C104:AC110"/>
    <mergeCell ref="C113:AC119"/>
    <mergeCell ref="C68:AC74"/>
    <mergeCell ref="L41:AC41"/>
    <mergeCell ref="E42:AC42"/>
    <mergeCell ref="H43:AC43"/>
    <mergeCell ref="C45:AC45"/>
    <mergeCell ref="C47:AC49"/>
    <mergeCell ref="H53:AC53"/>
    <mergeCell ref="L54:AC54"/>
    <mergeCell ref="E55:AC55"/>
    <mergeCell ref="H56:AC56"/>
    <mergeCell ref="C58:AC58"/>
    <mergeCell ref="C60:AC62"/>
    <mergeCell ref="H40:AC40"/>
    <mergeCell ref="L15:AC15"/>
    <mergeCell ref="E16:AC16"/>
    <mergeCell ref="H17:AC17"/>
    <mergeCell ref="C19:AC19"/>
    <mergeCell ref="C21:AC23"/>
    <mergeCell ref="H27:AC27"/>
    <mergeCell ref="L28:AC28"/>
    <mergeCell ref="E29:AC29"/>
    <mergeCell ref="H30:AC30"/>
    <mergeCell ref="C32:AC32"/>
    <mergeCell ref="C34:AC36"/>
    <mergeCell ref="H14:AC14"/>
    <mergeCell ref="B2:AD6"/>
    <mergeCell ref="B7:AD7"/>
    <mergeCell ref="AB9:AD9"/>
    <mergeCell ref="B9:L9"/>
    <mergeCell ref="B11:AD11"/>
  </mergeCells>
  <hyperlinks>
    <hyperlink ref="AB9:AD9" location="Índice!A1" display="Índice"/>
  </hyperlinks>
  <pageMargins left="0.70866141732283472" right="0.70866141732283472" top="0.74803149606299213" bottom="0.74803149606299213" header="0.31496062992125984" footer="0.31496062992125984"/>
  <pageSetup scale="77" orientation="portrait" horizontalDpi="300" r:id="rId1"/>
  <headerFooter>
    <oddHeader>&amp;CMódulo 1 Sección XI
Participantes y Comentarios</oddHeader>
    <oddFooter>&amp;LCenso Nacional de Gobierno, Seguridad Pública y Sistema Penitenciario Estatales 2017&amp;R&amp;P de &amp;N</oddFooter>
  </headerFooter>
  <rowBreaks count="3" manualBreakCount="3">
    <brk id="64" max="30" man="1"/>
    <brk id="161" max="16383" man="1"/>
    <brk id="201" max="16383" man="1"/>
  </rowBreaks>
  <drawing r:id="rId2"/>
</worksheet>
</file>

<file path=xl/worksheets/sheet7.xml><?xml version="1.0" encoding="utf-8"?>
<worksheet xmlns="http://schemas.openxmlformats.org/spreadsheetml/2006/main" xmlns:r="http://schemas.openxmlformats.org/officeDocument/2006/relationships">
  <dimension ref="A1:AF227"/>
  <sheetViews>
    <sheetView view="pageBreakPreview" zoomScaleNormal="100" zoomScaleSheetLayoutView="100" workbookViewId="0">
      <selection activeCell="B13" sqref="B13:AD13"/>
    </sheetView>
  </sheetViews>
  <sheetFormatPr baseColWidth="10" defaultColWidth="0" defaultRowHeight="15" zeroHeight="1"/>
  <cols>
    <col min="1" max="2" width="3.7109375" style="52" customWidth="1"/>
    <col min="3" max="13" width="3.7109375" style="461" customWidth="1"/>
    <col min="14" max="15" width="3.7109375" style="52" customWidth="1"/>
    <col min="16" max="31" width="3.7109375" style="461" customWidth="1"/>
    <col min="32" max="16384" width="11.42578125" style="461" hidden="1"/>
  </cols>
  <sheetData>
    <row r="1" spans="1:32" s="462" customFormat="1" ht="21.95" customHeight="1">
      <c r="A1" s="460"/>
      <c r="B1" s="1279" t="s">
        <v>0</v>
      </c>
      <c r="C1" s="1279"/>
      <c r="D1" s="1279"/>
      <c r="E1" s="1279"/>
      <c r="F1" s="1279"/>
      <c r="G1" s="1279"/>
      <c r="H1" s="1279"/>
      <c r="I1" s="1279"/>
      <c r="J1" s="1279"/>
      <c r="K1" s="1279"/>
      <c r="L1" s="1279"/>
      <c r="M1" s="1279"/>
      <c r="N1" s="1279"/>
      <c r="O1" s="1279"/>
      <c r="P1" s="1279"/>
      <c r="Q1" s="1279"/>
      <c r="R1" s="1279"/>
      <c r="S1" s="1279"/>
      <c r="T1" s="1279"/>
      <c r="U1" s="1279"/>
      <c r="V1" s="1279"/>
      <c r="W1" s="1279"/>
      <c r="X1" s="1279"/>
      <c r="Y1" s="1279"/>
      <c r="Z1" s="1279"/>
      <c r="AA1" s="1279"/>
      <c r="AB1" s="1279"/>
      <c r="AC1" s="1279"/>
      <c r="AD1" s="1279"/>
      <c r="AE1" s="461"/>
    </row>
    <row r="2" spans="1:32" s="462" customFormat="1" ht="21.95" customHeight="1">
      <c r="A2" s="460"/>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B2" s="1279"/>
      <c r="AC2" s="1279"/>
      <c r="AD2" s="1279"/>
      <c r="AE2" s="461"/>
    </row>
    <row r="3" spans="1:32" s="462" customFormat="1" ht="21.95" customHeight="1">
      <c r="A3" s="460"/>
      <c r="B3" s="1279"/>
      <c r="C3" s="1279"/>
      <c r="D3" s="1279"/>
      <c r="E3" s="1279"/>
      <c r="F3" s="1279"/>
      <c r="G3" s="1279"/>
      <c r="H3" s="1279"/>
      <c r="I3" s="1279"/>
      <c r="J3" s="1279"/>
      <c r="K3" s="1279"/>
      <c r="L3" s="1279"/>
      <c r="M3" s="1279"/>
      <c r="N3" s="1279"/>
      <c r="O3" s="1279"/>
      <c r="P3" s="1279"/>
      <c r="Q3" s="1279"/>
      <c r="R3" s="1279"/>
      <c r="S3" s="1279"/>
      <c r="T3" s="1279"/>
      <c r="U3" s="1279"/>
      <c r="V3" s="1279"/>
      <c r="W3" s="1279"/>
      <c r="X3" s="1279"/>
      <c r="Y3" s="1279"/>
      <c r="Z3" s="1279"/>
      <c r="AA3" s="1279"/>
      <c r="AB3" s="1279"/>
      <c r="AC3" s="1279"/>
      <c r="AD3" s="1279"/>
      <c r="AE3" s="461"/>
    </row>
    <row r="4" spans="1:32" s="462" customFormat="1" ht="21.95" customHeight="1">
      <c r="A4" s="460"/>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461"/>
    </row>
    <row r="5" spans="1:32" s="462" customFormat="1" ht="21.95" customHeight="1">
      <c r="A5" s="463"/>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461"/>
    </row>
    <row r="6" spans="1:32" s="462" customFormat="1" ht="32.25" customHeight="1">
      <c r="A6" s="463"/>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461"/>
    </row>
    <row r="7" spans="1:32" s="571" customFormat="1" ht="38.25" customHeight="1">
      <c r="A7" s="578"/>
      <c r="B7" s="1135" t="s">
        <v>651</v>
      </c>
      <c r="C7" s="1135"/>
      <c r="D7" s="1135"/>
      <c r="E7" s="1135"/>
      <c r="F7" s="1135"/>
      <c r="G7" s="1135"/>
      <c r="H7" s="1135"/>
      <c r="I7" s="1135"/>
      <c r="J7" s="1135"/>
      <c r="K7" s="1135"/>
      <c r="L7" s="1135"/>
      <c r="M7" s="1135"/>
      <c r="N7" s="1135"/>
      <c r="O7" s="1135"/>
      <c r="P7" s="1135"/>
      <c r="Q7" s="1135"/>
      <c r="R7" s="1135"/>
      <c r="S7" s="1135"/>
      <c r="T7" s="1135"/>
      <c r="U7" s="1135"/>
      <c r="V7" s="1135"/>
      <c r="W7" s="1135"/>
      <c r="X7" s="1135"/>
      <c r="Y7" s="1135"/>
      <c r="Z7" s="1135"/>
      <c r="AA7" s="1135"/>
      <c r="AB7" s="1135"/>
      <c r="AC7" s="1135"/>
      <c r="AD7" s="1135"/>
      <c r="AE7" s="569"/>
    </row>
    <row r="8" spans="1:32" s="468" customFormat="1" ht="18" customHeight="1">
      <c r="A8" s="464"/>
      <c r="B8" s="465"/>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1280" t="s">
        <v>1</v>
      </c>
      <c r="AC8" s="1280"/>
      <c r="AD8" s="1280"/>
      <c r="AE8" s="466"/>
      <c r="AF8" s="467"/>
    </row>
    <row r="9" spans="1:32" s="468" customFormat="1" ht="9.9499999999999993" customHeight="1">
      <c r="A9" s="464"/>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6"/>
      <c r="AF9" s="467"/>
    </row>
    <row r="10" spans="1:32" s="472" customFormat="1" ht="21" customHeight="1">
      <c r="A10" s="469"/>
      <c r="B10" s="1281" t="s">
        <v>1013</v>
      </c>
      <c r="C10" s="1282"/>
      <c r="D10" s="1282"/>
      <c r="E10" s="1282"/>
      <c r="F10" s="1282"/>
      <c r="G10" s="1282"/>
      <c r="H10" s="1282"/>
      <c r="I10" s="1282"/>
      <c r="J10" s="1282"/>
      <c r="K10" s="1282"/>
      <c r="L10" s="1282"/>
      <c r="M10" s="1282"/>
      <c r="N10" s="1282"/>
      <c r="O10" s="1282"/>
      <c r="P10" s="1282"/>
      <c r="Q10" s="1282"/>
      <c r="R10" s="1282"/>
      <c r="S10" s="1282"/>
      <c r="T10" s="1282"/>
      <c r="U10" s="1282"/>
      <c r="V10" s="1282"/>
      <c r="W10" s="1282"/>
      <c r="X10" s="1282"/>
      <c r="Y10" s="1282"/>
      <c r="Z10" s="1282"/>
      <c r="AA10" s="1282"/>
      <c r="AB10" s="1282"/>
      <c r="AC10" s="1282"/>
      <c r="AD10" s="1282"/>
      <c r="AE10" s="470"/>
      <c r="AF10" s="471"/>
    </row>
    <row r="11" spans="1:32" s="462" customFormat="1">
      <c r="A11" s="19"/>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1"/>
    </row>
    <row r="12" spans="1:32" s="462" customFormat="1" ht="19.5">
      <c r="A12" s="19"/>
      <c r="B12" s="97" t="s">
        <v>432</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21"/>
    </row>
    <row r="13" spans="1:32" s="462" customFormat="1" ht="31.5" customHeight="1">
      <c r="A13" s="19"/>
      <c r="B13" s="97"/>
      <c r="C13" s="1275" t="s">
        <v>433</v>
      </c>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21"/>
    </row>
    <row r="14" spans="1:32" s="462" customFormat="1">
      <c r="A14" s="19"/>
      <c r="B14" s="97"/>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21"/>
    </row>
    <row r="15" spans="1:32" s="462" customFormat="1">
      <c r="A15" s="19"/>
      <c r="B15" s="96" t="s">
        <v>434</v>
      </c>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21"/>
    </row>
    <row r="16" spans="1:32" s="462" customFormat="1" ht="32.25" customHeight="1">
      <c r="A16" s="19"/>
      <c r="B16" s="474"/>
      <c r="C16" s="1275" t="s">
        <v>435</v>
      </c>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21"/>
    </row>
    <row r="17" spans="1:31" s="462" customFormat="1" ht="20.25" customHeight="1">
      <c r="A17" s="19"/>
      <c r="B17" s="474"/>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21"/>
    </row>
    <row r="18" spans="1:31" s="462" customFormat="1">
      <c r="A18" s="19"/>
      <c r="B18" s="96" t="s">
        <v>493</v>
      </c>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21"/>
    </row>
    <row r="19" spans="1:31" s="462" customFormat="1" ht="84.75" customHeight="1">
      <c r="A19" s="19"/>
      <c r="B19" s="474"/>
      <c r="C19" s="1275" t="s">
        <v>738</v>
      </c>
      <c r="D19" s="1275"/>
      <c r="E19" s="1275"/>
      <c r="F19" s="1275"/>
      <c r="G19" s="1275"/>
      <c r="H19" s="1275"/>
      <c r="I19" s="1275"/>
      <c r="J19" s="1275"/>
      <c r="K19" s="1275"/>
      <c r="L19" s="1275"/>
      <c r="M19" s="1275"/>
      <c r="N19" s="1275"/>
      <c r="O19" s="1275"/>
      <c r="P19" s="1275"/>
      <c r="Q19" s="1275"/>
      <c r="R19" s="1275"/>
      <c r="S19" s="1275"/>
      <c r="T19" s="1275"/>
      <c r="U19" s="1275"/>
      <c r="V19" s="1275"/>
      <c r="W19" s="1275"/>
      <c r="X19" s="1275"/>
      <c r="Y19" s="1275"/>
      <c r="Z19" s="1275"/>
      <c r="AA19" s="1275"/>
      <c r="AB19" s="1275"/>
      <c r="AC19" s="1275"/>
      <c r="AD19" s="1275"/>
      <c r="AE19" s="21"/>
    </row>
    <row r="20" spans="1:31" s="462" customFormat="1">
      <c r="A20" s="19"/>
      <c r="B20" s="474"/>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21"/>
    </row>
    <row r="21" spans="1:31" s="462" customFormat="1">
      <c r="A21" s="19"/>
      <c r="B21" s="97" t="s">
        <v>436</v>
      </c>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21"/>
    </row>
    <row r="22" spans="1:31" s="462" customFormat="1" ht="80.25" customHeight="1">
      <c r="A22" s="19"/>
      <c r="B22" s="97"/>
      <c r="C22" s="1275" t="s">
        <v>437</v>
      </c>
      <c r="D22" s="1275"/>
      <c r="E22" s="1275"/>
      <c r="F22" s="1275"/>
      <c r="G22" s="1275"/>
      <c r="H22" s="1275"/>
      <c r="I22" s="1275"/>
      <c r="J22" s="1275"/>
      <c r="K22" s="1275"/>
      <c r="L22" s="1275"/>
      <c r="M22" s="1275"/>
      <c r="N22" s="1275"/>
      <c r="O22" s="1275"/>
      <c r="P22" s="1275"/>
      <c r="Q22" s="1275"/>
      <c r="R22" s="1275"/>
      <c r="S22" s="1275"/>
      <c r="T22" s="1275"/>
      <c r="U22" s="1275"/>
      <c r="V22" s="1275"/>
      <c r="W22" s="1275"/>
      <c r="X22" s="1275"/>
      <c r="Y22" s="1275"/>
      <c r="Z22" s="1275"/>
      <c r="AA22" s="1275"/>
      <c r="AB22" s="1275"/>
      <c r="AC22" s="1275"/>
      <c r="AD22" s="1275"/>
      <c r="AE22" s="21"/>
    </row>
    <row r="23" spans="1:31" s="462" customFormat="1">
      <c r="A23" s="19"/>
      <c r="B23" s="97"/>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21"/>
    </row>
    <row r="24" spans="1:31" s="462" customFormat="1" ht="41.25" customHeight="1">
      <c r="A24" s="19"/>
      <c r="B24" s="97" t="s">
        <v>438</v>
      </c>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21"/>
    </row>
    <row r="25" spans="1:31" s="462" customFormat="1" ht="41.25" customHeight="1">
      <c r="A25" s="19"/>
      <c r="B25" s="97"/>
      <c r="C25" s="1275" t="s">
        <v>1009</v>
      </c>
      <c r="D25" s="1275"/>
      <c r="E25" s="1275"/>
      <c r="F25" s="1275"/>
      <c r="G25" s="1275"/>
      <c r="H25" s="1275"/>
      <c r="I25" s="1275"/>
      <c r="J25" s="1275"/>
      <c r="K25" s="1275"/>
      <c r="L25" s="1275"/>
      <c r="M25" s="1275"/>
      <c r="N25" s="1275"/>
      <c r="O25" s="1275"/>
      <c r="P25" s="1275"/>
      <c r="Q25" s="1275"/>
      <c r="R25" s="1275"/>
      <c r="S25" s="1275"/>
      <c r="T25" s="1275"/>
      <c r="U25" s="1275"/>
      <c r="V25" s="1275"/>
      <c r="W25" s="1275"/>
      <c r="X25" s="1275"/>
      <c r="Y25" s="1275"/>
      <c r="Z25" s="1275"/>
      <c r="AA25" s="1275"/>
      <c r="AB25" s="1275"/>
      <c r="AC25" s="1275"/>
      <c r="AD25" s="1275"/>
      <c r="AE25" s="21"/>
    </row>
    <row r="26" spans="1:31" s="462" customFormat="1">
      <c r="A26" s="19"/>
      <c r="B26" s="475"/>
      <c r="C26" s="476" t="s">
        <v>439</v>
      </c>
      <c r="D26" s="477"/>
      <c r="E26" s="477"/>
      <c r="F26" s="477"/>
      <c r="G26" s="477"/>
      <c r="H26" s="477"/>
      <c r="I26" s="477"/>
      <c r="J26" s="477"/>
      <c r="K26" s="477"/>
      <c r="L26" s="477"/>
      <c r="M26" s="477"/>
      <c r="N26" s="477"/>
      <c r="O26" s="477"/>
      <c r="P26" s="477"/>
      <c r="Q26" s="477"/>
      <c r="R26" s="477"/>
      <c r="S26" s="477"/>
      <c r="T26" s="477"/>
      <c r="U26" s="477"/>
      <c r="V26" s="477"/>
      <c r="W26" s="477"/>
      <c r="X26" s="477"/>
      <c r="Y26" s="477"/>
      <c r="Z26" s="477"/>
      <c r="AA26" s="477"/>
      <c r="AB26" s="477"/>
      <c r="AC26" s="477"/>
      <c r="AD26" s="29"/>
      <c r="AE26" s="21"/>
    </row>
    <row r="27" spans="1:31" s="462" customFormat="1" ht="37.5" customHeight="1">
      <c r="A27" s="19"/>
      <c r="B27" s="475"/>
      <c r="C27" s="6"/>
      <c r="D27" s="1278" t="s">
        <v>440</v>
      </c>
      <c r="E27" s="1278"/>
      <c r="F27" s="1278"/>
      <c r="G27" s="1278"/>
      <c r="H27" s="1278"/>
      <c r="I27" s="1278"/>
      <c r="J27" s="1278"/>
      <c r="K27" s="1278"/>
      <c r="L27" s="1278"/>
      <c r="M27" s="1278"/>
      <c r="N27" s="1278"/>
      <c r="O27" s="1278"/>
      <c r="P27" s="1278"/>
      <c r="Q27" s="1278"/>
      <c r="R27" s="1278"/>
      <c r="S27" s="1278"/>
      <c r="T27" s="1278"/>
      <c r="U27" s="1278"/>
      <c r="V27" s="1278"/>
      <c r="W27" s="1278"/>
      <c r="X27" s="1278"/>
      <c r="Y27" s="1278"/>
      <c r="Z27" s="1278"/>
      <c r="AA27" s="1278"/>
      <c r="AB27" s="1278"/>
      <c r="AC27" s="1278"/>
      <c r="AD27" s="1278"/>
      <c r="AE27" s="21"/>
    </row>
    <row r="28" spans="1:31" s="462" customFormat="1">
      <c r="A28" s="19"/>
      <c r="B28" s="475"/>
      <c r="C28" s="476" t="s">
        <v>441</v>
      </c>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29"/>
      <c r="AE28" s="21"/>
    </row>
    <row r="29" spans="1:31" s="462" customFormat="1" ht="30" customHeight="1">
      <c r="A29" s="19"/>
      <c r="B29" s="475"/>
      <c r="C29" s="6"/>
      <c r="D29" s="1278" t="s">
        <v>442</v>
      </c>
      <c r="E29" s="1278"/>
      <c r="F29" s="1278"/>
      <c r="G29" s="1278"/>
      <c r="H29" s="1278"/>
      <c r="I29" s="1278"/>
      <c r="J29" s="1278"/>
      <c r="K29" s="1278"/>
      <c r="L29" s="1278"/>
      <c r="M29" s="1278"/>
      <c r="N29" s="1278"/>
      <c r="O29" s="1278"/>
      <c r="P29" s="1278"/>
      <c r="Q29" s="1278"/>
      <c r="R29" s="1278"/>
      <c r="S29" s="1278"/>
      <c r="T29" s="1278"/>
      <c r="U29" s="1278"/>
      <c r="V29" s="1278"/>
      <c r="W29" s="1278"/>
      <c r="X29" s="1278"/>
      <c r="Y29" s="1278"/>
      <c r="Z29" s="1278"/>
      <c r="AA29" s="1278"/>
      <c r="AB29" s="1278"/>
      <c r="AC29" s="1278"/>
      <c r="AD29" s="1278"/>
      <c r="AE29" s="21"/>
    </row>
    <row r="30" spans="1:31" s="462" customFormat="1">
      <c r="A30" s="19"/>
      <c r="B30" s="475"/>
      <c r="C30" s="476" t="s">
        <v>443</v>
      </c>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29"/>
      <c r="AE30" s="21"/>
    </row>
    <row r="31" spans="1:31" s="462" customFormat="1" ht="36" customHeight="1">
      <c r="A31" s="19"/>
      <c r="B31" s="475"/>
      <c r="C31" s="6"/>
      <c r="D31" s="1278" t="s">
        <v>444</v>
      </c>
      <c r="E31" s="1278"/>
      <c r="F31" s="1278"/>
      <c r="G31" s="1278"/>
      <c r="H31" s="1278"/>
      <c r="I31" s="1278"/>
      <c r="J31" s="1278"/>
      <c r="K31" s="1278"/>
      <c r="L31" s="1278"/>
      <c r="M31" s="1278"/>
      <c r="N31" s="1278"/>
      <c r="O31" s="1278"/>
      <c r="P31" s="1278"/>
      <c r="Q31" s="1278"/>
      <c r="R31" s="1278"/>
      <c r="S31" s="1278"/>
      <c r="T31" s="1278"/>
      <c r="U31" s="1278"/>
      <c r="V31" s="1278"/>
      <c r="W31" s="1278"/>
      <c r="X31" s="1278"/>
      <c r="Y31" s="1278"/>
      <c r="Z31" s="1278"/>
      <c r="AA31" s="1278"/>
      <c r="AB31" s="1278"/>
      <c r="AC31" s="1278"/>
      <c r="AD31" s="1278"/>
      <c r="AE31" s="21"/>
    </row>
    <row r="32" spans="1:31" s="462" customFormat="1">
      <c r="A32" s="19"/>
      <c r="B32" s="475"/>
      <c r="C32" s="476" t="s">
        <v>732</v>
      </c>
      <c r="D32" s="477"/>
      <c r="E32" s="477"/>
      <c r="F32" s="477"/>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c r="AD32" s="29"/>
      <c r="AE32" s="21"/>
    </row>
    <row r="33" spans="1:31" s="462" customFormat="1" ht="38.25" customHeight="1">
      <c r="A33" s="19"/>
      <c r="B33" s="475"/>
      <c r="C33" s="6"/>
      <c r="D33" s="1278" t="s">
        <v>445</v>
      </c>
      <c r="E33" s="1278"/>
      <c r="F33" s="1278"/>
      <c r="G33" s="1278"/>
      <c r="H33" s="1278"/>
      <c r="I33" s="1278"/>
      <c r="J33" s="1278"/>
      <c r="K33" s="1278"/>
      <c r="L33" s="1278"/>
      <c r="M33" s="1278"/>
      <c r="N33" s="1278"/>
      <c r="O33" s="1278"/>
      <c r="P33" s="1278"/>
      <c r="Q33" s="1278"/>
      <c r="R33" s="1278"/>
      <c r="S33" s="1278"/>
      <c r="T33" s="1278"/>
      <c r="U33" s="1278"/>
      <c r="V33" s="1278"/>
      <c r="W33" s="1278"/>
      <c r="X33" s="1278"/>
      <c r="Y33" s="1278"/>
      <c r="Z33" s="1278"/>
      <c r="AA33" s="1278"/>
      <c r="AB33" s="1278"/>
      <c r="AC33" s="1278"/>
      <c r="AD33" s="1278"/>
      <c r="AE33" s="21"/>
    </row>
    <row r="34" spans="1:31" s="462" customFormat="1">
      <c r="A34" s="19"/>
      <c r="B34" s="475"/>
      <c r="C34" s="476" t="s">
        <v>446</v>
      </c>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29"/>
      <c r="AE34" s="21"/>
    </row>
    <row r="35" spans="1:31" s="462" customFormat="1" ht="39" customHeight="1">
      <c r="A35" s="19"/>
      <c r="B35" s="475"/>
      <c r="C35" s="6"/>
      <c r="D35" s="1278" t="s">
        <v>447</v>
      </c>
      <c r="E35" s="1278"/>
      <c r="F35" s="1278"/>
      <c r="G35" s="1278"/>
      <c r="H35" s="1278"/>
      <c r="I35" s="1278"/>
      <c r="J35" s="1278"/>
      <c r="K35" s="1278"/>
      <c r="L35" s="1278"/>
      <c r="M35" s="1278"/>
      <c r="N35" s="1278"/>
      <c r="O35" s="1278"/>
      <c r="P35" s="1278"/>
      <c r="Q35" s="1278"/>
      <c r="R35" s="1278"/>
      <c r="S35" s="1278"/>
      <c r="T35" s="1278"/>
      <c r="U35" s="1278"/>
      <c r="V35" s="1278"/>
      <c r="W35" s="1278"/>
      <c r="X35" s="1278"/>
      <c r="Y35" s="1278"/>
      <c r="Z35" s="1278"/>
      <c r="AA35" s="1278"/>
      <c r="AB35" s="1278"/>
      <c r="AC35" s="1278"/>
      <c r="AD35" s="1278"/>
      <c r="AE35" s="21"/>
    </row>
    <row r="36" spans="1:31" s="462" customFormat="1">
      <c r="A36" s="19"/>
      <c r="B36" s="475"/>
      <c r="C36" s="476" t="s">
        <v>448</v>
      </c>
      <c r="D36" s="477"/>
      <c r="E36" s="477"/>
      <c r="F36" s="477"/>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29"/>
      <c r="AE36" s="21"/>
    </row>
    <row r="37" spans="1:31" s="462" customFormat="1" ht="27" customHeight="1">
      <c r="A37" s="19"/>
      <c r="B37" s="475"/>
      <c r="C37" s="6"/>
      <c r="D37" s="1278" t="s">
        <v>449</v>
      </c>
      <c r="E37" s="1278"/>
      <c r="F37" s="1278"/>
      <c r="G37" s="1278"/>
      <c r="H37" s="1278"/>
      <c r="I37" s="1278"/>
      <c r="J37" s="1278"/>
      <c r="K37" s="1278"/>
      <c r="L37" s="1278"/>
      <c r="M37" s="1278"/>
      <c r="N37" s="1278"/>
      <c r="O37" s="1278"/>
      <c r="P37" s="1278"/>
      <c r="Q37" s="1278"/>
      <c r="R37" s="1278"/>
      <c r="S37" s="1278"/>
      <c r="T37" s="1278"/>
      <c r="U37" s="1278"/>
      <c r="V37" s="1278"/>
      <c r="W37" s="1278"/>
      <c r="X37" s="1278"/>
      <c r="Y37" s="1278"/>
      <c r="Z37" s="1278"/>
      <c r="AA37" s="1278"/>
      <c r="AB37" s="1278"/>
      <c r="AC37" s="1278"/>
      <c r="AD37" s="1278"/>
      <c r="AE37" s="21"/>
    </row>
    <row r="38" spans="1:31" s="462" customFormat="1">
      <c r="A38" s="19"/>
      <c r="B38" s="475"/>
      <c r="C38" s="476" t="s">
        <v>450</v>
      </c>
      <c r="D38" s="477"/>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29"/>
      <c r="AE38" s="21"/>
    </row>
    <row r="39" spans="1:31" s="462" customFormat="1" ht="43.5" customHeight="1">
      <c r="A39" s="19"/>
      <c r="B39" s="475"/>
      <c r="C39" s="6"/>
      <c r="D39" s="1278" t="s">
        <v>451</v>
      </c>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21"/>
    </row>
    <row r="40" spans="1:31" s="462" customFormat="1">
      <c r="A40" s="19"/>
      <c r="B40" s="475"/>
      <c r="C40" s="476" t="s">
        <v>452</v>
      </c>
      <c r="D40" s="477"/>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29"/>
      <c r="AE40" s="21"/>
    </row>
    <row r="41" spans="1:31" s="462" customFormat="1" ht="47.25" customHeight="1">
      <c r="A41" s="19"/>
      <c r="B41" s="475"/>
      <c r="C41" s="6"/>
      <c r="D41" s="1278" t="s">
        <v>453</v>
      </c>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21"/>
    </row>
    <row r="42" spans="1:31" s="462" customFormat="1">
      <c r="A42" s="19"/>
      <c r="B42" s="475"/>
      <c r="C42" s="476" t="s">
        <v>454</v>
      </c>
      <c r="D42" s="477"/>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29"/>
      <c r="AE42" s="21"/>
    </row>
    <row r="43" spans="1:31" s="462" customFormat="1" ht="49.5" customHeight="1">
      <c r="A43" s="19"/>
      <c r="B43" s="475"/>
      <c r="C43" s="6"/>
      <c r="D43" s="1278" t="s">
        <v>455</v>
      </c>
      <c r="E43" s="1278"/>
      <c r="F43" s="1278"/>
      <c r="G43" s="1278"/>
      <c r="H43" s="1278"/>
      <c r="I43" s="1278"/>
      <c r="J43" s="1278"/>
      <c r="K43" s="1278"/>
      <c r="L43" s="1278"/>
      <c r="M43" s="1278"/>
      <c r="N43" s="1278"/>
      <c r="O43" s="1278"/>
      <c r="P43" s="1278"/>
      <c r="Q43" s="1278"/>
      <c r="R43" s="1278"/>
      <c r="S43" s="1278"/>
      <c r="T43" s="1278"/>
      <c r="U43" s="1278"/>
      <c r="V43" s="1278"/>
      <c r="W43" s="1278"/>
      <c r="X43" s="1278"/>
      <c r="Y43" s="1278"/>
      <c r="Z43" s="1278"/>
      <c r="AA43" s="1278"/>
      <c r="AB43" s="1278"/>
      <c r="AC43" s="1278"/>
      <c r="AD43" s="1278"/>
      <c r="AE43" s="21"/>
    </row>
    <row r="44" spans="1:31" s="462" customFormat="1">
      <c r="A44" s="19"/>
      <c r="B44" s="475"/>
      <c r="C44" s="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21"/>
    </row>
    <row r="45" spans="1:31" s="462" customFormat="1" ht="19.5">
      <c r="A45" s="478"/>
      <c r="B45" s="97" t="s">
        <v>456</v>
      </c>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479"/>
    </row>
    <row r="46" spans="1:31" s="462" customFormat="1">
      <c r="A46" s="19"/>
      <c r="B46" s="97"/>
      <c r="C46" s="1275" t="s">
        <v>457</v>
      </c>
      <c r="D46" s="1275"/>
      <c r="E46" s="1275"/>
      <c r="F46" s="1275"/>
      <c r="G46" s="1275"/>
      <c r="H46" s="1275"/>
      <c r="I46" s="1275"/>
      <c r="J46" s="1275"/>
      <c r="K46" s="1275"/>
      <c r="L46" s="1275"/>
      <c r="M46" s="1275"/>
      <c r="N46" s="1275"/>
      <c r="O46" s="1275"/>
      <c r="P46" s="1275"/>
      <c r="Q46" s="1275"/>
      <c r="R46" s="1275"/>
      <c r="S46" s="1275"/>
      <c r="T46" s="1275"/>
      <c r="U46" s="1275"/>
      <c r="V46" s="1275"/>
      <c r="W46" s="1275"/>
      <c r="X46" s="1275"/>
      <c r="Y46" s="1275"/>
      <c r="Z46" s="1275"/>
      <c r="AA46" s="1275"/>
      <c r="AB46" s="1275"/>
      <c r="AC46" s="1275"/>
      <c r="AD46" s="1275"/>
      <c r="AE46" s="21"/>
    </row>
    <row r="47" spans="1:31" s="462" customFormat="1">
      <c r="A47" s="19"/>
      <c r="B47" s="97"/>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21"/>
    </row>
    <row r="48" spans="1:31" s="462" customFormat="1">
      <c r="A48" s="19"/>
      <c r="B48" s="97" t="s">
        <v>458</v>
      </c>
      <c r="C48" s="494"/>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21"/>
    </row>
    <row r="49" spans="1:31" s="462" customFormat="1" ht="43.5" customHeight="1">
      <c r="A49" s="19"/>
      <c r="B49" s="97"/>
      <c r="C49" s="1275" t="s">
        <v>459</v>
      </c>
      <c r="D49" s="1275"/>
      <c r="E49" s="1275"/>
      <c r="F49" s="1275"/>
      <c r="G49" s="1275"/>
      <c r="H49" s="1275"/>
      <c r="I49" s="1275"/>
      <c r="J49" s="1275"/>
      <c r="K49" s="1275"/>
      <c r="L49" s="1275"/>
      <c r="M49" s="1275"/>
      <c r="N49" s="1275"/>
      <c r="O49" s="1275"/>
      <c r="P49" s="1275"/>
      <c r="Q49" s="1275"/>
      <c r="R49" s="1275"/>
      <c r="S49" s="1275"/>
      <c r="T49" s="1275"/>
      <c r="U49" s="1275"/>
      <c r="V49" s="1275"/>
      <c r="W49" s="1275"/>
      <c r="X49" s="1275"/>
      <c r="Y49" s="1275"/>
      <c r="Z49" s="1275"/>
      <c r="AA49" s="1275"/>
      <c r="AB49" s="1275"/>
      <c r="AC49" s="1275"/>
      <c r="AD49" s="1275"/>
      <c r="AE49" s="21"/>
    </row>
    <row r="50" spans="1:31" s="462" customFormat="1">
      <c r="A50" s="19"/>
      <c r="B50" s="97"/>
      <c r="C50" s="494"/>
      <c r="D50" s="494"/>
      <c r="E50" s="494"/>
      <c r="F50" s="494"/>
      <c r="G50" s="494"/>
      <c r="H50" s="494"/>
      <c r="I50" s="494"/>
      <c r="J50" s="494"/>
      <c r="K50" s="494"/>
      <c r="L50" s="494"/>
      <c r="M50" s="494"/>
      <c r="N50" s="494"/>
      <c r="O50" s="494"/>
      <c r="P50" s="494"/>
      <c r="Q50" s="494"/>
      <c r="R50" s="494"/>
      <c r="S50" s="494"/>
      <c r="T50" s="494"/>
      <c r="U50" s="494"/>
      <c r="V50" s="494"/>
      <c r="W50" s="494"/>
      <c r="X50" s="494"/>
      <c r="Y50" s="494"/>
      <c r="Z50" s="494"/>
      <c r="AA50" s="494"/>
      <c r="AB50" s="494"/>
      <c r="AC50" s="494"/>
      <c r="AD50" s="494"/>
      <c r="AE50" s="21"/>
    </row>
    <row r="51" spans="1:31" s="462" customFormat="1">
      <c r="A51" s="19"/>
      <c r="B51" s="480" t="s">
        <v>460</v>
      </c>
      <c r="C51" s="494"/>
      <c r="D51" s="494"/>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21"/>
    </row>
    <row r="52" spans="1:31" s="462" customFormat="1" ht="32.25" customHeight="1">
      <c r="A52" s="19"/>
      <c r="B52" s="97"/>
      <c r="C52" s="1275" t="s">
        <v>461</v>
      </c>
      <c r="D52" s="1275"/>
      <c r="E52" s="1275"/>
      <c r="F52" s="1275"/>
      <c r="G52" s="1275"/>
      <c r="H52" s="1275"/>
      <c r="I52" s="1275"/>
      <c r="J52" s="1275"/>
      <c r="K52" s="1275"/>
      <c r="L52" s="1275"/>
      <c r="M52" s="1275"/>
      <c r="N52" s="1275"/>
      <c r="O52" s="1275"/>
      <c r="P52" s="1275"/>
      <c r="Q52" s="1275"/>
      <c r="R52" s="1275"/>
      <c r="S52" s="1275"/>
      <c r="T52" s="1275"/>
      <c r="U52" s="1275"/>
      <c r="V52" s="1275"/>
      <c r="W52" s="1275"/>
      <c r="X52" s="1275"/>
      <c r="Y52" s="1275"/>
      <c r="Z52" s="1275"/>
      <c r="AA52" s="1275"/>
      <c r="AB52" s="1275"/>
      <c r="AC52" s="1275"/>
      <c r="AD52" s="1275"/>
      <c r="AE52" s="21"/>
    </row>
    <row r="53" spans="1:31" s="462" customFormat="1">
      <c r="A53" s="19"/>
      <c r="B53" s="97"/>
      <c r="C53" s="494"/>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21"/>
    </row>
    <row r="54" spans="1:31" s="462" customFormat="1" ht="19.5">
      <c r="A54" s="478"/>
      <c r="B54" s="97" t="s">
        <v>462</v>
      </c>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479"/>
    </row>
    <row r="55" spans="1:31">
      <c r="A55" s="19"/>
      <c r="B55" s="97"/>
      <c r="C55" s="1275" t="s">
        <v>494</v>
      </c>
      <c r="D55" s="1275"/>
      <c r="E55" s="1275"/>
      <c r="F55" s="1275"/>
      <c r="G55" s="1275"/>
      <c r="H55" s="1275"/>
      <c r="I55" s="1275"/>
      <c r="J55" s="1275"/>
      <c r="K55" s="1275"/>
      <c r="L55" s="1275"/>
      <c r="M55" s="1275"/>
      <c r="N55" s="1275"/>
      <c r="O55" s="1275"/>
      <c r="P55" s="1275"/>
      <c r="Q55" s="1275"/>
      <c r="R55" s="1275"/>
      <c r="S55" s="1275"/>
      <c r="T55" s="1275"/>
      <c r="U55" s="1275"/>
      <c r="V55" s="1275"/>
      <c r="W55" s="1275"/>
      <c r="X55" s="1275"/>
      <c r="Y55" s="1275"/>
      <c r="Z55" s="1275"/>
      <c r="AA55" s="1275"/>
      <c r="AB55" s="1275"/>
      <c r="AC55" s="1275"/>
      <c r="AD55" s="1275"/>
      <c r="AE55" s="21"/>
    </row>
    <row r="56" spans="1:31" s="462" customFormat="1">
      <c r="A56" s="19"/>
      <c r="B56" s="97"/>
      <c r="C56" s="494"/>
      <c r="D56" s="494"/>
      <c r="E56" s="494"/>
      <c r="F56" s="494"/>
      <c r="G56" s="494"/>
      <c r="H56" s="494"/>
      <c r="I56" s="494"/>
      <c r="J56" s="494"/>
      <c r="K56" s="494"/>
      <c r="L56" s="494"/>
      <c r="M56" s="494"/>
      <c r="N56" s="494"/>
      <c r="O56" s="494"/>
      <c r="P56" s="494"/>
      <c r="Q56" s="494"/>
      <c r="R56" s="494"/>
      <c r="S56" s="494"/>
      <c r="T56" s="494"/>
      <c r="U56" s="494"/>
      <c r="V56" s="494"/>
      <c r="W56" s="494"/>
      <c r="X56" s="494"/>
      <c r="Y56" s="494"/>
      <c r="Z56" s="494"/>
      <c r="AA56" s="494"/>
      <c r="AB56" s="494"/>
      <c r="AC56" s="494"/>
      <c r="AD56" s="494"/>
      <c r="AE56" s="21"/>
    </row>
    <row r="57" spans="1:31" s="462" customFormat="1">
      <c r="A57" s="478"/>
      <c r="B57" s="97" t="s">
        <v>463</v>
      </c>
      <c r="C57" s="494"/>
      <c r="D57" s="494"/>
      <c r="E57" s="494"/>
      <c r="F57" s="494"/>
      <c r="G57" s="494"/>
      <c r="H57" s="494"/>
      <c r="I57" s="494"/>
      <c r="J57" s="494"/>
      <c r="K57" s="494"/>
      <c r="L57" s="494"/>
      <c r="M57" s="494"/>
      <c r="N57" s="494"/>
      <c r="O57" s="494"/>
      <c r="P57" s="494"/>
      <c r="Q57" s="494"/>
      <c r="R57" s="494"/>
      <c r="S57" s="494"/>
      <c r="T57" s="494"/>
      <c r="U57" s="494"/>
      <c r="V57" s="494"/>
      <c r="W57" s="494"/>
      <c r="X57" s="494"/>
      <c r="Y57" s="494"/>
      <c r="Z57" s="494"/>
      <c r="AA57" s="494"/>
      <c r="AB57" s="494"/>
      <c r="AC57" s="494"/>
      <c r="AD57" s="494"/>
      <c r="AE57" s="479"/>
    </row>
    <row r="58" spans="1:31" s="462" customFormat="1" ht="54" customHeight="1">
      <c r="A58" s="19"/>
      <c r="B58" s="97"/>
      <c r="C58" s="1277" t="s">
        <v>464</v>
      </c>
      <c r="D58" s="1277"/>
      <c r="E58" s="1277"/>
      <c r="F58" s="1277"/>
      <c r="G58" s="1277"/>
      <c r="H58" s="1277"/>
      <c r="I58" s="1277"/>
      <c r="J58" s="1277"/>
      <c r="K58" s="1277"/>
      <c r="L58" s="1277"/>
      <c r="M58" s="1277"/>
      <c r="N58" s="1277"/>
      <c r="O58" s="1277"/>
      <c r="P58" s="1277"/>
      <c r="Q58" s="1277"/>
      <c r="R58" s="1277"/>
      <c r="S58" s="1277"/>
      <c r="T58" s="1277"/>
      <c r="U58" s="1277"/>
      <c r="V58" s="1277"/>
      <c r="W58" s="1277"/>
      <c r="X58" s="1277"/>
      <c r="Y58" s="1277"/>
      <c r="Z58" s="1277"/>
      <c r="AA58" s="1277"/>
      <c r="AB58" s="1277"/>
      <c r="AC58" s="1277"/>
      <c r="AD58" s="1277"/>
      <c r="AE58" s="21"/>
    </row>
    <row r="59" spans="1:31" s="462" customFormat="1" ht="14.25" customHeight="1">
      <c r="A59" s="19"/>
      <c r="B59" s="97"/>
      <c r="C59" s="494"/>
      <c r="D59" s="494"/>
      <c r="E59" s="494"/>
      <c r="F59" s="494"/>
      <c r="G59" s="494"/>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c r="AE59" s="21"/>
    </row>
    <row r="60" spans="1:31" s="462" customFormat="1">
      <c r="A60" s="19"/>
      <c r="B60" s="97" t="s">
        <v>465</v>
      </c>
      <c r="C60" s="494"/>
      <c r="D60" s="494"/>
      <c r="E60" s="494"/>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4"/>
      <c r="AD60" s="494"/>
      <c r="AE60" s="21"/>
    </row>
    <row r="61" spans="1:31" s="462" customFormat="1" ht="30.75" customHeight="1">
      <c r="A61" s="19"/>
      <c r="B61" s="97"/>
      <c r="C61" s="1275" t="s">
        <v>466</v>
      </c>
      <c r="D61" s="1275"/>
      <c r="E61" s="1275"/>
      <c r="F61" s="1275"/>
      <c r="G61" s="1275"/>
      <c r="H61" s="1275"/>
      <c r="I61" s="1275"/>
      <c r="J61" s="1275"/>
      <c r="K61" s="1275"/>
      <c r="L61" s="1275"/>
      <c r="M61" s="1275"/>
      <c r="N61" s="1275"/>
      <c r="O61" s="1275"/>
      <c r="P61" s="1275"/>
      <c r="Q61" s="1275"/>
      <c r="R61" s="1275"/>
      <c r="S61" s="1275"/>
      <c r="T61" s="1275"/>
      <c r="U61" s="1275"/>
      <c r="V61" s="1275"/>
      <c r="W61" s="1275"/>
      <c r="X61" s="1275"/>
      <c r="Y61" s="1275"/>
      <c r="Z61" s="1275"/>
      <c r="AA61" s="1275"/>
      <c r="AB61" s="1275"/>
      <c r="AC61" s="1275"/>
      <c r="AD61" s="1275"/>
      <c r="AE61" s="21"/>
    </row>
    <row r="62" spans="1:31" s="462" customFormat="1">
      <c r="A62" s="19"/>
      <c r="B62" s="97"/>
      <c r="C62" s="494"/>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21"/>
    </row>
    <row r="63" spans="1:31" s="462" customFormat="1" ht="19.5">
      <c r="A63" s="478"/>
      <c r="B63" s="97" t="s">
        <v>467</v>
      </c>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479"/>
    </row>
    <row r="64" spans="1:31" s="462" customFormat="1" ht="32.25" customHeight="1">
      <c r="A64" s="19"/>
      <c r="B64" s="97"/>
      <c r="C64" s="1275" t="s">
        <v>735</v>
      </c>
      <c r="D64" s="1275"/>
      <c r="E64" s="1275"/>
      <c r="F64" s="1275"/>
      <c r="G64" s="1275"/>
      <c r="H64" s="1275"/>
      <c r="I64" s="1275"/>
      <c r="J64" s="1275"/>
      <c r="K64" s="1275"/>
      <c r="L64" s="1275"/>
      <c r="M64" s="1275"/>
      <c r="N64" s="1275"/>
      <c r="O64" s="1275"/>
      <c r="P64" s="1275"/>
      <c r="Q64" s="1275"/>
      <c r="R64" s="1275"/>
      <c r="S64" s="1275"/>
      <c r="T64" s="1275"/>
      <c r="U64" s="1275"/>
      <c r="V64" s="1275"/>
      <c r="W64" s="1275"/>
      <c r="X64" s="1275"/>
      <c r="Y64" s="1275"/>
      <c r="Z64" s="1275"/>
      <c r="AA64" s="1275"/>
      <c r="AB64" s="1275"/>
      <c r="AC64" s="1275"/>
      <c r="AD64" s="1275"/>
      <c r="AE64" s="21"/>
    </row>
    <row r="65" spans="1:31" s="462" customFormat="1">
      <c r="A65" s="19"/>
      <c r="B65" s="97"/>
      <c r="C65" s="494"/>
      <c r="D65" s="494"/>
      <c r="E65" s="494"/>
      <c r="F65" s="494"/>
      <c r="G65" s="494"/>
      <c r="H65" s="494"/>
      <c r="I65" s="494"/>
      <c r="J65" s="494"/>
      <c r="K65" s="494"/>
      <c r="L65" s="494"/>
      <c r="M65" s="494"/>
      <c r="N65" s="494"/>
      <c r="O65" s="494"/>
      <c r="P65" s="494"/>
      <c r="Q65" s="494"/>
      <c r="R65" s="494"/>
      <c r="S65" s="494"/>
      <c r="T65" s="494"/>
      <c r="U65" s="494"/>
      <c r="V65" s="494"/>
      <c r="W65" s="494"/>
      <c r="X65" s="494"/>
      <c r="Y65" s="494"/>
      <c r="Z65" s="494"/>
      <c r="AA65" s="494"/>
      <c r="AB65" s="494"/>
      <c r="AC65" s="494"/>
      <c r="AD65" s="494"/>
      <c r="AE65" s="21"/>
    </row>
    <row r="66" spans="1:31" s="462" customFormat="1">
      <c r="A66" s="19"/>
      <c r="B66" s="97" t="s">
        <v>468</v>
      </c>
      <c r="C66" s="494"/>
      <c r="D66" s="494"/>
      <c r="E66" s="494"/>
      <c r="F66" s="494"/>
      <c r="G66" s="494"/>
      <c r="H66" s="494"/>
      <c r="I66" s="494"/>
      <c r="J66" s="494"/>
      <c r="K66" s="494"/>
      <c r="L66" s="494"/>
      <c r="M66" s="494"/>
      <c r="N66" s="494"/>
      <c r="O66" s="494"/>
      <c r="P66" s="494"/>
      <c r="Q66" s="494"/>
      <c r="R66" s="494"/>
      <c r="S66" s="494"/>
      <c r="T66" s="494"/>
      <c r="U66" s="494"/>
      <c r="V66" s="494"/>
      <c r="W66" s="494"/>
      <c r="X66" s="494"/>
      <c r="Y66" s="494"/>
      <c r="Z66" s="494"/>
      <c r="AA66" s="494"/>
      <c r="AB66" s="494"/>
      <c r="AC66" s="494"/>
      <c r="AD66" s="494"/>
      <c r="AE66" s="21"/>
    </row>
    <row r="67" spans="1:31" s="462" customFormat="1" ht="30" customHeight="1">
      <c r="A67" s="19"/>
      <c r="B67" s="97"/>
      <c r="C67" s="1275" t="s">
        <v>469</v>
      </c>
      <c r="D67" s="1275"/>
      <c r="E67" s="1275"/>
      <c r="F67" s="1275"/>
      <c r="G67" s="1275"/>
      <c r="H67" s="1275"/>
      <c r="I67" s="1275"/>
      <c r="J67" s="1275"/>
      <c r="K67" s="1275"/>
      <c r="L67" s="1275"/>
      <c r="M67" s="1275"/>
      <c r="N67" s="1275"/>
      <c r="O67" s="1275"/>
      <c r="P67" s="1275"/>
      <c r="Q67" s="1275"/>
      <c r="R67" s="1275"/>
      <c r="S67" s="1275"/>
      <c r="T67" s="1275"/>
      <c r="U67" s="1275"/>
      <c r="V67" s="1275"/>
      <c r="W67" s="1275"/>
      <c r="X67" s="1275"/>
      <c r="Y67" s="1275"/>
      <c r="Z67" s="1275"/>
      <c r="AA67" s="1275"/>
      <c r="AB67" s="1275"/>
      <c r="AC67" s="1275"/>
      <c r="AD67" s="1275"/>
      <c r="AE67" s="21"/>
    </row>
    <row r="68" spans="1:31" s="462" customFormat="1" ht="84" customHeight="1">
      <c r="A68" s="19"/>
      <c r="B68" s="97"/>
      <c r="C68" s="1275" t="s">
        <v>470</v>
      </c>
      <c r="D68" s="1275"/>
      <c r="E68" s="1275"/>
      <c r="F68" s="1275"/>
      <c r="G68" s="1275"/>
      <c r="H68" s="1275"/>
      <c r="I68" s="1275"/>
      <c r="J68" s="1275"/>
      <c r="K68" s="1275"/>
      <c r="L68" s="1275"/>
      <c r="M68" s="1275"/>
      <c r="N68" s="1275"/>
      <c r="O68" s="1275"/>
      <c r="P68" s="1275"/>
      <c r="Q68" s="1275"/>
      <c r="R68" s="1275"/>
      <c r="S68" s="1275"/>
      <c r="T68" s="1275"/>
      <c r="U68" s="1275"/>
      <c r="V68" s="1275"/>
      <c r="W68" s="1275"/>
      <c r="X68" s="1275"/>
      <c r="Y68" s="1275"/>
      <c r="Z68" s="1275"/>
      <c r="AA68" s="1275"/>
      <c r="AB68" s="1275"/>
      <c r="AC68" s="1275"/>
      <c r="AD68" s="1275"/>
      <c r="AE68" s="21"/>
    </row>
    <row r="69" spans="1:31" s="462" customFormat="1">
      <c r="A69" s="19"/>
      <c r="B69" s="97"/>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21"/>
    </row>
    <row r="70" spans="1:31" s="462" customFormat="1">
      <c r="A70" s="19"/>
      <c r="B70" s="480" t="s">
        <v>471</v>
      </c>
      <c r="C70" s="473"/>
      <c r="D70" s="473"/>
      <c r="E70" s="473"/>
      <c r="F70" s="473"/>
      <c r="G70" s="473"/>
      <c r="H70" s="473"/>
      <c r="I70" s="473"/>
      <c r="J70" s="473"/>
      <c r="K70" s="473"/>
      <c r="L70" s="473"/>
      <c r="M70" s="473"/>
      <c r="N70" s="473"/>
      <c r="O70" s="473"/>
      <c r="P70" s="473"/>
      <c r="Q70" s="473"/>
      <c r="R70" s="473"/>
      <c r="S70" s="473"/>
      <c r="T70" s="473"/>
      <c r="U70" s="473"/>
      <c r="V70" s="473"/>
      <c r="W70" s="473"/>
      <c r="X70" s="473"/>
      <c r="Y70" s="473"/>
      <c r="Z70" s="473"/>
      <c r="AA70" s="473"/>
      <c r="AB70" s="473"/>
      <c r="AC70" s="473"/>
      <c r="AD70" s="473"/>
      <c r="AE70" s="21"/>
    </row>
    <row r="71" spans="1:31" s="462" customFormat="1" ht="27" customHeight="1">
      <c r="A71" s="19"/>
      <c r="B71" s="474"/>
      <c r="C71" s="1275" t="s">
        <v>472</v>
      </c>
      <c r="D71" s="1275"/>
      <c r="E71" s="1275"/>
      <c r="F71" s="1275"/>
      <c r="G71" s="1275"/>
      <c r="H71" s="1275"/>
      <c r="I71" s="1275"/>
      <c r="J71" s="1275"/>
      <c r="K71" s="1275"/>
      <c r="L71" s="1275"/>
      <c r="M71" s="1275"/>
      <c r="N71" s="1275"/>
      <c r="O71" s="1275"/>
      <c r="P71" s="1275"/>
      <c r="Q71" s="1275"/>
      <c r="R71" s="1275"/>
      <c r="S71" s="1275"/>
      <c r="T71" s="1275"/>
      <c r="U71" s="1275"/>
      <c r="V71" s="1275"/>
      <c r="W71" s="1275"/>
      <c r="X71" s="1275"/>
      <c r="Y71" s="1275"/>
      <c r="Z71" s="1275"/>
      <c r="AA71" s="1275"/>
      <c r="AB71" s="1275"/>
      <c r="AC71" s="1275"/>
      <c r="AD71" s="1275"/>
      <c r="AE71" s="21"/>
    </row>
    <row r="72" spans="1:31" s="462" customFormat="1">
      <c r="A72" s="19"/>
      <c r="B72" s="97"/>
      <c r="C72" s="494"/>
      <c r="D72" s="494"/>
      <c r="E72" s="494"/>
      <c r="F72" s="494"/>
      <c r="G72" s="494"/>
      <c r="H72" s="494"/>
      <c r="I72" s="494"/>
      <c r="J72" s="494"/>
      <c r="K72" s="494"/>
      <c r="L72" s="494"/>
      <c r="M72" s="494"/>
      <c r="N72" s="494"/>
      <c r="O72" s="494"/>
      <c r="P72" s="494"/>
      <c r="Q72" s="494"/>
      <c r="R72" s="494"/>
      <c r="S72" s="494"/>
      <c r="T72" s="494"/>
      <c r="U72" s="494"/>
      <c r="V72" s="494"/>
      <c r="W72" s="494"/>
      <c r="X72" s="494"/>
      <c r="Y72" s="494"/>
      <c r="Z72" s="494"/>
      <c r="AA72" s="494"/>
      <c r="AB72" s="494"/>
      <c r="AC72" s="494"/>
      <c r="AD72" s="494"/>
      <c r="AE72" s="21"/>
    </row>
    <row r="73" spans="1:31" s="462" customFormat="1">
      <c r="A73" s="19"/>
      <c r="B73" s="475" t="s">
        <v>734</v>
      </c>
      <c r="C73" s="6"/>
      <c r="D73" s="496"/>
      <c r="E73" s="496"/>
      <c r="F73" s="496"/>
      <c r="G73" s="496"/>
      <c r="H73" s="496"/>
      <c r="I73" s="496"/>
      <c r="J73" s="496"/>
      <c r="K73" s="496"/>
      <c r="L73" s="496"/>
      <c r="M73" s="496"/>
      <c r="N73" s="496"/>
      <c r="O73" s="496"/>
      <c r="P73" s="496"/>
      <c r="Q73" s="496"/>
      <c r="R73" s="496"/>
      <c r="S73" s="496"/>
      <c r="T73" s="496"/>
      <c r="U73" s="496"/>
      <c r="V73" s="496"/>
      <c r="W73" s="496"/>
      <c r="X73" s="496"/>
      <c r="Y73" s="496"/>
      <c r="Z73" s="496"/>
      <c r="AA73" s="496"/>
      <c r="AB73" s="496"/>
      <c r="AC73" s="496"/>
      <c r="AD73" s="496"/>
      <c r="AE73" s="21"/>
    </row>
    <row r="74" spans="1:31" s="462" customFormat="1" ht="57.75" customHeight="1">
      <c r="A74" s="19"/>
      <c r="B74" s="475"/>
      <c r="C74" s="1276" t="s">
        <v>1010</v>
      </c>
      <c r="D74" s="1276"/>
      <c r="E74" s="1276"/>
      <c r="F74" s="1276"/>
      <c r="G74" s="1276"/>
      <c r="H74" s="1276"/>
      <c r="I74" s="1276"/>
      <c r="J74" s="1276"/>
      <c r="K74" s="1276"/>
      <c r="L74" s="1276"/>
      <c r="M74" s="1276"/>
      <c r="N74" s="1276"/>
      <c r="O74" s="1276"/>
      <c r="P74" s="1276"/>
      <c r="Q74" s="1276"/>
      <c r="R74" s="1276"/>
      <c r="S74" s="1276"/>
      <c r="T74" s="1276"/>
      <c r="U74" s="1276"/>
      <c r="V74" s="1276"/>
      <c r="W74" s="1276"/>
      <c r="X74" s="1276"/>
      <c r="Y74" s="1276"/>
      <c r="Z74" s="1276"/>
      <c r="AA74" s="1276"/>
      <c r="AB74" s="1276"/>
      <c r="AC74" s="1276"/>
      <c r="AD74" s="1276"/>
      <c r="AE74" s="21"/>
    </row>
    <row r="75" spans="1:31" s="462" customFormat="1">
      <c r="A75" s="19"/>
      <c r="B75" s="97"/>
      <c r="C75" s="494"/>
      <c r="D75" s="494"/>
      <c r="E75" s="494"/>
      <c r="F75" s="494"/>
      <c r="G75" s="494"/>
      <c r="H75" s="494"/>
      <c r="I75" s="494"/>
      <c r="J75" s="494"/>
      <c r="K75" s="494"/>
      <c r="L75" s="494"/>
      <c r="M75" s="494"/>
      <c r="N75" s="494"/>
      <c r="O75" s="494"/>
      <c r="P75" s="494"/>
      <c r="Q75" s="494"/>
      <c r="R75" s="494"/>
      <c r="S75" s="494"/>
      <c r="T75" s="494"/>
      <c r="U75" s="494"/>
      <c r="V75" s="494"/>
      <c r="W75" s="494"/>
      <c r="X75" s="494"/>
      <c r="Y75" s="494"/>
      <c r="Z75" s="494"/>
      <c r="AA75" s="494"/>
      <c r="AB75" s="494"/>
      <c r="AC75" s="494"/>
      <c r="AD75" s="494"/>
      <c r="AE75" s="21"/>
    </row>
    <row r="76" spans="1:31" s="462" customFormat="1">
      <c r="A76" s="481"/>
      <c r="B76" s="97" t="s">
        <v>473</v>
      </c>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97"/>
      <c r="AE76" s="483"/>
    </row>
    <row r="77" spans="1:31" s="462" customFormat="1" ht="57" customHeight="1">
      <c r="A77" s="19"/>
      <c r="B77" s="97"/>
      <c r="C77" s="1275" t="s">
        <v>1011</v>
      </c>
      <c r="D77" s="1275"/>
      <c r="E77" s="1275"/>
      <c r="F77" s="1275"/>
      <c r="G77" s="1275"/>
      <c r="H77" s="1275"/>
      <c r="I77" s="1275"/>
      <c r="J77" s="1275"/>
      <c r="K77" s="1275"/>
      <c r="L77" s="1275"/>
      <c r="M77" s="1275"/>
      <c r="N77" s="1275"/>
      <c r="O77" s="1275"/>
      <c r="P77" s="1275"/>
      <c r="Q77" s="1275"/>
      <c r="R77" s="1275"/>
      <c r="S77" s="1275"/>
      <c r="T77" s="1275"/>
      <c r="U77" s="1275"/>
      <c r="V77" s="1275"/>
      <c r="W77" s="1275"/>
      <c r="X77" s="1275"/>
      <c r="Y77" s="1275"/>
      <c r="Z77" s="1275"/>
      <c r="AA77" s="1275"/>
      <c r="AB77" s="1275"/>
      <c r="AC77" s="1275"/>
      <c r="AD77" s="1275"/>
      <c r="AE77" s="21"/>
    </row>
    <row r="78" spans="1:31" s="462" customFormat="1">
      <c r="A78" s="19"/>
      <c r="B78" s="97"/>
      <c r="C78" s="494"/>
      <c r="D78" s="494"/>
      <c r="E78" s="494"/>
      <c r="F78" s="494"/>
      <c r="G78" s="494"/>
      <c r="H78" s="494"/>
      <c r="I78" s="494"/>
      <c r="J78" s="494"/>
      <c r="K78" s="494"/>
      <c r="L78" s="494"/>
      <c r="M78" s="494"/>
      <c r="N78" s="494"/>
      <c r="O78" s="494"/>
      <c r="P78" s="494"/>
      <c r="Q78" s="494"/>
      <c r="R78" s="494"/>
      <c r="S78" s="494"/>
      <c r="T78" s="494"/>
      <c r="U78" s="494"/>
      <c r="V78" s="494"/>
      <c r="W78" s="494"/>
      <c r="X78" s="494"/>
      <c r="Y78" s="494"/>
      <c r="Z78" s="494"/>
      <c r="AA78" s="494"/>
      <c r="AB78" s="494"/>
      <c r="AC78" s="494"/>
      <c r="AD78" s="494"/>
      <c r="AE78" s="21"/>
    </row>
    <row r="79" spans="1:31" s="462" customFormat="1">
      <c r="A79" s="19"/>
      <c r="B79" s="97" t="s">
        <v>474</v>
      </c>
      <c r="C79" s="494"/>
      <c r="D79" s="494"/>
      <c r="E79" s="494"/>
      <c r="F79" s="494"/>
      <c r="G79" s="494"/>
      <c r="H79" s="494"/>
      <c r="I79" s="494"/>
      <c r="J79" s="494"/>
      <c r="K79" s="494"/>
      <c r="L79" s="494"/>
      <c r="M79" s="494"/>
      <c r="N79" s="494"/>
      <c r="O79" s="494"/>
      <c r="P79" s="494"/>
      <c r="Q79" s="494"/>
      <c r="R79" s="494"/>
      <c r="S79" s="494"/>
      <c r="T79" s="494"/>
      <c r="U79" s="494"/>
      <c r="V79" s="494"/>
      <c r="W79" s="494"/>
      <c r="X79" s="494"/>
      <c r="Y79" s="494"/>
      <c r="Z79" s="494"/>
      <c r="AA79" s="494"/>
      <c r="AB79" s="494"/>
      <c r="AC79" s="494"/>
      <c r="AD79" s="494"/>
      <c r="AE79" s="21"/>
    </row>
    <row r="80" spans="1:31" s="462" customFormat="1">
      <c r="A80" s="19"/>
      <c r="B80" s="97"/>
      <c r="C80" s="1275" t="s">
        <v>475</v>
      </c>
      <c r="D80" s="1275"/>
      <c r="E80" s="1275"/>
      <c r="F80" s="1275"/>
      <c r="G80" s="1275"/>
      <c r="H80" s="1275"/>
      <c r="I80" s="1275"/>
      <c r="J80" s="1275"/>
      <c r="K80" s="1275"/>
      <c r="L80" s="1275"/>
      <c r="M80" s="1275"/>
      <c r="N80" s="1275"/>
      <c r="O80" s="1275"/>
      <c r="P80" s="1275"/>
      <c r="Q80" s="1275"/>
      <c r="R80" s="1275"/>
      <c r="S80" s="1275"/>
      <c r="T80" s="1275"/>
      <c r="U80" s="1275"/>
      <c r="V80" s="1275"/>
      <c r="W80" s="1275"/>
      <c r="X80" s="1275"/>
      <c r="Y80" s="1275"/>
      <c r="Z80" s="1275"/>
      <c r="AA80" s="1275"/>
      <c r="AB80" s="1275"/>
      <c r="AC80" s="1275"/>
      <c r="AD80" s="1275"/>
      <c r="AE80" s="21"/>
    </row>
    <row r="81" spans="1:31" s="462" customFormat="1">
      <c r="A81" s="19"/>
      <c r="B81" s="97"/>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21"/>
    </row>
    <row r="82" spans="1:31" s="462" customFormat="1" ht="19.5">
      <c r="A82" s="19"/>
      <c r="B82" s="97" t="s">
        <v>476</v>
      </c>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21"/>
    </row>
    <row r="83" spans="1:31" s="462" customFormat="1" ht="44.25" customHeight="1">
      <c r="A83" s="19"/>
      <c r="B83" s="97"/>
      <c r="C83" s="1275" t="s">
        <v>477</v>
      </c>
      <c r="D83" s="1275"/>
      <c r="E83" s="1275"/>
      <c r="F83" s="1275"/>
      <c r="G83" s="1275"/>
      <c r="H83" s="1275"/>
      <c r="I83" s="1275"/>
      <c r="J83" s="1275"/>
      <c r="K83" s="1275"/>
      <c r="L83" s="1275"/>
      <c r="M83" s="1275"/>
      <c r="N83" s="1275"/>
      <c r="O83" s="1275"/>
      <c r="P83" s="1275"/>
      <c r="Q83" s="1275"/>
      <c r="R83" s="1275"/>
      <c r="S83" s="1275"/>
      <c r="T83" s="1275"/>
      <c r="U83" s="1275"/>
      <c r="V83" s="1275"/>
      <c r="W83" s="1275"/>
      <c r="X83" s="1275"/>
      <c r="Y83" s="1275"/>
      <c r="Z83" s="1275"/>
      <c r="AA83" s="1275"/>
      <c r="AB83" s="1275"/>
      <c r="AC83" s="1275"/>
      <c r="AD83" s="1275"/>
      <c r="AE83" s="21"/>
    </row>
    <row r="84" spans="1:31" s="462" customFormat="1">
      <c r="A84" s="19"/>
      <c r="B84" s="97"/>
      <c r="C84" s="494"/>
      <c r="D84" s="494"/>
      <c r="E84" s="494"/>
      <c r="F84" s="494"/>
      <c r="G84" s="494"/>
      <c r="H84" s="494"/>
      <c r="I84" s="494"/>
      <c r="J84" s="494"/>
      <c r="K84" s="494"/>
      <c r="L84" s="494"/>
      <c r="M84" s="494"/>
      <c r="N84" s="494"/>
      <c r="O84" s="494"/>
      <c r="P84" s="494"/>
      <c r="Q84" s="494"/>
      <c r="R84" s="494"/>
      <c r="S84" s="494"/>
      <c r="T84" s="494"/>
      <c r="U84" s="494"/>
      <c r="V84" s="494"/>
      <c r="W84" s="494"/>
      <c r="X84" s="494"/>
      <c r="Y84" s="494"/>
      <c r="Z84" s="494"/>
      <c r="AA84" s="494"/>
      <c r="AB84" s="494"/>
      <c r="AC84" s="494"/>
      <c r="AD84" s="494"/>
      <c r="AE84" s="21"/>
    </row>
    <row r="85" spans="1:31" s="462" customFormat="1">
      <c r="A85" s="19"/>
      <c r="B85" s="97" t="s">
        <v>478</v>
      </c>
      <c r="C85" s="494"/>
      <c r="D85" s="494"/>
      <c r="E85" s="494"/>
      <c r="F85" s="494"/>
      <c r="G85" s="494"/>
      <c r="H85" s="494"/>
      <c r="I85" s="494"/>
      <c r="J85" s="494"/>
      <c r="K85" s="494"/>
      <c r="L85" s="494"/>
      <c r="M85" s="494"/>
      <c r="N85" s="494"/>
      <c r="O85" s="494"/>
      <c r="P85" s="494"/>
      <c r="Q85" s="494"/>
      <c r="R85" s="494"/>
      <c r="S85" s="494"/>
      <c r="T85" s="494"/>
      <c r="U85" s="494"/>
      <c r="V85" s="494"/>
      <c r="W85" s="494"/>
      <c r="X85" s="494"/>
      <c r="Y85" s="494"/>
      <c r="Z85" s="494"/>
      <c r="AA85" s="494"/>
      <c r="AB85" s="494"/>
      <c r="AC85" s="494"/>
      <c r="AD85" s="494"/>
      <c r="AE85" s="21"/>
    </row>
    <row r="86" spans="1:31" s="462" customFormat="1" ht="32.25" customHeight="1">
      <c r="A86" s="19"/>
      <c r="B86" s="97"/>
      <c r="C86" s="1276" t="s">
        <v>1030</v>
      </c>
      <c r="D86" s="1276"/>
      <c r="E86" s="1276"/>
      <c r="F86" s="1276"/>
      <c r="G86" s="1276"/>
      <c r="H86" s="1276"/>
      <c r="I86" s="1276"/>
      <c r="J86" s="1276"/>
      <c r="K86" s="1276"/>
      <c r="L86" s="1276"/>
      <c r="M86" s="1276"/>
      <c r="N86" s="1276"/>
      <c r="O86" s="1276"/>
      <c r="P86" s="1276"/>
      <c r="Q86" s="1276"/>
      <c r="R86" s="1276"/>
      <c r="S86" s="1276"/>
      <c r="T86" s="1276"/>
      <c r="U86" s="1276"/>
      <c r="V86" s="1276"/>
      <c r="W86" s="1276"/>
      <c r="X86" s="1276"/>
      <c r="Y86" s="1276"/>
      <c r="Z86" s="1276"/>
      <c r="AA86" s="1276"/>
      <c r="AB86" s="1276"/>
      <c r="AC86" s="1276"/>
      <c r="AD86" s="1276"/>
      <c r="AE86" s="21"/>
    </row>
    <row r="87" spans="1:31" s="462" customFormat="1">
      <c r="A87" s="19"/>
      <c r="B87" s="97"/>
      <c r="C87" s="495"/>
      <c r="D87" s="495"/>
      <c r="E87" s="495"/>
      <c r="F87" s="495"/>
      <c r="G87" s="495"/>
      <c r="H87" s="495"/>
      <c r="I87" s="495"/>
      <c r="J87" s="495"/>
      <c r="K87" s="495"/>
      <c r="L87" s="495"/>
      <c r="M87" s="495"/>
      <c r="N87" s="495"/>
      <c r="O87" s="495"/>
      <c r="P87" s="495"/>
      <c r="Q87" s="495"/>
      <c r="R87" s="495"/>
      <c r="S87" s="495"/>
      <c r="T87" s="495"/>
      <c r="U87" s="495"/>
      <c r="V87" s="495"/>
      <c r="W87" s="495"/>
      <c r="X87" s="495"/>
      <c r="Y87" s="495"/>
      <c r="Z87" s="495"/>
      <c r="AA87" s="495"/>
      <c r="AB87" s="495"/>
      <c r="AC87" s="495"/>
      <c r="AD87" s="495"/>
      <c r="AE87" s="21"/>
    </row>
    <row r="88" spans="1:31" s="462" customFormat="1">
      <c r="A88" s="19"/>
      <c r="B88" s="475" t="s">
        <v>479</v>
      </c>
      <c r="C88" s="485"/>
      <c r="D88" s="485"/>
      <c r="E88" s="485"/>
      <c r="F88" s="485"/>
      <c r="G88" s="485"/>
      <c r="H88" s="485"/>
      <c r="I88" s="485"/>
      <c r="J88" s="485"/>
      <c r="K88" s="485"/>
      <c r="L88" s="485"/>
      <c r="M88" s="485"/>
      <c r="N88" s="485"/>
      <c r="O88" s="485"/>
      <c r="P88" s="485"/>
      <c r="Q88" s="485"/>
      <c r="R88" s="485"/>
      <c r="S88" s="485"/>
      <c r="T88" s="485"/>
      <c r="U88" s="485"/>
      <c r="V88" s="485"/>
      <c r="W88" s="485"/>
      <c r="X88" s="485"/>
      <c r="Y88" s="485"/>
      <c r="Z88" s="485"/>
      <c r="AA88" s="485"/>
      <c r="AB88" s="485"/>
      <c r="AC88" s="485"/>
      <c r="AD88" s="485"/>
      <c r="AE88" s="21"/>
    </row>
    <row r="89" spans="1:31" s="462" customFormat="1" ht="39.75" customHeight="1">
      <c r="A89" s="19"/>
      <c r="B89" s="475"/>
      <c r="C89" s="1276" t="s">
        <v>1031</v>
      </c>
      <c r="D89" s="1276"/>
      <c r="E89" s="1276"/>
      <c r="F89" s="1276"/>
      <c r="G89" s="1276"/>
      <c r="H89" s="1276"/>
      <c r="I89" s="1276"/>
      <c r="J89" s="1276"/>
      <c r="K89" s="1276"/>
      <c r="L89" s="1276"/>
      <c r="M89" s="1276"/>
      <c r="N89" s="1276"/>
      <c r="O89" s="1276"/>
      <c r="P89" s="1276"/>
      <c r="Q89" s="1276"/>
      <c r="R89" s="1276"/>
      <c r="S89" s="1276"/>
      <c r="T89" s="1276"/>
      <c r="U89" s="1276"/>
      <c r="V89" s="1276"/>
      <c r="W89" s="1276"/>
      <c r="X89" s="1276"/>
      <c r="Y89" s="1276"/>
      <c r="Z89" s="1276"/>
      <c r="AA89" s="1276"/>
      <c r="AB89" s="1276"/>
      <c r="AC89" s="1276"/>
      <c r="AD89" s="1276"/>
      <c r="AE89" s="21"/>
    </row>
    <row r="90" spans="1:31" s="462" customFormat="1">
      <c r="A90" s="19"/>
      <c r="B90" s="475"/>
      <c r="C90" s="485"/>
      <c r="D90" s="485"/>
      <c r="E90" s="485"/>
      <c r="F90" s="485"/>
      <c r="G90" s="485"/>
      <c r="H90" s="485"/>
      <c r="I90" s="485"/>
      <c r="J90" s="485"/>
      <c r="K90" s="485"/>
      <c r="L90" s="485"/>
      <c r="M90" s="485"/>
      <c r="N90" s="485"/>
      <c r="O90" s="485"/>
      <c r="P90" s="485"/>
      <c r="Q90" s="485"/>
      <c r="R90" s="485"/>
      <c r="S90" s="485"/>
      <c r="T90" s="485"/>
      <c r="U90" s="485"/>
      <c r="V90" s="485"/>
      <c r="W90" s="485"/>
      <c r="X90" s="485"/>
      <c r="Y90" s="485"/>
      <c r="Z90" s="485"/>
      <c r="AA90" s="485"/>
      <c r="AB90" s="485"/>
      <c r="AC90" s="485"/>
      <c r="AD90" s="485"/>
      <c r="AE90" s="21"/>
    </row>
    <row r="91" spans="1:31" s="462" customFormat="1">
      <c r="A91" s="19"/>
      <c r="B91" s="97" t="s">
        <v>480</v>
      </c>
      <c r="C91" s="494"/>
      <c r="D91" s="494"/>
      <c r="E91" s="494"/>
      <c r="F91" s="494"/>
      <c r="G91" s="494"/>
      <c r="H91" s="494"/>
      <c r="I91" s="494"/>
      <c r="J91" s="494"/>
      <c r="K91" s="494"/>
      <c r="L91" s="494"/>
      <c r="M91" s="494"/>
      <c r="N91" s="494"/>
      <c r="O91" s="494"/>
      <c r="P91" s="494"/>
      <c r="Q91" s="494"/>
      <c r="R91" s="494"/>
      <c r="S91" s="494"/>
      <c r="T91" s="494"/>
      <c r="U91" s="494"/>
      <c r="V91" s="494"/>
      <c r="W91" s="494"/>
      <c r="X91" s="494"/>
      <c r="Y91" s="494"/>
      <c r="Z91" s="494"/>
      <c r="AA91" s="494"/>
      <c r="AB91" s="494"/>
      <c r="AC91" s="494"/>
      <c r="AD91" s="494"/>
      <c r="AE91" s="21"/>
    </row>
    <row r="92" spans="1:31" s="462" customFormat="1" ht="27.75" customHeight="1">
      <c r="A92" s="19"/>
      <c r="B92" s="97"/>
      <c r="C92" s="1275" t="s">
        <v>481</v>
      </c>
      <c r="D92" s="1275"/>
      <c r="E92" s="1275"/>
      <c r="F92" s="1275"/>
      <c r="G92" s="1275"/>
      <c r="H92" s="1275"/>
      <c r="I92" s="1275"/>
      <c r="J92" s="1275"/>
      <c r="K92" s="1275"/>
      <c r="L92" s="1275"/>
      <c r="M92" s="1275"/>
      <c r="N92" s="1275"/>
      <c r="O92" s="1275"/>
      <c r="P92" s="1275"/>
      <c r="Q92" s="1275"/>
      <c r="R92" s="1275"/>
      <c r="S92" s="1275"/>
      <c r="T92" s="1275"/>
      <c r="U92" s="1275"/>
      <c r="V92" s="1275"/>
      <c r="W92" s="1275"/>
      <c r="X92" s="1275"/>
      <c r="Y92" s="1275"/>
      <c r="Z92" s="1275"/>
      <c r="AA92" s="1275"/>
      <c r="AB92" s="1275"/>
      <c r="AC92" s="1275"/>
      <c r="AD92" s="1275"/>
      <c r="AE92" s="21"/>
    </row>
    <row r="93" spans="1:31" s="462" customFormat="1">
      <c r="A93" s="19"/>
      <c r="B93" s="97"/>
      <c r="C93" s="494"/>
      <c r="D93" s="494"/>
      <c r="E93" s="494"/>
      <c r="F93" s="494"/>
      <c r="G93" s="494"/>
      <c r="H93" s="494"/>
      <c r="I93" s="494"/>
      <c r="J93" s="494"/>
      <c r="K93" s="494"/>
      <c r="L93" s="494"/>
      <c r="M93" s="494"/>
      <c r="N93" s="494"/>
      <c r="O93" s="494"/>
      <c r="P93" s="494"/>
      <c r="Q93" s="494"/>
      <c r="R93" s="494"/>
      <c r="S93" s="494"/>
      <c r="T93" s="494"/>
      <c r="U93" s="494"/>
      <c r="V93" s="494"/>
      <c r="W93" s="494"/>
      <c r="X93" s="494"/>
      <c r="Y93" s="494"/>
      <c r="Z93" s="494"/>
      <c r="AA93" s="494"/>
      <c r="AB93" s="494"/>
      <c r="AC93" s="494"/>
      <c r="AD93" s="494"/>
      <c r="AE93" s="21"/>
    </row>
    <row r="94" spans="1:31" s="462" customFormat="1">
      <c r="A94" s="19"/>
      <c r="B94" s="97" t="s">
        <v>482</v>
      </c>
      <c r="C94" s="494"/>
      <c r="D94" s="494"/>
      <c r="E94" s="494"/>
      <c r="F94" s="494"/>
      <c r="G94" s="494"/>
      <c r="H94" s="494"/>
      <c r="I94" s="494"/>
      <c r="J94" s="494"/>
      <c r="K94" s="494"/>
      <c r="L94" s="494"/>
      <c r="M94" s="494"/>
      <c r="N94" s="494"/>
      <c r="O94" s="494"/>
      <c r="P94" s="494"/>
      <c r="Q94" s="494"/>
      <c r="R94" s="494"/>
      <c r="S94" s="494"/>
      <c r="T94" s="494"/>
      <c r="U94" s="494"/>
      <c r="V94" s="494"/>
      <c r="W94" s="494"/>
      <c r="X94" s="494"/>
      <c r="Y94" s="494"/>
      <c r="Z94" s="494"/>
      <c r="AA94" s="494"/>
      <c r="AB94" s="494"/>
      <c r="AC94" s="494"/>
      <c r="AD94" s="494"/>
      <c r="AE94" s="21"/>
    </row>
    <row r="95" spans="1:31" s="462" customFormat="1">
      <c r="A95" s="19"/>
      <c r="B95" s="97"/>
      <c r="C95" s="1275" t="s">
        <v>736</v>
      </c>
      <c r="D95" s="1275"/>
      <c r="E95" s="1275"/>
      <c r="F95" s="1275"/>
      <c r="G95" s="1275"/>
      <c r="H95" s="1275"/>
      <c r="I95" s="1275"/>
      <c r="J95" s="1275"/>
      <c r="K95" s="1275"/>
      <c r="L95" s="1275"/>
      <c r="M95" s="1275"/>
      <c r="N95" s="1275"/>
      <c r="O95" s="1275"/>
      <c r="P95" s="1275"/>
      <c r="Q95" s="1275"/>
      <c r="R95" s="1275"/>
      <c r="S95" s="1275"/>
      <c r="T95" s="1275"/>
      <c r="U95" s="1275"/>
      <c r="V95" s="1275"/>
      <c r="W95" s="1275"/>
      <c r="X95" s="1275"/>
      <c r="Y95" s="1275"/>
      <c r="Z95" s="1275"/>
      <c r="AA95" s="1275"/>
      <c r="AB95" s="1275"/>
      <c r="AC95" s="1275"/>
      <c r="AD95" s="1275"/>
      <c r="AE95" s="21"/>
    </row>
    <row r="96" spans="1:31" s="462" customFormat="1" ht="135" customHeight="1">
      <c r="A96" s="19"/>
      <c r="B96" s="97"/>
      <c r="C96" s="1276" t="s">
        <v>483</v>
      </c>
      <c r="D96" s="1276"/>
      <c r="E96" s="1276"/>
      <c r="F96" s="1276"/>
      <c r="G96" s="1276"/>
      <c r="H96" s="1276"/>
      <c r="I96" s="1276"/>
      <c r="J96" s="1276"/>
      <c r="K96" s="1276"/>
      <c r="L96" s="1276"/>
      <c r="M96" s="1276"/>
      <c r="N96" s="1276"/>
      <c r="O96" s="1276"/>
      <c r="P96" s="1276"/>
      <c r="Q96" s="1276"/>
      <c r="R96" s="1276"/>
      <c r="S96" s="1276"/>
      <c r="T96" s="1276"/>
      <c r="U96" s="1276"/>
      <c r="V96" s="1276"/>
      <c r="W96" s="1276"/>
      <c r="X96" s="1276"/>
      <c r="Y96" s="1276"/>
      <c r="Z96" s="1276"/>
      <c r="AA96" s="1276"/>
      <c r="AB96" s="1276"/>
      <c r="AC96" s="1276"/>
      <c r="AD96" s="1276"/>
      <c r="AE96" s="21"/>
    </row>
    <row r="97" spans="1:31" s="462" customFormat="1" ht="220.5" customHeight="1">
      <c r="A97" s="19"/>
      <c r="B97" s="97"/>
      <c r="C97" s="1276" t="s">
        <v>484</v>
      </c>
      <c r="D97" s="1276"/>
      <c r="E97" s="1276"/>
      <c r="F97" s="1276"/>
      <c r="G97" s="1276"/>
      <c r="H97" s="1276"/>
      <c r="I97" s="1276"/>
      <c r="J97" s="1276"/>
      <c r="K97" s="1276"/>
      <c r="L97" s="1276"/>
      <c r="M97" s="1276"/>
      <c r="N97" s="1276"/>
      <c r="O97" s="1276"/>
      <c r="P97" s="1276"/>
      <c r="Q97" s="1276"/>
      <c r="R97" s="1276"/>
      <c r="S97" s="1276"/>
      <c r="T97" s="1276"/>
      <c r="U97" s="1276"/>
      <c r="V97" s="1276"/>
      <c r="W97" s="1276"/>
      <c r="X97" s="1276"/>
      <c r="Y97" s="1276"/>
      <c r="Z97" s="1276"/>
      <c r="AA97" s="1276"/>
      <c r="AB97" s="1276"/>
      <c r="AC97" s="1276"/>
      <c r="AD97" s="1276"/>
      <c r="AE97" s="21"/>
    </row>
    <row r="98" spans="1:31" s="462" customFormat="1">
      <c r="A98" s="19"/>
      <c r="B98" s="52"/>
      <c r="C98" s="495"/>
      <c r="D98" s="495"/>
      <c r="E98" s="495"/>
      <c r="F98" s="495"/>
      <c r="G98" s="495"/>
      <c r="H98" s="495"/>
      <c r="I98" s="495"/>
      <c r="J98" s="495"/>
      <c r="K98" s="495"/>
      <c r="L98" s="495"/>
      <c r="M98" s="495"/>
      <c r="N98" s="495"/>
      <c r="O98" s="495"/>
      <c r="P98" s="495"/>
      <c r="Q98" s="495"/>
      <c r="R98" s="495"/>
      <c r="S98" s="495"/>
      <c r="T98" s="495"/>
      <c r="U98" s="495"/>
      <c r="V98" s="495"/>
      <c r="W98" s="495"/>
      <c r="X98" s="495"/>
      <c r="Y98" s="495"/>
      <c r="Z98" s="495"/>
      <c r="AA98" s="495"/>
      <c r="AB98" s="495"/>
      <c r="AC98" s="495"/>
      <c r="AD98" s="495"/>
      <c r="AE98" s="21"/>
    </row>
    <row r="99" spans="1:31" s="462" customFormat="1">
      <c r="A99" s="19"/>
      <c r="B99" s="97" t="s">
        <v>485</v>
      </c>
      <c r="C99" s="494"/>
      <c r="D99" s="494"/>
      <c r="E99" s="494"/>
      <c r="F99" s="494"/>
      <c r="G99" s="494"/>
      <c r="H99" s="494"/>
      <c r="I99" s="494"/>
      <c r="J99" s="494"/>
      <c r="K99" s="494"/>
      <c r="L99" s="494"/>
      <c r="M99" s="494"/>
      <c r="N99" s="494"/>
      <c r="O99" s="494"/>
      <c r="P99" s="494"/>
      <c r="Q99" s="494"/>
      <c r="R99" s="494"/>
      <c r="S99" s="494"/>
      <c r="T99" s="494"/>
      <c r="U99" s="494"/>
      <c r="V99" s="494"/>
      <c r="W99" s="494"/>
      <c r="X99" s="494"/>
      <c r="Y99" s="494"/>
      <c r="Z99" s="494"/>
      <c r="AA99" s="494"/>
      <c r="AB99" s="494"/>
      <c r="AC99" s="494"/>
      <c r="AD99" s="494"/>
      <c r="AE99" s="21"/>
    </row>
    <row r="100" spans="1:31" s="462" customFormat="1" ht="45" customHeight="1">
      <c r="A100" s="19"/>
      <c r="B100" s="97"/>
      <c r="C100" s="1276" t="s">
        <v>486</v>
      </c>
      <c r="D100" s="1276"/>
      <c r="E100" s="1276"/>
      <c r="F100" s="1276"/>
      <c r="G100" s="1276"/>
      <c r="H100" s="1276"/>
      <c r="I100" s="1276"/>
      <c r="J100" s="1276"/>
      <c r="K100" s="1276"/>
      <c r="L100" s="1276"/>
      <c r="M100" s="1276"/>
      <c r="N100" s="1276"/>
      <c r="O100" s="1276"/>
      <c r="P100" s="1276"/>
      <c r="Q100" s="1276"/>
      <c r="R100" s="1276"/>
      <c r="S100" s="1276"/>
      <c r="T100" s="1276"/>
      <c r="U100" s="1276"/>
      <c r="V100" s="1276"/>
      <c r="W100" s="1276"/>
      <c r="X100" s="1276"/>
      <c r="Y100" s="1276"/>
      <c r="Z100" s="1276"/>
      <c r="AA100" s="1276"/>
      <c r="AB100" s="1276"/>
      <c r="AC100" s="1276"/>
      <c r="AD100" s="1276"/>
      <c r="AE100" s="21"/>
    </row>
    <row r="101" spans="1:31" s="462" customFormat="1">
      <c r="A101" s="19"/>
      <c r="B101" s="52"/>
      <c r="C101" s="495"/>
      <c r="D101" s="495"/>
      <c r="E101" s="495"/>
      <c r="F101" s="495"/>
      <c r="G101" s="495"/>
      <c r="H101" s="495"/>
      <c r="I101" s="495"/>
      <c r="J101" s="495"/>
      <c r="K101" s="495"/>
      <c r="L101" s="495"/>
      <c r="M101" s="495"/>
      <c r="N101" s="495"/>
      <c r="O101" s="495"/>
      <c r="P101" s="495"/>
      <c r="Q101" s="495"/>
      <c r="R101" s="495"/>
      <c r="S101" s="495"/>
      <c r="T101" s="495"/>
      <c r="U101" s="495"/>
      <c r="V101" s="495"/>
      <c r="W101" s="495"/>
      <c r="X101" s="495"/>
      <c r="Y101" s="495"/>
      <c r="Z101" s="495"/>
      <c r="AA101" s="495"/>
      <c r="AB101" s="495"/>
      <c r="AC101" s="495"/>
      <c r="AD101" s="495"/>
      <c r="AE101" s="21"/>
    </row>
    <row r="102" spans="1:31" s="462" customFormat="1">
      <c r="A102" s="486"/>
      <c r="B102" s="475" t="s">
        <v>487</v>
      </c>
      <c r="C102" s="477"/>
      <c r="D102" s="477"/>
      <c r="E102" s="477"/>
      <c r="F102" s="477"/>
      <c r="G102" s="477"/>
      <c r="H102" s="477"/>
      <c r="I102" s="477"/>
      <c r="J102" s="477"/>
      <c r="K102" s="477"/>
      <c r="L102" s="477"/>
      <c r="M102" s="477"/>
      <c r="N102" s="477"/>
      <c r="O102" s="477"/>
      <c r="P102" s="477"/>
      <c r="Q102" s="477"/>
      <c r="R102" s="477"/>
      <c r="S102" s="477"/>
      <c r="T102" s="477"/>
      <c r="U102" s="477"/>
      <c r="V102" s="477"/>
      <c r="W102" s="477"/>
      <c r="X102" s="477"/>
      <c r="Y102" s="477"/>
      <c r="Z102" s="477"/>
      <c r="AA102" s="477"/>
      <c r="AB102" s="477"/>
      <c r="AC102" s="477"/>
      <c r="AD102" s="29"/>
      <c r="AE102" s="487"/>
    </row>
    <row r="103" spans="1:31" s="462" customFormat="1" ht="43.5" customHeight="1">
      <c r="A103" s="19"/>
      <c r="B103" s="97"/>
      <c r="C103" s="1275" t="s">
        <v>1012</v>
      </c>
      <c r="D103" s="1275"/>
      <c r="E103" s="1275"/>
      <c r="F103" s="1275"/>
      <c r="G103" s="1275"/>
      <c r="H103" s="1275"/>
      <c r="I103" s="1275"/>
      <c r="J103" s="1275"/>
      <c r="K103" s="1275"/>
      <c r="L103" s="1275"/>
      <c r="M103" s="1275"/>
      <c r="N103" s="1275"/>
      <c r="O103" s="1275"/>
      <c r="P103" s="1275"/>
      <c r="Q103" s="1275"/>
      <c r="R103" s="1275"/>
      <c r="S103" s="1275"/>
      <c r="T103" s="1275"/>
      <c r="U103" s="1275"/>
      <c r="V103" s="1275"/>
      <c r="W103" s="1275"/>
      <c r="X103" s="1275"/>
      <c r="Y103" s="1275"/>
      <c r="Z103" s="1275"/>
      <c r="AA103" s="1275"/>
      <c r="AB103" s="1275"/>
      <c r="AC103" s="1275"/>
      <c r="AD103" s="1275"/>
      <c r="AE103" s="21"/>
    </row>
    <row r="104" spans="1:31" s="462" customFormat="1">
      <c r="A104" s="19"/>
      <c r="B104" s="97"/>
      <c r="C104" s="494"/>
      <c r="D104" s="494"/>
      <c r="E104" s="494"/>
      <c r="F104" s="494"/>
      <c r="G104" s="494"/>
      <c r="H104" s="494"/>
      <c r="I104" s="494"/>
      <c r="J104" s="494"/>
      <c r="K104" s="494"/>
      <c r="L104" s="494"/>
      <c r="M104" s="494"/>
      <c r="N104" s="494"/>
      <c r="O104" s="494"/>
      <c r="P104" s="494"/>
      <c r="Q104" s="494"/>
      <c r="R104" s="494"/>
      <c r="S104" s="494"/>
      <c r="T104" s="494"/>
      <c r="U104" s="494"/>
      <c r="V104" s="494"/>
      <c r="W104" s="494"/>
      <c r="X104" s="494"/>
      <c r="Y104" s="494"/>
      <c r="Z104" s="494"/>
      <c r="AA104" s="494"/>
      <c r="AB104" s="494"/>
      <c r="AC104" s="494"/>
      <c r="AD104" s="494"/>
      <c r="AE104" s="21"/>
    </row>
    <row r="105" spans="1:31" s="462" customFormat="1">
      <c r="A105" s="486"/>
      <c r="B105" s="96" t="s">
        <v>488</v>
      </c>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487"/>
    </row>
    <row r="106" spans="1:31" s="462" customFormat="1" ht="31.5" customHeight="1">
      <c r="A106" s="486"/>
      <c r="B106" s="20"/>
      <c r="C106" s="1275" t="s">
        <v>489</v>
      </c>
      <c r="D106" s="1275"/>
      <c r="E106" s="1275"/>
      <c r="F106" s="1275"/>
      <c r="G106" s="1275"/>
      <c r="H106" s="1275"/>
      <c r="I106" s="1275"/>
      <c r="J106" s="1275"/>
      <c r="K106" s="1275"/>
      <c r="L106" s="1275"/>
      <c r="M106" s="1275"/>
      <c r="N106" s="1275"/>
      <c r="O106" s="1275"/>
      <c r="P106" s="1275"/>
      <c r="Q106" s="1275"/>
      <c r="R106" s="1275"/>
      <c r="S106" s="1275"/>
      <c r="T106" s="1275"/>
      <c r="U106" s="1275"/>
      <c r="V106" s="1275"/>
      <c r="W106" s="1275"/>
      <c r="X106" s="1275"/>
      <c r="Y106" s="1275"/>
      <c r="Z106" s="1275"/>
      <c r="AA106" s="1275"/>
      <c r="AB106" s="1275"/>
      <c r="AC106" s="1275"/>
      <c r="AD106" s="1275"/>
      <c r="AE106" s="487"/>
    </row>
    <row r="107" spans="1:31" s="462" customFormat="1">
      <c r="A107" s="486"/>
      <c r="B107" s="97"/>
      <c r="C107" s="1275" t="s">
        <v>737</v>
      </c>
      <c r="D107" s="1275"/>
      <c r="E107" s="1275"/>
      <c r="F107" s="1275"/>
      <c r="G107" s="1275"/>
      <c r="H107" s="1275"/>
      <c r="I107" s="1275"/>
      <c r="J107" s="1275"/>
      <c r="K107" s="1275"/>
      <c r="L107" s="1275"/>
      <c r="M107" s="1275"/>
      <c r="N107" s="1275"/>
      <c r="O107" s="1275"/>
      <c r="P107" s="1275"/>
      <c r="Q107" s="1275"/>
      <c r="R107" s="1275"/>
      <c r="S107" s="1275"/>
      <c r="T107" s="1275"/>
      <c r="U107" s="1275"/>
      <c r="V107" s="1275"/>
      <c r="W107" s="1275"/>
      <c r="X107" s="1275"/>
      <c r="Y107" s="1275"/>
      <c r="Z107" s="1275"/>
      <c r="AA107" s="1275"/>
      <c r="AB107" s="1275"/>
      <c r="AC107" s="1275"/>
      <c r="AD107" s="1275"/>
      <c r="AE107" s="487"/>
    </row>
    <row r="108" spans="1:31" s="462" customFormat="1" ht="238.5" customHeight="1">
      <c r="A108" s="486"/>
      <c r="B108" s="97"/>
      <c r="C108" s="1275" t="s">
        <v>490</v>
      </c>
      <c r="D108" s="1275"/>
      <c r="E108" s="1275"/>
      <c r="F108" s="1275"/>
      <c r="G108" s="1275"/>
      <c r="H108" s="1275"/>
      <c r="I108" s="1275"/>
      <c r="J108" s="1275"/>
      <c r="K108" s="1275"/>
      <c r="L108" s="1275"/>
      <c r="M108" s="1275"/>
      <c r="N108" s="1275"/>
      <c r="O108" s="1275"/>
      <c r="P108" s="1275"/>
      <c r="Q108" s="1275"/>
      <c r="R108" s="1275"/>
      <c r="S108" s="1275"/>
      <c r="T108" s="1275"/>
      <c r="U108" s="1275"/>
      <c r="V108" s="1275"/>
      <c r="W108" s="1275"/>
      <c r="X108" s="1275"/>
      <c r="Y108" s="1275"/>
      <c r="Z108" s="1275"/>
      <c r="AA108" s="1275"/>
      <c r="AB108" s="1275"/>
      <c r="AC108" s="1275"/>
      <c r="AD108" s="1275"/>
      <c r="AE108" s="487"/>
    </row>
    <row r="109" spans="1:31" s="462" customFormat="1" ht="27.75" customHeight="1">
      <c r="A109" s="486"/>
      <c r="B109" s="97"/>
      <c r="C109" s="1275" t="s">
        <v>491</v>
      </c>
      <c r="D109" s="1275"/>
      <c r="E109" s="1275"/>
      <c r="F109" s="1275"/>
      <c r="G109" s="1275"/>
      <c r="H109" s="1275"/>
      <c r="I109" s="1275"/>
      <c r="J109" s="1275"/>
      <c r="K109" s="1275"/>
      <c r="L109" s="1275"/>
      <c r="M109" s="1275"/>
      <c r="N109" s="1275"/>
      <c r="O109" s="1275"/>
      <c r="P109" s="1275"/>
      <c r="Q109" s="1275"/>
      <c r="R109" s="1275"/>
      <c r="S109" s="1275"/>
      <c r="T109" s="1275"/>
      <c r="U109" s="1275"/>
      <c r="V109" s="1275"/>
      <c r="W109" s="1275"/>
      <c r="X109" s="1275"/>
      <c r="Y109" s="1275"/>
      <c r="Z109" s="1275"/>
      <c r="AA109" s="1275"/>
      <c r="AB109" s="1275"/>
      <c r="AC109" s="1275"/>
      <c r="AD109" s="1275"/>
      <c r="AE109" s="487"/>
    </row>
    <row r="110" spans="1:31" s="462" customFormat="1" ht="213" customHeight="1">
      <c r="A110" s="486"/>
      <c r="B110" s="6"/>
      <c r="C110" s="1275" t="s">
        <v>492</v>
      </c>
      <c r="D110" s="1275"/>
      <c r="E110" s="1275"/>
      <c r="F110" s="1275"/>
      <c r="G110" s="1275"/>
      <c r="H110" s="1275"/>
      <c r="I110" s="1275"/>
      <c r="J110" s="1275"/>
      <c r="K110" s="1275"/>
      <c r="L110" s="1275"/>
      <c r="M110" s="1275"/>
      <c r="N110" s="1275"/>
      <c r="O110" s="1275"/>
      <c r="P110" s="1275"/>
      <c r="Q110" s="1275"/>
      <c r="R110" s="1275"/>
      <c r="S110" s="1275"/>
      <c r="T110" s="1275"/>
      <c r="U110" s="1275"/>
      <c r="V110" s="1275"/>
      <c r="W110" s="1275"/>
      <c r="X110" s="1275"/>
      <c r="Y110" s="1275"/>
      <c r="Z110" s="1275"/>
      <c r="AA110" s="1275"/>
      <c r="AB110" s="1275"/>
      <c r="AC110" s="1275"/>
      <c r="AD110" s="1275"/>
      <c r="AE110" s="487"/>
    </row>
    <row r="111" spans="1:31" s="462" customFormat="1">
      <c r="A111" s="486"/>
      <c r="B111" s="6"/>
      <c r="C111" s="484"/>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484"/>
      <c r="AE111" s="487"/>
    </row>
    <row r="112" spans="1:31" s="462" customFormat="1" hidden="1">
      <c r="A112" s="486"/>
      <c r="B112" s="6"/>
      <c r="C112" s="484"/>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7"/>
    </row>
    <row r="113" spans="1:31" s="462" customFormat="1" hidden="1">
      <c r="A113" s="486"/>
      <c r="B113" s="6"/>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484"/>
      <c r="AE113" s="487"/>
    </row>
    <row r="114" spans="1:31" s="462" customFormat="1" hidden="1">
      <c r="A114" s="486"/>
      <c r="B114" s="6"/>
      <c r="C114" s="484"/>
      <c r="D114" s="484"/>
      <c r="E114" s="484"/>
      <c r="F114" s="484"/>
      <c r="G114" s="484"/>
      <c r="H114" s="484"/>
      <c r="I114" s="484"/>
      <c r="J114" s="484"/>
      <c r="K114" s="484"/>
      <c r="L114" s="484"/>
      <c r="M114" s="484"/>
      <c r="N114" s="484"/>
      <c r="O114" s="484"/>
      <c r="P114" s="484"/>
      <c r="Q114" s="484"/>
      <c r="R114" s="484"/>
      <c r="S114" s="484"/>
      <c r="T114" s="484"/>
      <c r="U114" s="484"/>
      <c r="V114" s="484"/>
      <c r="W114" s="484"/>
      <c r="X114" s="484"/>
      <c r="Y114" s="484"/>
      <c r="Z114" s="484"/>
      <c r="AA114" s="484"/>
      <c r="AB114" s="484"/>
      <c r="AC114" s="484"/>
      <c r="AD114" s="484"/>
      <c r="AE114" s="487"/>
    </row>
    <row r="115" spans="1:31" s="462" customFormat="1" hidden="1">
      <c r="A115" s="486"/>
      <c r="B115" s="6"/>
      <c r="C115" s="484"/>
      <c r="D115" s="484"/>
      <c r="E115" s="484"/>
      <c r="F115" s="484"/>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7"/>
    </row>
    <row r="116" spans="1:31" s="462" customFormat="1" hidden="1">
      <c r="A116" s="22"/>
      <c r="B116" s="22"/>
      <c r="C116" s="23"/>
      <c r="D116" s="23"/>
      <c r="E116" s="23"/>
      <c r="F116" s="23"/>
      <c r="G116" s="23"/>
      <c r="H116" s="23"/>
      <c r="I116" s="23"/>
      <c r="J116" s="23"/>
      <c r="K116" s="23"/>
      <c r="L116" s="23"/>
      <c r="M116" s="23"/>
      <c r="N116" s="22"/>
      <c r="O116" s="22"/>
      <c r="P116" s="23"/>
      <c r="Q116" s="23"/>
      <c r="R116" s="23"/>
      <c r="S116" s="23"/>
      <c r="T116" s="23"/>
      <c r="U116" s="23"/>
      <c r="V116" s="23"/>
      <c r="W116" s="23"/>
      <c r="X116" s="23"/>
      <c r="Y116" s="23"/>
      <c r="Z116" s="23"/>
      <c r="AA116" s="23"/>
      <c r="AB116" s="23"/>
      <c r="AC116" s="23"/>
      <c r="AD116" s="23"/>
      <c r="AE116" s="23"/>
    </row>
    <row r="117" spans="1:31" s="462" customFormat="1" hidden="1">
      <c r="A117" s="22"/>
      <c r="B117" s="22"/>
      <c r="C117" s="23"/>
      <c r="D117" s="23"/>
      <c r="E117" s="23"/>
      <c r="F117" s="23"/>
      <c r="G117" s="23"/>
      <c r="H117" s="23"/>
      <c r="I117" s="23"/>
      <c r="J117" s="23"/>
      <c r="K117" s="23"/>
      <c r="L117" s="23"/>
      <c r="M117" s="23"/>
      <c r="N117" s="22"/>
      <c r="O117" s="22"/>
      <c r="P117" s="23"/>
      <c r="Q117" s="23"/>
      <c r="R117" s="23"/>
      <c r="S117" s="23"/>
      <c r="T117" s="23"/>
      <c r="U117" s="23"/>
      <c r="V117" s="23"/>
      <c r="W117" s="23"/>
      <c r="X117" s="23"/>
      <c r="Y117" s="23"/>
      <c r="Z117" s="23"/>
      <c r="AA117" s="23"/>
      <c r="AB117" s="23"/>
      <c r="AC117" s="23"/>
      <c r="AD117" s="23"/>
      <c r="AE117" s="23"/>
    </row>
    <row r="118" spans="1:31" s="462" customFormat="1" hidden="1">
      <c r="A118" s="22"/>
      <c r="B118" s="22"/>
      <c r="C118" s="23"/>
      <c r="D118" s="23"/>
      <c r="E118" s="23"/>
      <c r="F118" s="23"/>
      <c r="G118" s="23"/>
      <c r="H118" s="23"/>
      <c r="I118" s="23"/>
      <c r="J118" s="23"/>
      <c r="K118" s="23"/>
      <c r="L118" s="23"/>
      <c r="M118" s="23"/>
      <c r="N118" s="22"/>
      <c r="O118" s="22"/>
      <c r="P118" s="23"/>
      <c r="Q118" s="23"/>
      <c r="R118" s="23"/>
      <c r="S118" s="23"/>
      <c r="T118" s="23"/>
      <c r="U118" s="23"/>
      <c r="V118" s="23"/>
      <c r="W118" s="23"/>
      <c r="X118" s="23"/>
      <c r="Y118" s="23"/>
      <c r="Z118" s="23"/>
      <c r="AA118" s="23"/>
      <c r="AB118" s="23"/>
      <c r="AC118" s="23"/>
      <c r="AD118" s="23"/>
      <c r="AE118" s="23"/>
    </row>
    <row r="119" spans="1:31" s="462" customFormat="1" hidden="1">
      <c r="A119" s="22"/>
      <c r="B119" s="22"/>
      <c r="C119" s="23"/>
      <c r="D119" s="23"/>
      <c r="E119" s="23"/>
      <c r="F119" s="23"/>
      <c r="G119" s="23"/>
      <c r="H119" s="23"/>
      <c r="I119" s="23"/>
      <c r="J119" s="23"/>
      <c r="K119" s="23"/>
      <c r="L119" s="23"/>
      <c r="M119" s="23"/>
      <c r="N119" s="22"/>
      <c r="O119" s="22"/>
      <c r="P119" s="23"/>
      <c r="Q119" s="23"/>
      <c r="R119" s="23"/>
      <c r="S119" s="23"/>
      <c r="T119" s="23"/>
      <c r="U119" s="23"/>
      <c r="V119" s="23"/>
      <c r="W119" s="23"/>
      <c r="X119" s="23"/>
      <c r="Y119" s="23"/>
      <c r="Z119" s="23"/>
      <c r="AA119" s="23"/>
      <c r="AB119" s="23"/>
      <c r="AC119" s="23"/>
      <c r="AD119" s="23"/>
      <c r="AE119" s="23"/>
    </row>
    <row r="120" spans="1:31" s="462" customFormat="1" hidden="1">
      <c r="A120" s="22"/>
      <c r="B120" s="22"/>
      <c r="C120" s="23"/>
      <c r="D120" s="23"/>
      <c r="E120" s="23"/>
      <c r="F120" s="23"/>
      <c r="G120" s="23"/>
      <c r="H120" s="23"/>
      <c r="I120" s="23"/>
      <c r="J120" s="23"/>
      <c r="K120" s="23"/>
      <c r="L120" s="23"/>
      <c r="M120" s="23"/>
      <c r="N120" s="22"/>
      <c r="O120" s="22"/>
      <c r="P120" s="23"/>
      <c r="Q120" s="23"/>
      <c r="R120" s="23"/>
      <c r="S120" s="23"/>
      <c r="T120" s="23"/>
      <c r="U120" s="23"/>
      <c r="V120" s="23"/>
      <c r="W120" s="23"/>
      <c r="X120" s="23"/>
      <c r="Y120" s="23"/>
      <c r="Z120" s="23"/>
      <c r="AA120" s="23"/>
      <c r="AB120" s="23"/>
      <c r="AC120" s="23"/>
      <c r="AD120" s="23"/>
      <c r="AE120" s="23"/>
    </row>
    <row r="121" spans="1:31" s="462" customFormat="1" hidden="1">
      <c r="A121" s="22"/>
      <c r="B121" s="22"/>
      <c r="C121" s="23"/>
      <c r="D121" s="23"/>
      <c r="E121" s="23"/>
      <c r="F121" s="23"/>
      <c r="G121" s="23"/>
      <c r="H121" s="23"/>
      <c r="I121" s="23"/>
      <c r="J121" s="23"/>
      <c r="K121" s="23"/>
      <c r="L121" s="23"/>
      <c r="M121" s="23"/>
      <c r="N121" s="22"/>
      <c r="O121" s="22"/>
      <c r="P121" s="23"/>
      <c r="Q121" s="23"/>
      <c r="R121" s="23"/>
      <c r="S121" s="23"/>
      <c r="T121" s="23"/>
      <c r="U121" s="23"/>
      <c r="V121" s="23"/>
      <c r="W121" s="23"/>
      <c r="X121" s="23"/>
      <c r="Y121" s="23"/>
      <c r="Z121" s="23"/>
      <c r="AA121" s="23"/>
      <c r="AB121" s="23"/>
      <c r="AC121" s="23"/>
      <c r="AD121" s="23"/>
      <c r="AE121" s="23"/>
    </row>
    <row r="122" spans="1:31" s="462" customFormat="1" hidden="1">
      <c r="A122" s="22"/>
      <c r="B122" s="22"/>
      <c r="C122" s="23"/>
      <c r="D122" s="23"/>
      <c r="E122" s="23"/>
      <c r="F122" s="23"/>
      <c r="G122" s="23"/>
      <c r="H122" s="23"/>
      <c r="I122" s="23"/>
      <c r="J122" s="23"/>
      <c r="K122" s="23"/>
      <c r="L122" s="23"/>
      <c r="M122" s="23"/>
      <c r="N122" s="22"/>
      <c r="O122" s="22"/>
      <c r="P122" s="23"/>
      <c r="Q122" s="23"/>
      <c r="R122" s="23"/>
      <c r="S122" s="23"/>
      <c r="T122" s="23"/>
      <c r="U122" s="23"/>
      <c r="V122" s="23"/>
      <c r="W122" s="23"/>
      <c r="X122" s="23"/>
      <c r="Y122" s="23"/>
      <c r="Z122" s="23"/>
      <c r="AA122" s="23"/>
      <c r="AB122" s="23"/>
      <c r="AC122" s="23"/>
      <c r="AD122" s="23"/>
      <c r="AE122" s="23"/>
    </row>
    <row r="123" spans="1:31" s="462" customFormat="1" hidden="1">
      <c r="A123" s="22"/>
      <c r="B123" s="22"/>
      <c r="C123" s="23"/>
      <c r="D123" s="23"/>
      <c r="E123" s="23"/>
      <c r="F123" s="23"/>
      <c r="G123" s="23"/>
      <c r="H123" s="23"/>
      <c r="I123" s="23"/>
      <c r="J123" s="23"/>
      <c r="K123" s="23"/>
      <c r="L123" s="23"/>
      <c r="M123" s="23"/>
      <c r="N123" s="22"/>
      <c r="O123" s="22"/>
      <c r="P123" s="23"/>
      <c r="Q123" s="23"/>
      <c r="R123" s="23"/>
      <c r="S123" s="23"/>
      <c r="T123" s="23"/>
      <c r="U123" s="23"/>
      <c r="V123" s="23"/>
      <c r="W123" s="23"/>
      <c r="X123" s="23"/>
      <c r="Y123" s="23"/>
      <c r="Z123" s="23"/>
      <c r="AA123" s="23"/>
      <c r="AB123" s="23"/>
      <c r="AC123" s="23"/>
      <c r="AD123" s="23"/>
      <c r="AE123" s="23"/>
    </row>
    <row r="124" spans="1:31" s="462" customFormat="1" hidden="1">
      <c r="A124" s="22"/>
      <c r="B124" s="22"/>
      <c r="C124" s="23"/>
      <c r="D124" s="23"/>
      <c r="E124" s="23"/>
      <c r="F124" s="23"/>
      <c r="G124" s="23"/>
      <c r="H124" s="23"/>
      <c r="I124" s="23"/>
      <c r="J124" s="23"/>
      <c r="K124" s="23"/>
      <c r="L124" s="23"/>
      <c r="M124" s="23"/>
      <c r="N124" s="22"/>
      <c r="O124" s="22"/>
      <c r="P124" s="23"/>
      <c r="Q124" s="23"/>
      <c r="R124" s="23"/>
      <c r="S124" s="23"/>
      <c r="T124" s="23"/>
      <c r="U124" s="23"/>
      <c r="V124" s="23"/>
      <c r="W124" s="23"/>
      <c r="X124" s="23"/>
      <c r="Y124" s="23"/>
      <c r="Z124" s="23"/>
      <c r="AA124" s="23"/>
      <c r="AB124" s="23"/>
      <c r="AC124" s="23"/>
      <c r="AD124" s="23"/>
      <c r="AE124" s="23"/>
    </row>
    <row r="125" spans="1:31" s="462" customFormat="1" hidden="1">
      <c r="A125" s="22"/>
      <c r="B125" s="22"/>
      <c r="C125" s="23"/>
      <c r="D125" s="23"/>
      <c r="E125" s="23"/>
      <c r="F125" s="23"/>
      <c r="G125" s="23"/>
      <c r="H125" s="23"/>
      <c r="I125" s="23"/>
      <c r="J125" s="23"/>
      <c r="K125" s="23"/>
      <c r="L125" s="23"/>
      <c r="M125" s="23"/>
      <c r="N125" s="22"/>
      <c r="O125" s="22"/>
      <c r="P125" s="23"/>
      <c r="Q125" s="23"/>
      <c r="R125" s="23"/>
      <c r="S125" s="23"/>
      <c r="T125" s="23"/>
      <c r="U125" s="23"/>
      <c r="V125" s="23"/>
      <c r="W125" s="23"/>
      <c r="X125" s="23"/>
      <c r="Y125" s="23"/>
      <c r="Z125" s="23"/>
      <c r="AA125" s="23"/>
      <c r="AB125" s="23"/>
      <c r="AC125" s="23"/>
      <c r="AD125" s="23"/>
      <c r="AE125" s="23"/>
    </row>
    <row r="126" spans="1:31" s="462" customFormat="1" hidden="1">
      <c r="A126" s="22"/>
      <c r="B126" s="22"/>
      <c r="C126" s="23"/>
      <c r="D126" s="23"/>
      <c r="E126" s="23"/>
      <c r="F126" s="23"/>
      <c r="G126" s="23"/>
      <c r="H126" s="23"/>
      <c r="I126" s="23"/>
      <c r="J126" s="23"/>
      <c r="K126" s="23"/>
      <c r="L126" s="23"/>
      <c r="M126" s="23"/>
      <c r="N126" s="22"/>
      <c r="O126" s="22"/>
      <c r="P126" s="23"/>
      <c r="Q126" s="23"/>
      <c r="R126" s="23"/>
      <c r="S126" s="23"/>
      <c r="T126" s="23"/>
      <c r="U126" s="23"/>
      <c r="V126" s="23"/>
      <c r="W126" s="23"/>
      <c r="X126" s="23"/>
      <c r="Y126" s="23"/>
      <c r="Z126" s="23"/>
      <c r="AA126" s="23"/>
      <c r="AB126" s="23"/>
      <c r="AC126" s="23"/>
      <c r="AD126" s="23"/>
      <c r="AE126" s="23"/>
    </row>
    <row r="127" spans="1:31" s="462" customFormat="1" hidden="1">
      <c r="A127" s="22"/>
      <c r="B127" s="22"/>
      <c r="C127" s="23"/>
      <c r="D127" s="23"/>
      <c r="E127" s="23"/>
      <c r="F127" s="23"/>
      <c r="G127" s="23"/>
      <c r="H127" s="23"/>
      <c r="I127" s="23"/>
      <c r="J127" s="23"/>
      <c r="K127" s="23"/>
      <c r="L127" s="23"/>
      <c r="M127" s="23"/>
      <c r="N127" s="22"/>
      <c r="O127" s="22"/>
      <c r="P127" s="23"/>
      <c r="Q127" s="23"/>
      <c r="R127" s="23"/>
      <c r="S127" s="23"/>
      <c r="T127" s="23"/>
      <c r="U127" s="23"/>
      <c r="V127" s="23"/>
      <c r="W127" s="23"/>
      <c r="X127" s="23"/>
      <c r="Y127" s="23"/>
      <c r="Z127" s="23"/>
      <c r="AA127" s="23"/>
      <c r="AB127" s="23"/>
      <c r="AC127" s="23"/>
      <c r="AD127" s="23"/>
      <c r="AE127" s="23"/>
    </row>
    <row r="128" spans="1:31" s="462" customFormat="1" hidden="1">
      <c r="A128" s="22"/>
      <c r="B128" s="22"/>
      <c r="C128" s="23"/>
      <c r="D128" s="23"/>
      <c r="E128" s="23"/>
      <c r="F128" s="23"/>
      <c r="G128" s="23"/>
      <c r="H128" s="23"/>
      <c r="I128" s="23"/>
      <c r="J128" s="23"/>
      <c r="K128" s="23"/>
      <c r="L128" s="23"/>
      <c r="M128" s="23"/>
      <c r="N128" s="22"/>
      <c r="O128" s="22"/>
      <c r="P128" s="23"/>
      <c r="Q128" s="23"/>
      <c r="R128" s="23"/>
      <c r="S128" s="23"/>
      <c r="T128" s="23"/>
      <c r="U128" s="23"/>
      <c r="V128" s="23"/>
      <c r="W128" s="23"/>
      <c r="X128" s="23"/>
      <c r="Y128" s="23"/>
      <c r="Z128" s="23"/>
      <c r="AA128" s="23"/>
      <c r="AB128" s="23"/>
      <c r="AC128" s="23"/>
      <c r="AD128" s="23"/>
      <c r="AE128" s="23"/>
    </row>
    <row r="129" spans="1:31" s="462" customFormat="1" hidden="1">
      <c r="A129" s="22"/>
      <c r="B129" s="22"/>
      <c r="C129" s="23"/>
      <c r="D129" s="23"/>
      <c r="E129" s="23"/>
      <c r="F129" s="23"/>
      <c r="G129" s="23"/>
      <c r="H129" s="23"/>
      <c r="I129" s="23"/>
      <c r="J129" s="23"/>
      <c r="K129" s="23"/>
      <c r="L129" s="23"/>
      <c r="M129" s="23"/>
      <c r="N129" s="22"/>
      <c r="O129" s="22"/>
      <c r="P129" s="23"/>
      <c r="Q129" s="23"/>
      <c r="R129" s="23"/>
      <c r="S129" s="23"/>
      <c r="T129" s="23"/>
      <c r="U129" s="23"/>
      <c r="V129" s="23"/>
      <c r="W129" s="23"/>
      <c r="X129" s="23"/>
      <c r="Y129" s="23"/>
      <c r="Z129" s="23"/>
      <c r="AA129" s="23"/>
      <c r="AB129" s="23"/>
      <c r="AC129" s="23"/>
      <c r="AD129" s="23"/>
      <c r="AE129" s="23"/>
    </row>
    <row r="130" spans="1:31" s="462" customFormat="1" hidden="1">
      <c r="A130" s="22"/>
      <c r="B130" s="22"/>
      <c r="C130" s="23"/>
      <c r="D130" s="23"/>
      <c r="E130" s="23"/>
      <c r="F130" s="23"/>
      <c r="G130" s="23"/>
      <c r="H130" s="23"/>
      <c r="I130" s="23"/>
      <c r="J130" s="23"/>
      <c r="K130" s="23"/>
      <c r="L130" s="23"/>
      <c r="M130" s="23"/>
      <c r="N130" s="22"/>
      <c r="O130" s="22"/>
      <c r="P130" s="23"/>
      <c r="Q130" s="23"/>
      <c r="R130" s="23"/>
      <c r="S130" s="23"/>
      <c r="T130" s="23"/>
      <c r="U130" s="23"/>
      <c r="V130" s="23"/>
      <c r="W130" s="23"/>
      <c r="X130" s="23"/>
      <c r="Y130" s="23"/>
      <c r="Z130" s="23"/>
      <c r="AA130" s="23"/>
      <c r="AB130" s="23"/>
      <c r="AC130" s="23"/>
      <c r="AD130" s="23"/>
      <c r="AE130" s="23"/>
    </row>
    <row r="131" spans="1:31" s="462" customFormat="1" hidden="1">
      <c r="A131" s="22"/>
      <c r="B131" s="22"/>
      <c r="C131" s="23"/>
      <c r="D131" s="23"/>
      <c r="E131" s="23"/>
      <c r="F131" s="23"/>
      <c r="G131" s="23"/>
      <c r="H131" s="23"/>
      <c r="I131" s="23"/>
      <c r="J131" s="23"/>
      <c r="K131" s="23"/>
      <c r="L131" s="23"/>
      <c r="M131" s="23"/>
      <c r="N131" s="22"/>
      <c r="O131" s="22"/>
      <c r="P131" s="23"/>
      <c r="Q131" s="23"/>
      <c r="R131" s="23"/>
      <c r="S131" s="23"/>
      <c r="T131" s="23"/>
      <c r="U131" s="23"/>
      <c r="V131" s="23"/>
      <c r="W131" s="23"/>
      <c r="X131" s="23"/>
      <c r="Y131" s="23"/>
      <c r="Z131" s="23"/>
      <c r="AA131" s="23"/>
      <c r="AB131" s="23"/>
      <c r="AC131" s="23"/>
      <c r="AD131" s="23"/>
      <c r="AE131" s="23"/>
    </row>
    <row r="132" spans="1:31" s="462" customFormat="1" hidden="1">
      <c r="A132" s="22"/>
      <c r="B132" s="22"/>
      <c r="C132" s="23"/>
      <c r="D132" s="23"/>
      <c r="E132" s="23"/>
      <c r="F132" s="23"/>
      <c r="G132" s="23"/>
      <c r="H132" s="23"/>
      <c r="I132" s="23"/>
      <c r="J132" s="23"/>
      <c r="K132" s="23"/>
      <c r="L132" s="23"/>
      <c r="M132" s="23"/>
      <c r="N132" s="22"/>
      <c r="O132" s="22"/>
      <c r="P132" s="23"/>
      <c r="Q132" s="23"/>
      <c r="R132" s="23"/>
      <c r="S132" s="23"/>
      <c r="T132" s="23"/>
      <c r="U132" s="23"/>
      <c r="V132" s="23"/>
      <c r="W132" s="23"/>
      <c r="X132" s="23"/>
      <c r="Y132" s="23"/>
      <c r="Z132" s="23"/>
      <c r="AA132" s="23"/>
      <c r="AB132" s="23"/>
      <c r="AC132" s="23"/>
      <c r="AD132" s="23"/>
      <c r="AE132" s="23"/>
    </row>
    <row r="133" spans="1:31" s="462" customFormat="1" hidden="1">
      <c r="A133" s="22"/>
      <c r="B133" s="22"/>
      <c r="C133" s="23"/>
      <c r="D133" s="23"/>
      <c r="E133" s="23"/>
      <c r="F133" s="23"/>
      <c r="G133" s="23"/>
      <c r="H133" s="23"/>
      <c r="I133" s="23"/>
      <c r="J133" s="23"/>
      <c r="K133" s="23"/>
      <c r="L133" s="23"/>
      <c r="M133" s="23"/>
      <c r="N133" s="22"/>
      <c r="O133" s="22"/>
      <c r="P133" s="23"/>
      <c r="Q133" s="23"/>
      <c r="R133" s="23"/>
      <c r="S133" s="23"/>
      <c r="T133" s="23"/>
      <c r="U133" s="23"/>
      <c r="V133" s="23"/>
      <c r="W133" s="23"/>
      <c r="X133" s="23"/>
      <c r="Y133" s="23"/>
      <c r="Z133" s="23"/>
      <c r="AA133" s="23"/>
      <c r="AB133" s="23"/>
      <c r="AC133" s="23"/>
      <c r="AD133" s="23"/>
      <c r="AE133" s="23"/>
    </row>
    <row r="134" spans="1:31" s="462" customFormat="1" hidden="1">
      <c r="A134" s="22"/>
      <c r="B134" s="22"/>
      <c r="C134" s="23"/>
      <c r="D134" s="23"/>
      <c r="E134" s="23"/>
      <c r="F134" s="23"/>
      <c r="G134" s="23"/>
      <c r="H134" s="23"/>
      <c r="I134" s="23"/>
      <c r="J134" s="23"/>
      <c r="K134" s="23"/>
      <c r="L134" s="23"/>
      <c r="M134" s="23"/>
      <c r="N134" s="22"/>
      <c r="O134" s="22"/>
      <c r="P134" s="23"/>
      <c r="Q134" s="23"/>
      <c r="R134" s="23"/>
      <c r="S134" s="23"/>
      <c r="T134" s="23"/>
      <c r="U134" s="23"/>
      <c r="V134" s="23"/>
      <c r="W134" s="23"/>
      <c r="X134" s="23"/>
      <c r="Y134" s="23"/>
      <c r="Z134" s="23"/>
      <c r="AA134" s="23"/>
      <c r="AB134" s="23"/>
      <c r="AC134" s="23"/>
      <c r="AD134" s="23"/>
      <c r="AE134" s="23"/>
    </row>
    <row r="135" spans="1:31" s="462" customFormat="1" hidden="1">
      <c r="A135" s="22"/>
      <c r="B135" s="22"/>
      <c r="C135" s="23"/>
      <c r="D135" s="23"/>
      <c r="E135" s="23"/>
      <c r="F135" s="23"/>
      <c r="G135" s="23"/>
      <c r="H135" s="23"/>
      <c r="I135" s="23"/>
      <c r="J135" s="23"/>
      <c r="K135" s="23"/>
      <c r="L135" s="23"/>
      <c r="M135" s="23"/>
      <c r="N135" s="22"/>
      <c r="O135" s="22"/>
      <c r="P135" s="23"/>
      <c r="Q135" s="23"/>
      <c r="R135" s="23"/>
      <c r="S135" s="23"/>
      <c r="T135" s="23"/>
      <c r="U135" s="23"/>
      <c r="V135" s="23"/>
      <c r="W135" s="23"/>
      <c r="X135" s="23"/>
      <c r="Y135" s="23"/>
      <c r="Z135" s="23"/>
      <c r="AA135" s="23"/>
      <c r="AB135" s="23"/>
      <c r="AC135" s="23"/>
      <c r="AD135" s="23"/>
      <c r="AE135" s="23"/>
    </row>
    <row r="136" spans="1:31" s="462" customFormat="1" hidden="1">
      <c r="A136" s="22"/>
      <c r="B136" s="22"/>
      <c r="C136" s="23"/>
      <c r="D136" s="23"/>
      <c r="E136" s="23"/>
      <c r="F136" s="23"/>
      <c r="G136" s="23"/>
      <c r="H136" s="23"/>
      <c r="I136" s="23"/>
      <c r="J136" s="23"/>
      <c r="K136" s="23"/>
      <c r="L136" s="23"/>
      <c r="M136" s="23"/>
      <c r="N136" s="22"/>
      <c r="O136" s="22"/>
      <c r="P136" s="23"/>
      <c r="Q136" s="23"/>
      <c r="R136" s="23"/>
      <c r="S136" s="23"/>
      <c r="T136" s="23"/>
      <c r="U136" s="23"/>
      <c r="V136" s="23"/>
      <c r="W136" s="23"/>
      <c r="X136" s="23"/>
      <c r="Y136" s="23"/>
      <c r="Z136" s="23"/>
      <c r="AA136" s="23"/>
      <c r="AB136" s="23"/>
      <c r="AC136" s="23"/>
      <c r="AD136" s="23"/>
      <c r="AE136" s="23"/>
    </row>
    <row r="137" spans="1:31" s="462" customFormat="1" hidden="1">
      <c r="A137" s="22"/>
      <c r="B137" s="22"/>
      <c r="C137" s="23"/>
      <c r="D137" s="23"/>
      <c r="E137" s="23"/>
      <c r="F137" s="23"/>
      <c r="G137" s="23"/>
      <c r="H137" s="23"/>
      <c r="I137" s="23"/>
      <c r="J137" s="23"/>
      <c r="K137" s="23"/>
      <c r="L137" s="23"/>
      <c r="M137" s="23"/>
      <c r="N137" s="22"/>
      <c r="O137" s="22"/>
      <c r="P137" s="23"/>
      <c r="Q137" s="23"/>
      <c r="R137" s="23"/>
      <c r="S137" s="23"/>
      <c r="T137" s="23"/>
      <c r="U137" s="23"/>
      <c r="V137" s="23"/>
      <c r="W137" s="23"/>
      <c r="X137" s="23"/>
      <c r="Y137" s="23"/>
      <c r="Z137" s="23"/>
      <c r="AA137" s="23"/>
      <c r="AB137" s="23"/>
      <c r="AC137" s="23"/>
      <c r="AD137" s="23"/>
      <c r="AE137" s="23"/>
    </row>
    <row r="138" spans="1:31" s="462" customFormat="1" hidden="1">
      <c r="A138" s="22"/>
      <c r="B138" s="22"/>
      <c r="C138" s="23"/>
      <c r="D138" s="23"/>
      <c r="E138" s="23"/>
      <c r="F138" s="23"/>
      <c r="G138" s="23"/>
      <c r="H138" s="23"/>
      <c r="I138" s="23"/>
      <c r="J138" s="23"/>
      <c r="K138" s="23"/>
      <c r="L138" s="23"/>
      <c r="M138" s="23"/>
      <c r="N138" s="22"/>
      <c r="O138" s="22"/>
      <c r="P138" s="23"/>
      <c r="Q138" s="23"/>
      <c r="R138" s="23"/>
      <c r="S138" s="23"/>
      <c r="T138" s="23"/>
      <c r="U138" s="23"/>
      <c r="V138" s="23"/>
      <c r="W138" s="23"/>
      <c r="X138" s="23"/>
      <c r="Y138" s="23"/>
      <c r="Z138" s="23"/>
      <c r="AA138" s="23"/>
      <c r="AB138" s="23"/>
      <c r="AC138" s="23"/>
      <c r="AD138" s="23"/>
      <c r="AE138" s="23"/>
    </row>
    <row r="139" spans="1:31" s="462" customFormat="1" hidden="1">
      <c r="A139" s="22"/>
      <c r="B139" s="22"/>
      <c r="C139" s="23"/>
      <c r="D139" s="23"/>
      <c r="E139" s="23"/>
      <c r="F139" s="23"/>
      <c r="G139" s="23"/>
      <c r="H139" s="23"/>
      <c r="I139" s="23"/>
      <c r="J139" s="23"/>
      <c r="K139" s="23"/>
      <c r="L139" s="23"/>
      <c r="M139" s="23"/>
      <c r="N139" s="22"/>
      <c r="O139" s="22"/>
      <c r="P139" s="23"/>
      <c r="Q139" s="23"/>
      <c r="R139" s="23"/>
      <c r="S139" s="23"/>
      <c r="T139" s="23"/>
      <c r="U139" s="23"/>
      <c r="V139" s="23"/>
      <c r="W139" s="23"/>
      <c r="X139" s="23"/>
      <c r="Y139" s="23"/>
      <c r="Z139" s="23"/>
      <c r="AA139" s="23"/>
      <c r="AB139" s="23"/>
      <c r="AC139" s="23"/>
      <c r="AD139" s="23"/>
      <c r="AE139" s="23"/>
    </row>
    <row r="140" spans="1:31" s="462" customFormat="1" hidden="1">
      <c r="A140" s="22"/>
      <c r="B140" s="22"/>
      <c r="C140" s="23"/>
      <c r="D140" s="23"/>
      <c r="E140" s="23"/>
      <c r="F140" s="23"/>
      <c r="G140" s="23"/>
      <c r="H140" s="23"/>
      <c r="I140" s="23"/>
      <c r="J140" s="23"/>
      <c r="K140" s="23"/>
      <c r="L140" s="23"/>
      <c r="M140" s="23"/>
      <c r="N140" s="22"/>
      <c r="O140" s="22"/>
      <c r="P140" s="23"/>
      <c r="Q140" s="23"/>
      <c r="R140" s="23"/>
      <c r="S140" s="23"/>
      <c r="T140" s="23"/>
      <c r="U140" s="23"/>
      <c r="V140" s="23"/>
      <c r="W140" s="23"/>
      <c r="X140" s="23"/>
      <c r="Y140" s="23"/>
      <c r="Z140" s="23"/>
      <c r="AA140" s="23"/>
      <c r="AB140" s="23"/>
      <c r="AC140" s="23"/>
      <c r="AD140" s="23"/>
      <c r="AE140" s="23"/>
    </row>
    <row r="141" spans="1:31" s="462" customFormat="1" hidden="1">
      <c r="A141" s="22"/>
      <c r="B141" s="22"/>
      <c r="C141" s="23"/>
      <c r="D141" s="23"/>
      <c r="E141" s="23"/>
      <c r="F141" s="23"/>
      <c r="G141" s="23"/>
      <c r="H141" s="23"/>
      <c r="I141" s="23"/>
      <c r="J141" s="23"/>
      <c r="K141" s="23"/>
      <c r="L141" s="23"/>
      <c r="M141" s="23"/>
      <c r="N141" s="22"/>
      <c r="O141" s="22"/>
      <c r="P141" s="23"/>
      <c r="Q141" s="23"/>
      <c r="R141" s="23"/>
      <c r="S141" s="23"/>
      <c r="T141" s="23"/>
      <c r="U141" s="23"/>
      <c r="V141" s="23"/>
      <c r="W141" s="23"/>
      <c r="X141" s="23"/>
      <c r="Y141" s="23"/>
      <c r="Z141" s="23"/>
      <c r="AA141" s="23"/>
      <c r="AB141" s="23"/>
      <c r="AC141" s="23"/>
      <c r="AD141" s="23"/>
      <c r="AE141" s="23"/>
    </row>
    <row r="142" spans="1:31" s="462" customFormat="1" hidden="1">
      <c r="A142" s="22"/>
      <c r="B142" s="22"/>
      <c r="C142" s="23"/>
      <c r="D142" s="23"/>
      <c r="E142" s="23"/>
      <c r="F142" s="23"/>
      <c r="G142" s="23"/>
      <c r="H142" s="23"/>
      <c r="I142" s="23"/>
      <c r="J142" s="23"/>
      <c r="K142" s="23"/>
      <c r="L142" s="23"/>
      <c r="M142" s="23"/>
      <c r="N142" s="22"/>
      <c r="O142" s="22"/>
      <c r="P142" s="23"/>
      <c r="Q142" s="23"/>
      <c r="R142" s="23"/>
      <c r="S142" s="23"/>
      <c r="T142" s="23"/>
      <c r="U142" s="23"/>
      <c r="V142" s="23"/>
      <c r="W142" s="23"/>
      <c r="X142" s="23"/>
      <c r="Y142" s="23"/>
      <c r="Z142" s="23"/>
      <c r="AA142" s="23"/>
      <c r="AB142" s="23"/>
      <c r="AC142" s="23"/>
      <c r="AD142" s="23"/>
      <c r="AE142" s="23"/>
    </row>
    <row r="143" spans="1:31" s="462" customFormat="1" hidden="1">
      <c r="A143" s="22"/>
      <c r="B143" s="22"/>
      <c r="C143" s="23"/>
      <c r="D143" s="23"/>
      <c r="E143" s="23"/>
      <c r="F143" s="23"/>
      <c r="G143" s="23"/>
      <c r="H143" s="23"/>
      <c r="I143" s="23"/>
      <c r="J143" s="23"/>
      <c r="K143" s="23"/>
      <c r="L143" s="23"/>
      <c r="M143" s="23"/>
      <c r="N143" s="22"/>
      <c r="O143" s="22"/>
      <c r="P143" s="23"/>
      <c r="Q143" s="23"/>
      <c r="R143" s="23"/>
      <c r="S143" s="23"/>
      <c r="T143" s="23"/>
      <c r="U143" s="23"/>
      <c r="V143" s="23"/>
      <c r="W143" s="23"/>
      <c r="X143" s="23"/>
      <c r="Y143" s="23"/>
      <c r="Z143" s="23"/>
      <c r="AA143" s="23"/>
      <c r="AB143" s="23"/>
      <c r="AC143" s="23"/>
      <c r="AD143" s="23"/>
      <c r="AE143" s="23"/>
    </row>
    <row r="144" spans="1:31" s="462" customFormat="1" hidden="1">
      <c r="A144" s="22"/>
      <c r="B144" s="22"/>
      <c r="C144" s="23"/>
      <c r="D144" s="23"/>
      <c r="E144" s="23"/>
      <c r="F144" s="23"/>
      <c r="G144" s="23"/>
      <c r="H144" s="23"/>
      <c r="I144" s="23"/>
      <c r="J144" s="23"/>
      <c r="K144" s="23"/>
      <c r="L144" s="23"/>
      <c r="M144" s="23"/>
      <c r="N144" s="22"/>
      <c r="O144" s="22"/>
      <c r="P144" s="23"/>
      <c r="Q144" s="23"/>
      <c r="R144" s="23"/>
      <c r="S144" s="23"/>
      <c r="T144" s="23"/>
      <c r="U144" s="23"/>
      <c r="V144" s="23"/>
      <c r="W144" s="23"/>
      <c r="X144" s="23"/>
      <c r="Y144" s="23"/>
      <c r="Z144" s="23"/>
      <c r="AA144" s="23"/>
      <c r="AB144" s="23"/>
      <c r="AC144" s="23"/>
      <c r="AD144" s="23"/>
      <c r="AE144" s="23"/>
    </row>
    <row r="145" spans="1:31" s="462" customFormat="1" hidden="1">
      <c r="A145" s="22"/>
      <c r="B145" s="22"/>
      <c r="C145" s="23"/>
      <c r="D145" s="23"/>
      <c r="E145" s="23"/>
      <c r="F145" s="23"/>
      <c r="G145" s="23"/>
      <c r="H145" s="23"/>
      <c r="I145" s="23"/>
      <c r="J145" s="23"/>
      <c r="K145" s="23"/>
      <c r="L145" s="23"/>
      <c r="M145" s="23"/>
      <c r="N145" s="22"/>
      <c r="O145" s="22"/>
      <c r="P145" s="23"/>
      <c r="Q145" s="23"/>
      <c r="R145" s="23"/>
      <c r="S145" s="23"/>
      <c r="T145" s="23"/>
      <c r="U145" s="23"/>
      <c r="V145" s="23"/>
      <c r="W145" s="23"/>
      <c r="X145" s="23"/>
      <c r="Y145" s="23"/>
      <c r="Z145" s="23"/>
      <c r="AA145" s="23"/>
      <c r="AB145" s="23"/>
      <c r="AC145" s="23"/>
      <c r="AD145" s="23"/>
      <c r="AE145" s="23"/>
    </row>
    <row r="146" spans="1:31" s="462" customFormat="1" hidden="1">
      <c r="A146" s="22"/>
      <c r="B146" s="22"/>
      <c r="C146" s="23"/>
      <c r="D146" s="23"/>
      <c r="E146" s="23"/>
      <c r="F146" s="23"/>
      <c r="G146" s="23"/>
      <c r="H146" s="23"/>
      <c r="I146" s="23"/>
      <c r="J146" s="23"/>
      <c r="K146" s="23"/>
      <c r="L146" s="23"/>
      <c r="M146" s="23"/>
      <c r="N146" s="22"/>
      <c r="O146" s="22"/>
      <c r="P146" s="23"/>
      <c r="Q146" s="23"/>
      <c r="R146" s="23"/>
      <c r="S146" s="23"/>
      <c r="T146" s="23"/>
      <c r="U146" s="23"/>
      <c r="V146" s="23"/>
      <c r="W146" s="23"/>
      <c r="X146" s="23"/>
      <c r="Y146" s="23"/>
      <c r="Z146" s="23"/>
      <c r="AA146" s="23"/>
      <c r="AB146" s="23"/>
      <c r="AC146" s="23"/>
      <c r="AD146" s="23"/>
      <c r="AE146" s="23"/>
    </row>
    <row r="147" spans="1:31" s="462" customFormat="1" hidden="1">
      <c r="A147" s="22"/>
      <c r="B147" s="22"/>
      <c r="C147" s="23"/>
      <c r="D147" s="23"/>
      <c r="E147" s="23"/>
      <c r="F147" s="23"/>
      <c r="G147" s="23"/>
      <c r="H147" s="23"/>
      <c r="I147" s="23"/>
      <c r="J147" s="23"/>
      <c r="K147" s="23"/>
      <c r="L147" s="23"/>
      <c r="M147" s="23"/>
      <c r="N147" s="22"/>
      <c r="O147" s="22"/>
      <c r="P147" s="23"/>
      <c r="Q147" s="23"/>
      <c r="R147" s="23"/>
      <c r="S147" s="23"/>
      <c r="T147" s="23"/>
      <c r="U147" s="23"/>
      <c r="V147" s="23"/>
      <c r="W147" s="23"/>
      <c r="X147" s="23"/>
      <c r="Y147" s="23"/>
      <c r="Z147" s="23"/>
      <c r="AA147" s="23"/>
      <c r="AB147" s="23"/>
      <c r="AC147" s="23"/>
      <c r="AD147" s="23"/>
      <c r="AE147" s="23"/>
    </row>
    <row r="148" spans="1:31" s="462" customFormat="1" hidden="1">
      <c r="A148" s="22"/>
      <c r="B148" s="22"/>
      <c r="C148" s="23"/>
      <c r="D148" s="23"/>
      <c r="E148" s="23"/>
      <c r="F148" s="23"/>
      <c r="G148" s="23"/>
      <c r="H148" s="23"/>
      <c r="I148" s="23"/>
      <c r="J148" s="23"/>
      <c r="K148" s="23"/>
      <c r="L148" s="23"/>
      <c r="M148" s="23"/>
      <c r="N148" s="22"/>
      <c r="O148" s="22"/>
      <c r="P148" s="23"/>
      <c r="Q148" s="23"/>
      <c r="R148" s="23"/>
      <c r="S148" s="23"/>
      <c r="T148" s="23"/>
      <c r="U148" s="23"/>
      <c r="V148" s="23"/>
      <c r="W148" s="23"/>
      <c r="X148" s="23"/>
      <c r="Y148" s="23"/>
      <c r="Z148" s="23"/>
      <c r="AA148" s="23"/>
      <c r="AB148" s="23"/>
      <c r="AC148" s="23"/>
      <c r="AD148" s="23"/>
      <c r="AE148" s="23"/>
    </row>
    <row r="149" spans="1:31" s="462" customFormat="1" hidden="1">
      <c r="A149" s="22"/>
      <c r="B149" s="22"/>
      <c r="C149" s="23"/>
      <c r="D149" s="23"/>
      <c r="E149" s="23"/>
      <c r="F149" s="23"/>
      <c r="G149" s="23"/>
      <c r="H149" s="23"/>
      <c r="I149" s="23"/>
      <c r="J149" s="23"/>
      <c r="K149" s="23"/>
      <c r="L149" s="23"/>
      <c r="M149" s="23"/>
      <c r="N149" s="22"/>
      <c r="O149" s="22"/>
      <c r="P149" s="23"/>
      <c r="Q149" s="23"/>
      <c r="R149" s="23"/>
      <c r="S149" s="23"/>
      <c r="T149" s="23"/>
      <c r="U149" s="23"/>
      <c r="V149" s="23"/>
      <c r="W149" s="23"/>
      <c r="X149" s="23"/>
      <c r="Y149" s="23"/>
      <c r="Z149" s="23"/>
      <c r="AA149" s="23"/>
      <c r="AB149" s="23"/>
      <c r="AC149" s="23"/>
      <c r="AD149" s="23"/>
      <c r="AE149" s="23"/>
    </row>
    <row r="150" spans="1:31" s="462" customFormat="1" hidden="1">
      <c r="A150" s="22"/>
      <c r="B150" s="22"/>
      <c r="C150" s="23"/>
      <c r="D150" s="23"/>
      <c r="E150" s="23"/>
      <c r="F150" s="23"/>
      <c r="G150" s="23"/>
      <c r="H150" s="23"/>
      <c r="I150" s="23"/>
      <c r="J150" s="23"/>
      <c r="K150" s="23"/>
      <c r="L150" s="23"/>
      <c r="M150" s="23"/>
      <c r="N150" s="22"/>
      <c r="O150" s="22"/>
      <c r="P150" s="23"/>
      <c r="Q150" s="23"/>
      <c r="R150" s="23"/>
      <c r="S150" s="23"/>
      <c r="T150" s="23"/>
      <c r="U150" s="23"/>
      <c r="V150" s="23"/>
      <c r="W150" s="23"/>
      <c r="X150" s="23"/>
      <c r="Y150" s="23"/>
      <c r="Z150" s="23"/>
      <c r="AA150" s="23"/>
      <c r="AB150" s="23"/>
      <c r="AC150" s="23"/>
      <c r="AD150" s="23"/>
      <c r="AE150" s="23"/>
    </row>
    <row r="151" spans="1:31" s="462" customFormat="1" hidden="1">
      <c r="A151" s="22"/>
      <c r="B151" s="22"/>
      <c r="C151" s="23"/>
      <c r="D151" s="23"/>
      <c r="E151" s="23"/>
      <c r="F151" s="23"/>
      <c r="G151" s="23"/>
      <c r="H151" s="23"/>
      <c r="I151" s="23"/>
      <c r="J151" s="23"/>
      <c r="K151" s="23"/>
      <c r="L151" s="23"/>
      <c r="M151" s="23"/>
      <c r="N151" s="22"/>
      <c r="O151" s="22"/>
      <c r="P151" s="23"/>
      <c r="Q151" s="23"/>
      <c r="R151" s="23"/>
      <c r="S151" s="23"/>
      <c r="T151" s="23"/>
      <c r="U151" s="23"/>
      <c r="V151" s="23"/>
      <c r="W151" s="23"/>
      <c r="X151" s="23"/>
      <c r="Y151" s="23"/>
      <c r="Z151" s="23"/>
      <c r="AA151" s="23"/>
      <c r="AB151" s="23"/>
      <c r="AC151" s="23"/>
      <c r="AD151" s="23"/>
      <c r="AE151" s="23"/>
    </row>
    <row r="152" spans="1:31" s="462" customFormat="1" hidden="1">
      <c r="A152" s="22"/>
      <c r="B152" s="22"/>
      <c r="C152" s="23"/>
      <c r="D152" s="23"/>
      <c r="E152" s="23"/>
      <c r="F152" s="23"/>
      <c r="G152" s="23"/>
      <c r="H152" s="23"/>
      <c r="I152" s="23"/>
      <c r="J152" s="23"/>
      <c r="K152" s="23"/>
      <c r="L152" s="23"/>
      <c r="M152" s="23"/>
      <c r="N152" s="22"/>
      <c r="O152" s="22"/>
      <c r="P152" s="23"/>
      <c r="Q152" s="23"/>
      <c r="R152" s="23"/>
      <c r="S152" s="23"/>
      <c r="T152" s="23"/>
      <c r="U152" s="23"/>
      <c r="V152" s="23"/>
      <c r="W152" s="23"/>
      <c r="X152" s="23"/>
      <c r="Y152" s="23"/>
      <c r="Z152" s="23"/>
      <c r="AA152" s="23"/>
      <c r="AB152" s="23"/>
      <c r="AC152" s="23"/>
      <c r="AD152" s="23"/>
      <c r="AE152" s="23"/>
    </row>
    <row r="153" spans="1:31" s="462" customFormat="1" hidden="1">
      <c r="A153" s="22"/>
      <c r="B153" s="22"/>
      <c r="C153" s="23"/>
      <c r="D153" s="23"/>
      <c r="E153" s="23"/>
      <c r="F153" s="23"/>
      <c r="G153" s="23"/>
      <c r="H153" s="23"/>
      <c r="I153" s="23"/>
      <c r="J153" s="23"/>
      <c r="K153" s="23"/>
      <c r="L153" s="23"/>
      <c r="M153" s="23"/>
      <c r="N153" s="22"/>
      <c r="O153" s="22"/>
      <c r="P153" s="23"/>
      <c r="Q153" s="23"/>
      <c r="R153" s="23"/>
      <c r="S153" s="23"/>
      <c r="T153" s="23"/>
      <c r="U153" s="23"/>
      <c r="V153" s="23"/>
      <c r="W153" s="23"/>
      <c r="X153" s="23"/>
      <c r="Y153" s="23"/>
      <c r="Z153" s="23"/>
      <c r="AA153" s="23"/>
      <c r="AB153" s="23"/>
      <c r="AC153" s="23"/>
      <c r="AD153" s="23"/>
      <c r="AE153" s="23"/>
    </row>
    <row r="154" spans="1:31" s="462" customFormat="1" hidden="1">
      <c r="A154" s="22"/>
      <c r="B154" s="22"/>
      <c r="C154" s="23"/>
      <c r="D154" s="23"/>
      <c r="E154" s="23"/>
      <c r="F154" s="23"/>
      <c r="G154" s="23"/>
      <c r="H154" s="23"/>
      <c r="I154" s="23"/>
      <c r="J154" s="23"/>
      <c r="K154" s="23"/>
      <c r="L154" s="23"/>
      <c r="M154" s="23"/>
      <c r="N154" s="22"/>
      <c r="O154" s="22"/>
      <c r="P154" s="23"/>
      <c r="Q154" s="23"/>
      <c r="R154" s="23"/>
      <c r="S154" s="23"/>
      <c r="T154" s="23"/>
      <c r="U154" s="23"/>
      <c r="V154" s="23"/>
      <c r="W154" s="23"/>
      <c r="X154" s="23"/>
      <c r="Y154" s="23"/>
      <c r="Z154" s="23"/>
      <c r="AA154" s="23"/>
      <c r="AB154" s="23"/>
      <c r="AC154" s="23"/>
      <c r="AD154" s="23"/>
      <c r="AE154" s="23"/>
    </row>
    <row r="155" spans="1:31" s="462" customFormat="1" hidden="1">
      <c r="A155" s="22"/>
      <c r="B155" s="22"/>
      <c r="C155" s="23"/>
      <c r="D155" s="23"/>
      <c r="E155" s="23"/>
      <c r="F155" s="23"/>
      <c r="G155" s="23"/>
      <c r="H155" s="23"/>
      <c r="I155" s="23"/>
      <c r="J155" s="23"/>
      <c r="K155" s="23"/>
      <c r="L155" s="23"/>
      <c r="M155" s="23"/>
      <c r="N155" s="22"/>
      <c r="O155" s="22"/>
      <c r="P155" s="23"/>
      <c r="Q155" s="23"/>
      <c r="R155" s="23"/>
      <c r="S155" s="23"/>
      <c r="T155" s="23"/>
      <c r="U155" s="23"/>
      <c r="V155" s="23"/>
      <c r="W155" s="23"/>
      <c r="X155" s="23"/>
      <c r="Y155" s="23"/>
      <c r="Z155" s="23"/>
      <c r="AA155" s="23"/>
      <c r="AB155" s="23"/>
      <c r="AC155" s="23"/>
      <c r="AD155" s="23"/>
      <c r="AE155" s="23"/>
    </row>
    <row r="156" spans="1:31" s="462" customFormat="1" hidden="1">
      <c r="A156" s="22"/>
      <c r="B156" s="22"/>
      <c r="C156" s="23"/>
      <c r="D156" s="23"/>
      <c r="E156" s="23"/>
      <c r="F156" s="23"/>
      <c r="G156" s="23"/>
      <c r="H156" s="23"/>
      <c r="I156" s="23"/>
      <c r="J156" s="23"/>
      <c r="K156" s="23"/>
      <c r="L156" s="23"/>
      <c r="M156" s="23"/>
      <c r="N156" s="22"/>
      <c r="O156" s="22"/>
      <c r="P156" s="23"/>
      <c r="Q156" s="23"/>
      <c r="R156" s="23"/>
      <c r="S156" s="23"/>
      <c r="T156" s="23"/>
      <c r="U156" s="23"/>
      <c r="V156" s="23"/>
      <c r="W156" s="23"/>
      <c r="X156" s="23"/>
      <c r="Y156" s="23"/>
      <c r="Z156" s="23"/>
      <c r="AA156" s="23"/>
      <c r="AB156" s="23"/>
      <c r="AC156" s="23"/>
      <c r="AD156" s="23"/>
      <c r="AE156" s="23"/>
    </row>
    <row r="157" spans="1:31" s="462" customFormat="1" hidden="1">
      <c r="A157" s="22"/>
      <c r="B157" s="22"/>
      <c r="C157" s="23"/>
      <c r="D157" s="23"/>
      <c r="E157" s="23"/>
      <c r="F157" s="23"/>
      <c r="G157" s="23"/>
      <c r="H157" s="23"/>
      <c r="I157" s="23"/>
      <c r="J157" s="23"/>
      <c r="K157" s="23"/>
      <c r="L157" s="23"/>
      <c r="M157" s="23"/>
      <c r="N157" s="22"/>
      <c r="O157" s="22"/>
      <c r="P157" s="23"/>
      <c r="Q157" s="23"/>
      <c r="R157" s="23"/>
      <c r="S157" s="23"/>
      <c r="T157" s="23"/>
      <c r="U157" s="23"/>
      <c r="V157" s="23"/>
      <c r="W157" s="23"/>
      <c r="X157" s="23"/>
      <c r="Y157" s="23"/>
      <c r="Z157" s="23"/>
      <c r="AA157" s="23"/>
      <c r="AB157" s="23"/>
      <c r="AC157" s="23"/>
      <c r="AD157" s="23"/>
      <c r="AE157" s="23"/>
    </row>
    <row r="158" spans="1:31" s="462" customFormat="1" hidden="1">
      <c r="A158" s="22"/>
      <c r="B158" s="22"/>
      <c r="C158" s="23"/>
      <c r="D158" s="23"/>
      <c r="E158" s="23"/>
      <c r="F158" s="23"/>
      <c r="G158" s="23"/>
      <c r="H158" s="23"/>
      <c r="I158" s="23"/>
      <c r="J158" s="23"/>
      <c r="K158" s="23"/>
      <c r="L158" s="23"/>
      <c r="M158" s="23"/>
      <c r="N158" s="22"/>
      <c r="O158" s="22"/>
      <c r="P158" s="23"/>
      <c r="Q158" s="23"/>
      <c r="R158" s="23"/>
      <c r="S158" s="23"/>
      <c r="T158" s="23"/>
      <c r="U158" s="23"/>
      <c r="V158" s="23"/>
      <c r="W158" s="23"/>
      <c r="X158" s="23"/>
      <c r="Y158" s="23"/>
      <c r="Z158" s="23"/>
      <c r="AA158" s="23"/>
      <c r="AB158" s="23"/>
      <c r="AC158" s="23"/>
      <c r="AD158" s="23"/>
      <c r="AE158" s="23"/>
    </row>
    <row r="159" spans="1:31" s="462" customFormat="1" hidden="1">
      <c r="A159" s="22"/>
      <c r="B159" s="22"/>
      <c r="C159" s="23"/>
      <c r="D159" s="23"/>
      <c r="E159" s="23"/>
      <c r="F159" s="23"/>
      <c r="G159" s="23"/>
      <c r="H159" s="23"/>
      <c r="I159" s="23"/>
      <c r="J159" s="23"/>
      <c r="K159" s="23"/>
      <c r="L159" s="23"/>
      <c r="M159" s="23"/>
      <c r="N159" s="22"/>
      <c r="O159" s="22"/>
      <c r="P159" s="23"/>
      <c r="Q159" s="23"/>
      <c r="R159" s="23"/>
      <c r="S159" s="23"/>
      <c r="T159" s="23"/>
      <c r="U159" s="23"/>
      <c r="V159" s="23"/>
      <c r="W159" s="23"/>
      <c r="X159" s="23"/>
      <c r="Y159" s="23"/>
      <c r="Z159" s="23"/>
      <c r="AA159" s="23"/>
      <c r="AB159" s="23"/>
      <c r="AC159" s="23"/>
      <c r="AD159" s="23"/>
      <c r="AE159" s="23"/>
    </row>
    <row r="160" spans="1:31" s="462" customFormat="1" hidden="1">
      <c r="A160" s="22"/>
      <c r="B160" s="22"/>
      <c r="C160" s="23"/>
      <c r="D160" s="23"/>
      <c r="E160" s="23"/>
      <c r="F160" s="23"/>
      <c r="G160" s="23"/>
      <c r="H160" s="23"/>
      <c r="I160" s="23"/>
      <c r="J160" s="23"/>
      <c r="K160" s="23"/>
      <c r="L160" s="23"/>
      <c r="M160" s="23"/>
      <c r="N160" s="22"/>
      <c r="O160" s="22"/>
      <c r="P160" s="23"/>
      <c r="Q160" s="23"/>
      <c r="R160" s="23"/>
      <c r="S160" s="23"/>
      <c r="T160" s="23"/>
      <c r="U160" s="23"/>
      <c r="V160" s="23"/>
      <c r="W160" s="23"/>
      <c r="X160" s="23"/>
      <c r="Y160" s="23"/>
      <c r="Z160" s="23"/>
      <c r="AA160" s="23"/>
      <c r="AB160" s="23"/>
      <c r="AC160" s="23"/>
      <c r="AD160" s="23"/>
      <c r="AE160" s="23"/>
    </row>
    <row r="161" spans="1:31" s="462" customFormat="1" hidden="1">
      <c r="A161" s="22"/>
      <c r="B161" s="22"/>
      <c r="C161" s="23"/>
      <c r="D161" s="23"/>
      <c r="E161" s="23"/>
      <c r="F161" s="23"/>
      <c r="G161" s="23"/>
      <c r="H161" s="23"/>
      <c r="I161" s="23"/>
      <c r="J161" s="23"/>
      <c r="K161" s="23"/>
      <c r="L161" s="23"/>
      <c r="M161" s="23"/>
      <c r="N161" s="22"/>
      <c r="O161" s="22"/>
      <c r="P161" s="23"/>
      <c r="Q161" s="23"/>
      <c r="R161" s="23"/>
      <c r="S161" s="23"/>
      <c r="T161" s="23"/>
      <c r="U161" s="23"/>
      <c r="V161" s="23"/>
      <c r="W161" s="23"/>
      <c r="X161" s="23"/>
      <c r="Y161" s="23"/>
      <c r="Z161" s="23"/>
      <c r="AA161" s="23"/>
      <c r="AB161" s="23"/>
      <c r="AC161" s="23"/>
      <c r="AD161" s="23"/>
      <c r="AE161" s="23"/>
    </row>
    <row r="162" spans="1:31" s="462" customFormat="1" hidden="1">
      <c r="A162" s="22"/>
      <c r="B162" s="22"/>
      <c r="C162" s="23"/>
      <c r="D162" s="23"/>
      <c r="E162" s="23"/>
      <c r="F162" s="23"/>
      <c r="G162" s="23"/>
      <c r="H162" s="23"/>
      <c r="I162" s="23"/>
      <c r="J162" s="23"/>
      <c r="K162" s="23"/>
      <c r="L162" s="23"/>
      <c r="M162" s="23"/>
      <c r="N162" s="22"/>
      <c r="O162" s="22"/>
      <c r="P162" s="23"/>
      <c r="Q162" s="23"/>
      <c r="R162" s="23"/>
      <c r="S162" s="23"/>
      <c r="T162" s="23"/>
      <c r="U162" s="23"/>
      <c r="V162" s="23"/>
      <c r="W162" s="23"/>
      <c r="X162" s="23"/>
      <c r="Y162" s="23"/>
      <c r="Z162" s="23"/>
      <c r="AA162" s="23"/>
      <c r="AB162" s="23"/>
      <c r="AC162" s="23"/>
      <c r="AD162" s="23"/>
      <c r="AE162" s="23"/>
    </row>
    <row r="163" spans="1:31" s="462" customFormat="1" hidden="1">
      <c r="A163" s="22"/>
      <c r="B163" s="22"/>
      <c r="C163" s="23"/>
      <c r="D163" s="23"/>
      <c r="E163" s="23"/>
      <c r="F163" s="23"/>
      <c r="G163" s="23"/>
      <c r="H163" s="23"/>
      <c r="I163" s="23"/>
      <c r="J163" s="23"/>
      <c r="K163" s="23"/>
      <c r="L163" s="23"/>
      <c r="M163" s="23"/>
      <c r="N163" s="22"/>
      <c r="O163" s="22"/>
      <c r="P163" s="23"/>
      <c r="Q163" s="23"/>
      <c r="R163" s="23"/>
      <c r="S163" s="23"/>
      <c r="T163" s="23"/>
      <c r="U163" s="23"/>
      <c r="V163" s="23"/>
      <c r="W163" s="23"/>
      <c r="X163" s="23"/>
      <c r="Y163" s="23"/>
      <c r="Z163" s="23"/>
      <c r="AA163" s="23"/>
      <c r="AB163" s="23"/>
      <c r="AC163" s="23"/>
      <c r="AD163" s="23"/>
      <c r="AE163" s="23"/>
    </row>
    <row r="164" spans="1:31" s="462" customFormat="1" hidden="1">
      <c r="A164" s="22"/>
      <c r="B164" s="22"/>
      <c r="C164" s="23"/>
      <c r="D164" s="23"/>
      <c r="E164" s="23"/>
      <c r="F164" s="23"/>
      <c r="G164" s="23"/>
      <c r="H164" s="23"/>
      <c r="I164" s="23"/>
      <c r="J164" s="23"/>
      <c r="K164" s="23"/>
      <c r="L164" s="23"/>
      <c r="M164" s="23"/>
      <c r="N164" s="22"/>
      <c r="O164" s="22"/>
      <c r="P164" s="23"/>
      <c r="Q164" s="23"/>
      <c r="R164" s="23"/>
      <c r="S164" s="23"/>
      <c r="T164" s="23"/>
      <c r="U164" s="23"/>
      <c r="V164" s="23"/>
      <c r="W164" s="23"/>
      <c r="X164" s="23"/>
      <c r="Y164" s="23"/>
      <c r="Z164" s="23"/>
      <c r="AA164" s="23"/>
      <c r="AB164" s="23"/>
      <c r="AC164" s="23"/>
      <c r="AD164" s="23"/>
      <c r="AE164" s="23"/>
    </row>
    <row r="165" spans="1:31" s="462" customFormat="1" hidden="1">
      <c r="A165" s="22"/>
      <c r="B165" s="22"/>
      <c r="C165" s="23"/>
      <c r="D165" s="23"/>
      <c r="E165" s="23"/>
      <c r="F165" s="23"/>
      <c r="G165" s="23"/>
      <c r="H165" s="23"/>
      <c r="I165" s="23"/>
      <c r="J165" s="23"/>
      <c r="K165" s="23"/>
      <c r="L165" s="23"/>
      <c r="M165" s="23"/>
      <c r="N165" s="22"/>
      <c r="O165" s="22"/>
      <c r="P165" s="23"/>
      <c r="Q165" s="23"/>
      <c r="R165" s="23"/>
      <c r="S165" s="23"/>
      <c r="T165" s="23"/>
      <c r="U165" s="23"/>
      <c r="V165" s="23"/>
      <c r="W165" s="23"/>
      <c r="X165" s="23"/>
      <c r="Y165" s="23"/>
      <c r="Z165" s="23"/>
      <c r="AA165" s="23"/>
      <c r="AB165" s="23"/>
      <c r="AC165" s="23"/>
      <c r="AD165" s="23"/>
      <c r="AE165" s="23"/>
    </row>
    <row r="166" spans="1:31" s="462" customFormat="1" hidden="1">
      <c r="A166" s="22"/>
      <c r="B166" s="22"/>
      <c r="C166" s="23"/>
      <c r="D166" s="23"/>
      <c r="E166" s="23"/>
      <c r="F166" s="23"/>
      <c r="G166" s="23"/>
      <c r="H166" s="23"/>
      <c r="I166" s="23"/>
      <c r="J166" s="23"/>
      <c r="K166" s="23"/>
      <c r="L166" s="23"/>
      <c r="M166" s="23"/>
      <c r="N166" s="22"/>
      <c r="O166" s="22"/>
      <c r="P166" s="23"/>
      <c r="Q166" s="23"/>
      <c r="R166" s="23"/>
      <c r="S166" s="23"/>
      <c r="T166" s="23"/>
      <c r="U166" s="23"/>
      <c r="V166" s="23"/>
      <c r="W166" s="23"/>
      <c r="X166" s="23"/>
      <c r="Y166" s="23"/>
      <c r="Z166" s="23"/>
      <c r="AA166" s="23"/>
      <c r="AB166" s="23"/>
      <c r="AC166" s="23"/>
      <c r="AD166" s="23"/>
      <c r="AE166" s="23"/>
    </row>
    <row r="167" spans="1:31" s="462" customFormat="1" hidden="1">
      <c r="A167" s="22"/>
      <c r="B167" s="22"/>
      <c r="C167" s="23"/>
      <c r="D167" s="23"/>
      <c r="E167" s="23"/>
      <c r="F167" s="23"/>
      <c r="G167" s="23"/>
      <c r="H167" s="23"/>
      <c r="I167" s="23"/>
      <c r="J167" s="23"/>
      <c r="K167" s="23"/>
      <c r="L167" s="23"/>
      <c r="M167" s="23"/>
      <c r="N167" s="22"/>
      <c r="O167" s="22"/>
      <c r="P167" s="23"/>
      <c r="Q167" s="23"/>
      <c r="R167" s="23"/>
      <c r="S167" s="23"/>
      <c r="T167" s="23"/>
      <c r="U167" s="23"/>
      <c r="V167" s="23"/>
      <c r="W167" s="23"/>
      <c r="X167" s="23"/>
      <c r="Y167" s="23"/>
      <c r="Z167" s="23"/>
      <c r="AA167" s="23"/>
      <c r="AB167" s="23"/>
      <c r="AC167" s="23"/>
      <c r="AD167" s="23"/>
      <c r="AE167" s="23"/>
    </row>
    <row r="168" spans="1:31" s="462" customFormat="1" hidden="1">
      <c r="A168" s="22"/>
      <c r="B168" s="22"/>
      <c r="C168" s="23"/>
      <c r="D168" s="23"/>
      <c r="E168" s="23"/>
      <c r="F168" s="23"/>
      <c r="G168" s="23"/>
      <c r="H168" s="23"/>
      <c r="I168" s="23"/>
      <c r="J168" s="23"/>
      <c r="K168" s="23"/>
      <c r="L168" s="23"/>
      <c r="M168" s="23"/>
      <c r="N168" s="22"/>
      <c r="O168" s="22"/>
      <c r="P168" s="23"/>
      <c r="Q168" s="23"/>
      <c r="R168" s="23"/>
      <c r="S168" s="23"/>
      <c r="T168" s="23"/>
      <c r="U168" s="23"/>
      <c r="V168" s="23"/>
      <c r="W168" s="23"/>
      <c r="X168" s="23"/>
      <c r="Y168" s="23"/>
      <c r="Z168" s="23"/>
      <c r="AA168" s="23"/>
      <c r="AB168" s="23"/>
      <c r="AC168" s="23"/>
      <c r="AD168" s="23"/>
      <c r="AE168" s="23"/>
    </row>
    <row r="169" spans="1:31" s="462" customFormat="1" hidden="1">
      <c r="A169" s="22"/>
      <c r="B169" s="22"/>
      <c r="C169" s="23"/>
      <c r="D169" s="23"/>
      <c r="E169" s="23"/>
      <c r="F169" s="23"/>
      <c r="G169" s="23"/>
      <c r="H169" s="23"/>
      <c r="I169" s="23"/>
      <c r="J169" s="23"/>
      <c r="K169" s="23"/>
      <c r="L169" s="23"/>
      <c r="M169" s="23"/>
      <c r="N169" s="22"/>
      <c r="O169" s="22"/>
      <c r="P169" s="23"/>
      <c r="Q169" s="23"/>
      <c r="R169" s="23"/>
      <c r="S169" s="23"/>
      <c r="T169" s="23"/>
      <c r="U169" s="23"/>
      <c r="V169" s="23"/>
      <c r="W169" s="23"/>
      <c r="X169" s="23"/>
      <c r="Y169" s="23"/>
      <c r="Z169" s="23"/>
      <c r="AA169" s="23"/>
      <c r="AB169" s="23"/>
      <c r="AC169" s="23"/>
      <c r="AD169" s="23"/>
      <c r="AE169" s="23"/>
    </row>
    <row r="170" spans="1:31" s="462" customFormat="1" hidden="1">
      <c r="A170" s="22"/>
      <c r="B170" s="22"/>
      <c r="C170" s="23"/>
      <c r="D170" s="23"/>
      <c r="E170" s="23"/>
      <c r="F170" s="23"/>
      <c r="G170" s="23"/>
      <c r="H170" s="23"/>
      <c r="I170" s="23"/>
      <c r="J170" s="23"/>
      <c r="K170" s="23"/>
      <c r="L170" s="23"/>
      <c r="M170" s="23"/>
      <c r="N170" s="22"/>
      <c r="O170" s="22"/>
      <c r="P170" s="23"/>
      <c r="Q170" s="23"/>
      <c r="R170" s="23"/>
      <c r="S170" s="23"/>
      <c r="T170" s="23"/>
      <c r="U170" s="23"/>
      <c r="V170" s="23"/>
      <c r="W170" s="23"/>
      <c r="X170" s="23"/>
      <c r="Y170" s="23"/>
      <c r="Z170" s="23"/>
      <c r="AA170" s="23"/>
      <c r="AB170" s="23"/>
      <c r="AC170" s="23"/>
      <c r="AD170" s="23"/>
      <c r="AE170" s="23"/>
    </row>
    <row r="171" spans="1:31" s="462" customFormat="1" hidden="1">
      <c r="A171" s="22"/>
      <c r="B171" s="22"/>
      <c r="C171" s="23"/>
      <c r="D171" s="23"/>
      <c r="E171" s="23"/>
      <c r="F171" s="23"/>
      <c r="G171" s="23"/>
      <c r="H171" s="23"/>
      <c r="I171" s="23"/>
      <c r="J171" s="23"/>
      <c r="K171" s="23"/>
      <c r="L171" s="23"/>
      <c r="M171" s="23"/>
      <c r="N171" s="22"/>
      <c r="O171" s="22"/>
      <c r="P171" s="23"/>
      <c r="Q171" s="23"/>
      <c r="R171" s="23"/>
      <c r="S171" s="23"/>
      <c r="T171" s="23"/>
      <c r="U171" s="23"/>
      <c r="V171" s="23"/>
      <c r="W171" s="23"/>
      <c r="X171" s="23"/>
      <c r="Y171" s="23"/>
      <c r="Z171" s="23"/>
      <c r="AA171" s="23"/>
      <c r="AB171" s="23"/>
      <c r="AC171" s="23"/>
      <c r="AD171" s="23"/>
      <c r="AE171" s="23"/>
    </row>
    <row r="172" spans="1:31" s="462" customFormat="1" hidden="1">
      <c r="A172" s="22"/>
      <c r="B172" s="22"/>
      <c r="C172" s="23"/>
      <c r="D172" s="23"/>
      <c r="E172" s="23"/>
      <c r="F172" s="23"/>
      <c r="G172" s="23"/>
      <c r="H172" s="23"/>
      <c r="I172" s="23"/>
      <c r="J172" s="23"/>
      <c r="K172" s="23"/>
      <c r="L172" s="23"/>
      <c r="M172" s="23"/>
      <c r="N172" s="22"/>
      <c r="O172" s="22"/>
      <c r="P172" s="23"/>
      <c r="Q172" s="23"/>
      <c r="R172" s="23"/>
      <c r="S172" s="23"/>
      <c r="T172" s="23"/>
      <c r="U172" s="23"/>
      <c r="V172" s="23"/>
      <c r="W172" s="23"/>
      <c r="X172" s="23"/>
      <c r="Y172" s="23"/>
      <c r="Z172" s="23"/>
      <c r="AA172" s="23"/>
      <c r="AB172" s="23"/>
      <c r="AC172" s="23"/>
      <c r="AD172" s="23"/>
      <c r="AE172" s="23"/>
    </row>
    <row r="173" spans="1:31" s="462" customFormat="1" hidden="1">
      <c r="A173" s="22"/>
      <c r="B173" s="22"/>
      <c r="C173" s="23"/>
      <c r="D173" s="23"/>
      <c r="E173" s="23"/>
      <c r="F173" s="23"/>
      <c r="G173" s="23"/>
      <c r="H173" s="23"/>
      <c r="I173" s="23"/>
      <c r="J173" s="23"/>
      <c r="K173" s="23"/>
      <c r="L173" s="23"/>
      <c r="M173" s="23"/>
      <c r="N173" s="22"/>
      <c r="O173" s="22"/>
      <c r="P173" s="23"/>
      <c r="Q173" s="23"/>
      <c r="R173" s="23"/>
      <c r="S173" s="23"/>
      <c r="T173" s="23"/>
      <c r="U173" s="23"/>
      <c r="V173" s="23"/>
      <c r="W173" s="23"/>
      <c r="X173" s="23"/>
      <c r="Y173" s="23"/>
      <c r="Z173" s="23"/>
      <c r="AA173" s="23"/>
      <c r="AB173" s="23"/>
      <c r="AC173" s="23"/>
      <c r="AD173" s="23"/>
      <c r="AE173" s="23"/>
    </row>
    <row r="174" spans="1:31" s="462" customFormat="1" hidden="1">
      <c r="A174" s="22"/>
      <c r="B174" s="22"/>
      <c r="C174" s="23"/>
      <c r="D174" s="23"/>
      <c r="E174" s="23"/>
      <c r="F174" s="23"/>
      <c r="G174" s="23"/>
      <c r="H174" s="23"/>
      <c r="I174" s="23"/>
      <c r="J174" s="23"/>
      <c r="K174" s="23"/>
      <c r="L174" s="23"/>
      <c r="M174" s="23"/>
      <c r="N174" s="22"/>
      <c r="O174" s="22"/>
      <c r="P174" s="23"/>
      <c r="Q174" s="23"/>
      <c r="R174" s="23"/>
      <c r="S174" s="23"/>
      <c r="T174" s="23"/>
      <c r="U174" s="23"/>
      <c r="V174" s="23"/>
      <c r="W174" s="23"/>
      <c r="X174" s="23"/>
      <c r="Y174" s="23"/>
      <c r="Z174" s="23"/>
      <c r="AA174" s="23"/>
      <c r="AB174" s="23"/>
      <c r="AC174" s="23"/>
      <c r="AD174" s="23"/>
      <c r="AE174" s="23"/>
    </row>
    <row r="175" spans="1:31" s="462" customFormat="1" hidden="1">
      <c r="A175" s="22"/>
      <c r="B175" s="22"/>
      <c r="C175" s="23"/>
      <c r="D175" s="23"/>
      <c r="E175" s="23"/>
      <c r="F175" s="23"/>
      <c r="G175" s="23"/>
      <c r="H175" s="23"/>
      <c r="I175" s="23"/>
      <c r="J175" s="23"/>
      <c r="K175" s="23"/>
      <c r="L175" s="23"/>
      <c r="M175" s="23"/>
      <c r="N175" s="22"/>
      <c r="O175" s="22"/>
      <c r="P175" s="23"/>
      <c r="Q175" s="23"/>
      <c r="R175" s="23"/>
      <c r="S175" s="23"/>
      <c r="T175" s="23"/>
      <c r="U175" s="23"/>
      <c r="V175" s="23"/>
      <c r="W175" s="23"/>
      <c r="X175" s="23"/>
      <c r="Y175" s="23"/>
      <c r="Z175" s="23"/>
      <c r="AA175" s="23"/>
      <c r="AB175" s="23"/>
      <c r="AC175" s="23"/>
      <c r="AD175" s="23"/>
      <c r="AE175" s="23"/>
    </row>
    <row r="176" spans="1:31" s="462" customFormat="1" hidden="1">
      <c r="A176" s="22"/>
      <c r="B176" s="22"/>
      <c r="C176" s="23"/>
      <c r="D176" s="23"/>
      <c r="E176" s="23"/>
      <c r="F176" s="23"/>
      <c r="G176" s="23"/>
      <c r="H176" s="23"/>
      <c r="I176" s="23"/>
      <c r="J176" s="23"/>
      <c r="K176" s="23"/>
      <c r="L176" s="23"/>
      <c r="M176" s="23"/>
      <c r="N176" s="22"/>
      <c r="O176" s="22"/>
      <c r="P176" s="23"/>
      <c r="Q176" s="23"/>
      <c r="R176" s="23"/>
      <c r="S176" s="23"/>
      <c r="T176" s="23"/>
      <c r="U176" s="23"/>
      <c r="V176" s="23"/>
      <c r="W176" s="23"/>
      <c r="X176" s="23"/>
      <c r="Y176" s="23"/>
      <c r="Z176" s="23"/>
      <c r="AA176" s="23"/>
      <c r="AB176" s="23"/>
      <c r="AC176" s="23"/>
      <c r="AD176" s="23"/>
      <c r="AE176" s="23"/>
    </row>
    <row r="177" spans="1:31" s="462" customFormat="1" hidden="1">
      <c r="A177" s="22"/>
      <c r="B177" s="22"/>
      <c r="C177" s="23"/>
      <c r="D177" s="23"/>
      <c r="E177" s="23"/>
      <c r="F177" s="23"/>
      <c r="G177" s="23"/>
      <c r="H177" s="23"/>
      <c r="I177" s="23"/>
      <c r="J177" s="23"/>
      <c r="K177" s="23"/>
      <c r="L177" s="23"/>
      <c r="M177" s="23"/>
      <c r="N177" s="22"/>
      <c r="O177" s="22"/>
      <c r="P177" s="23"/>
      <c r="Q177" s="23"/>
      <c r="R177" s="23"/>
      <c r="S177" s="23"/>
      <c r="T177" s="23"/>
      <c r="U177" s="23"/>
      <c r="V177" s="23"/>
      <c r="W177" s="23"/>
      <c r="X177" s="23"/>
      <c r="Y177" s="23"/>
      <c r="Z177" s="23"/>
      <c r="AA177" s="23"/>
      <c r="AB177" s="23"/>
      <c r="AC177" s="23"/>
      <c r="AD177" s="23"/>
      <c r="AE177" s="23"/>
    </row>
    <row r="178" spans="1:31" s="462" customFormat="1" hidden="1">
      <c r="A178" s="22"/>
      <c r="B178" s="22"/>
      <c r="C178" s="23"/>
      <c r="D178" s="23"/>
      <c r="E178" s="23"/>
      <c r="F178" s="23"/>
      <c r="G178" s="23"/>
      <c r="H178" s="23"/>
      <c r="I178" s="23"/>
      <c r="J178" s="23"/>
      <c r="K178" s="23"/>
      <c r="L178" s="23"/>
      <c r="M178" s="23"/>
      <c r="N178" s="22"/>
      <c r="O178" s="22"/>
      <c r="P178" s="23"/>
      <c r="Q178" s="23"/>
      <c r="R178" s="23"/>
      <c r="S178" s="23"/>
      <c r="T178" s="23"/>
      <c r="U178" s="23"/>
      <c r="V178" s="23"/>
      <c r="W178" s="23"/>
      <c r="X178" s="23"/>
      <c r="Y178" s="23"/>
      <c r="Z178" s="23"/>
      <c r="AA178" s="23"/>
      <c r="AB178" s="23"/>
      <c r="AC178" s="23"/>
      <c r="AD178" s="23"/>
      <c r="AE178" s="23"/>
    </row>
    <row r="179" spans="1:31" s="462" customFormat="1" hidden="1">
      <c r="A179" s="22"/>
      <c r="B179" s="22"/>
      <c r="C179" s="23"/>
      <c r="D179" s="23"/>
      <c r="E179" s="23"/>
      <c r="F179" s="23"/>
      <c r="G179" s="23"/>
      <c r="H179" s="23"/>
      <c r="I179" s="23"/>
      <c r="J179" s="23"/>
      <c r="K179" s="23"/>
      <c r="L179" s="23"/>
      <c r="M179" s="23"/>
      <c r="N179" s="22"/>
      <c r="O179" s="22"/>
      <c r="P179" s="23"/>
      <c r="Q179" s="23"/>
      <c r="R179" s="23"/>
      <c r="S179" s="23"/>
      <c r="T179" s="23"/>
      <c r="U179" s="23"/>
      <c r="V179" s="23"/>
      <c r="W179" s="23"/>
      <c r="X179" s="23"/>
      <c r="Y179" s="23"/>
      <c r="Z179" s="23"/>
      <c r="AA179" s="23"/>
      <c r="AB179" s="23"/>
      <c r="AC179" s="23"/>
      <c r="AD179" s="23"/>
      <c r="AE179" s="23"/>
    </row>
    <row r="180" spans="1:31" s="462" customFormat="1" hidden="1">
      <c r="A180" s="22"/>
      <c r="B180" s="22"/>
      <c r="C180" s="23"/>
      <c r="D180" s="23"/>
      <c r="E180" s="23"/>
      <c r="F180" s="23"/>
      <c r="G180" s="23"/>
      <c r="H180" s="23"/>
      <c r="I180" s="23"/>
      <c r="J180" s="23"/>
      <c r="K180" s="23"/>
      <c r="L180" s="23"/>
      <c r="M180" s="23"/>
      <c r="N180" s="22"/>
      <c r="O180" s="22"/>
      <c r="P180" s="23"/>
      <c r="Q180" s="23"/>
      <c r="R180" s="23"/>
      <c r="S180" s="23"/>
      <c r="T180" s="23"/>
      <c r="U180" s="23"/>
      <c r="V180" s="23"/>
      <c r="W180" s="23"/>
      <c r="X180" s="23"/>
      <c r="Y180" s="23"/>
      <c r="Z180" s="23"/>
      <c r="AA180" s="23"/>
      <c r="AB180" s="23"/>
      <c r="AC180" s="23"/>
      <c r="AD180" s="23"/>
      <c r="AE180" s="23"/>
    </row>
    <row r="181" spans="1:31" s="462" customFormat="1" hidden="1">
      <c r="A181" s="22"/>
      <c r="B181" s="22"/>
      <c r="C181" s="23"/>
      <c r="D181" s="23"/>
      <c r="E181" s="23"/>
      <c r="F181" s="23"/>
      <c r="G181" s="23"/>
      <c r="H181" s="23"/>
      <c r="I181" s="23"/>
      <c r="J181" s="23"/>
      <c r="K181" s="23"/>
      <c r="L181" s="23"/>
      <c r="M181" s="23"/>
      <c r="N181" s="22"/>
      <c r="O181" s="22"/>
      <c r="P181" s="23"/>
      <c r="Q181" s="23"/>
      <c r="R181" s="23"/>
      <c r="S181" s="23"/>
      <c r="T181" s="23"/>
      <c r="U181" s="23"/>
      <c r="V181" s="23"/>
      <c r="W181" s="23"/>
      <c r="X181" s="23"/>
      <c r="Y181" s="23"/>
      <c r="Z181" s="23"/>
      <c r="AA181" s="23"/>
      <c r="AB181" s="23"/>
      <c r="AC181" s="23"/>
      <c r="AD181" s="23"/>
      <c r="AE181" s="23"/>
    </row>
    <row r="182" spans="1:31" s="462" customFormat="1" hidden="1">
      <c r="A182" s="22"/>
      <c r="B182" s="22"/>
      <c r="C182" s="23"/>
      <c r="D182" s="23"/>
      <c r="E182" s="23"/>
      <c r="F182" s="23"/>
      <c r="G182" s="23"/>
      <c r="H182" s="23"/>
      <c r="I182" s="23"/>
      <c r="J182" s="23"/>
      <c r="K182" s="23"/>
      <c r="L182" s="23"/>
      <c r="M182" s="23"/>
      <c r="N182" s="22"/>
      <c r="O182" s="22"/>
      <c r="P182" s="23"/>
      <c r="Q182" s="23"/>
      <c r="R182" s="23"/>
      <c r="S182" s="23"/>
      <c r="T182" s="23"/>
      <c r="U182" s="23"/>
      <c r="V182" s="23"/>
      <c r="W182" s="23"/>
      <c r="X182" s="23"/>
      <c r="Y182" s="23"/>
      <c r="Z182" s="23"/>
      <c r="AA182" s="23"/>
      <c r="AB182" s="23"/>
      <c r="AC182" s="23"/>
      <c r="AD182" s="23"/>
      <c r="AE182" s="23"/>
    </row>
    <row r="183" spans="1:31" s="462" customFormat="1" hidden="1">
      <c r="A183" s="22"/>
      <c r="B183" s="22"/>
      <c r="C183" s="23"/>
      <c r="D183" s="23"/>
      <c r="E183" s="23"/>
      <c r="F183" s="23"/>
      <c r="G183" s="23"/>
      <c r="H183" s="23"/>
      <c r="I183" s="23"/>
      <c r="J183" s="23"/>
      <c r="K183" s="23"/>
      <c r="L183" s="23"/>
      <c r="M183" s="23"/>
      <c r="N183" s="22"/>
      <c r="O183" s="22"/>
      <c r="P183" s="23"/>
      <c r="Q183" s="23"/>
      <c r="R183" s="23"/>
      <c r="S183" s="23"/>
      <c r="T183" s="23"/>
      <c r="U183" s="23"/>
      <c r="V183" s="23"/>
      <c r="W183" s="23"/>
      <c r="X183" s="23"/>
      <c r="Y183" s="23"/>
      <c r="Z183" s="23"/>
      <c r="AA183" s="23"/>
      <c r="AB183" s="23"/>
      <c r="AC183" s="23"/>
      <c r="AD183" s="23"/>
      <c r="AE183" s="23"/>
    </row>
    <row r="184" spans="1:31" s="462" customFormat="1" hidden="1">
      <c r="A184" s="22"/>
      <c r="B184" s="22"/>
      <c r="C184" s="23"/>
      <c r="D184" s="23"/>
      <c r="E184" s="23"/>
      <c r="F184" s="23"/>
      <c r="G184" s="23"/>
      <c r="H184" s="23"/>
      <c r="I184" s="23"/>
      <c r="J184" s="23"/>
      <c r="K184" s="23"/>
      <c r="L184" s="23"/>
      <c r="M184" s="23"/>
      <c r="N184" s="22"/>
      <c r="O184" s="22"/>
      <c r="P184" s="23"/>
      <c r="Q184" s="23"/>
      <c r="R184" s="23"/>
      <c r="S184" s="23"/>
      <c r="T184" s="23"/>
      <c r="U184" s="23"/>
      <c r="V184" s="23"/>
      <c r="W184" s="23"/>
      <c r="X184" s="23"/>
      <c r="Y184" s="23"/>
      <c r="Z184" s="23"/>
      <c r="AA184" s="23"/>
      <c r="AB184" s="23"/>
      <c r="AC184" s="23"/>
      <c r="AD184" s="23"/>
      <c r="AE184" s="23"/>
    </row>
    <row r="185" spans="1:31" s="462" customFormat="1" hidden="1">
      <c r="A185" s="22"/>
      <c r="B185" s="22"/>
      <c r="C185" s="23"/>
      <c r="D185" s="23"/>
      <c r="E185" s="23"/>
      <c r="F185" s="23"/>
      <c r="G185" s="23"/>
      <c r="H185" s="23"/>
      <c r="I185" s="23"/>
      <c r="J185" s="23"/>
      <c r="K185" s="23"/>
      <c r="L185" s="23"/>
      <c r="M185" s="23"/>
      <c r="N185" s="22"/>
      <c r="O185" s="22"/>
      <c r="P185" s="23"/>
      <c r="Q185" s="23"/>
      <c r="R185" s="23"/>
      <c r="S185" s="23"/>
      <c r="T185" s="23"/>
      <c r="U185" s="23"/>
      <c r="V185" s="23"/>
      <c r="W185" s="23"/>
      <c r="X185" s="23"/>
      <c r="Y185" s="23"/>
      <c r="Z185" s="23"/>
      <c r="AA185" s="23"/>
      <c r="AB185" s="23"/>
      <c r="AC185" s="23"/>
      <c r="AD185" s="23"/>
      <c r="AE185" s="23"/>
    </row>
    <row r="186" spans="1:31" s="462" customFormat="1" hidden="1">
      <c r="A186" s="22"/>
      <c r="B186" s="22"/>
      <c r="C186" s="23"/>
      <c r="D186" s="23"/>
      <c r="E186" s="23"/>
      <c r="F186" s="23"/>
      <c r="G186" s="23"/>
      <c r="H186" s="23"/>
      <c r="I186" s="23"/>
      <c r="J186" s="23"/>
      <c r="K186" s="23"/>
      <c r="L186" s="23"/>
      <c r="M186" s="23"/>
      <c r="N186" s="22"/>
      <c r="O186" s="22"/>
      <c r="P186" s="23"/>
      <c r="Q186" s="23"/>
      <c r="R186" s="23"/>
      <c r="S186" s="23"/>
      <c r="T186" s="23"/>
      <c r="U186" s="23"/>
      <c r="V186" s="23"/>
      <c r="W186" s="23"/>
      <c r="X186" s="23"/>
      <c r="Y186" s="23"/>
      <c r="Z186" s="23"/>
      <c r="AA186" s="23"/>
      <c r="AB186" s="23"/>
      <c r="AC186" s="23"/>
      <c r="AD186" s="23"/>
      <c r="AE186" s="23"/>
    </row>
    <row r="187" spans="1:31" s="462" customFormat="1" hidden="1">
      <c r="A187" s="22"/>
      <c r="B187" s="22"/>
      <c r="C187" s="23"/>
      <c r="D187" s="23"/>
      <c r="E187" s="23"/>
      <c r="F187" s="23"/>
      <c r="G187" s="23"/>
      <c r="H187" s="23"/>
      <c r="I187" s="23"/>
      <c r="J187" s="23"/>
      <c r="K187" s="23"/>
      <c r="L187" s="23"/>
      <c r="M187" s="23"/>
      <c r="N187" s="22"/>
      <c r="O187" s="22"/>
      <c r="P187" s="23"/>
      <c r="Q187" s="23"/>
      <c r="R187" s="23"/>
      <c r="S187" s="23"/>
      <c r="T187" s="23"/>
      <c r="U187" s="23"/>
      <c r="V187" s="23"/>
      <c r="W187" s="23"/>
      <c r="X187" s="23"/>
      <c r="Y187" s="23"/>
      <c r="Z187" s="23"/>
      <c r="AA187" s="23"/>
      <c r="AB187" s="23"/>
      <c r="AC187" s="23"/>
      <c r="AD187" s="23"/>
      <c r="AE187" s="23"/>
    </row>
    <row r="188" spans="1:31" s="462" customFormat="1" hidden="1">
      <c r="A188" s="22"/>
      <c r="B188" s="22"/>
      <c r="C188" s="23"/>
      <c r="D188" s="23"/>
      <c r="E188" s="23"/>
      <c r="F188" s="23"/>
      <c r="G188" s="23"/>
      <c r="H188" s="23"/>
      <c r="I188" s="23"/>
      <c r="J188" s="23"/>
      <c r="K188" s="23"/>
      <c r="L188" s="23"/>
      <c r="M188" s="23"/>
      <c r="N188" s="22"/>
      <c r="O188" s="22"/>
      <c r="P188" s="23"/>
      <c r="Q188" s="23"/>
      <c r="R188" s="23"/>
      <c r="S188" s="23"/>
      <c r="T188" s="23"/>
      <c r="U188" s="23"/>
      <c r="V188" s="23"/>
      <c r="W188" s="23"/>
      <c r="X188" s="23"/>
      <c r="Y188" s="23"/>
      <c r="Z188" s="23"/>
      <c r="AA188" s="23"/>
      <c r="AB188" s="23"/>
      <c r="AC188" s="23"/>
      <c r="AD188" s="23"/>
      <c r="AE188" s="23"/>
    </row>
    <row r="189" spans="1:31" s="462" customFormat="1" hidden="1">
      <c r="A189" s="22"/>
      <c r="B189" s="22"/>
      <c r="C189" s="23"/>
      <c r="D189" s="23"/>
      <c r="E189" s="23"/>
      <c r="F189" s="23"/>
      <c r="G189" s="23"/>
      <c r="H189" s="23"/>
      <c r="I189" s="23"/>
      <c r="J189" s="23"/>
      <c r="K189" s="23"/>
      <c r="L189" s="23"/>
      <c r="M189" s="23"/>
      <c r="N189" s="22"/>
      <c r="O189" s="22"/>
      <c r="P189" s="23"/>
      <c r="Q189" s="23"/>
      <c r="R189" s="23"/>
      <c r="S189" s="23"/>
      <c r="T189" s="23"/>
      <c r="U189" s="23"/>
      <c r="V189" s="23"/>
      <c r="W189" s="23"/>
      <c r="X189" s="23"/>
      <c r="Y189" s="23"/>
      <c r="Z189" s="23"/>
      <c r="AA189" s="23"/>
      <c r="AB189" s="23"/>
      <c r="AC189" s="23"/>
      <c r="AD189" s="23"/>
      <c r="AE189" s="23"/>
    </row>
    <row r="190" spans="1:31" s="462" customFormat="1" hidden="1">
      <c r="A190" s="22"/>
      <c r="B190" s="22"/>
      <c r="C190" s="23"/>
      <c r="D190" s="23"/>
      <c r="E190" s="23"/>
      <c r="F190" s="23"/>
      <c r="G190" s="23"/>
      <c r="H190" s="23"/>
      <c r="I190" s="23"/>
      <c r="J190" s="23"/>
      <c r="K190" s="23"/>
      <c r="L190" s="23"/>
      <c r="M190" s="23"/>
      <c r="N190" s="22"/>
      <c r="O190" s="22"/>
      <c r="P190" s="23"/>
      <c r="Q190" s="23"/>
      <c r="R190" s="23"/>
      <c r="S190" s="23"/>
      <c r="T190" s="23"/>
      <c r="U190" s="23"/>
      <c r="V190" s="23"/>
      <c r="W190" s="23"/>
      <c r="X190" s="23"/>
      <c r="Y190" s="23"/>
      <c r="Z190" s="23"/>
      <c r="AA190" s="23"/>
      <c r="AB190" s="23"/>
      <c r="AC190" s="23"/>
      <c r="AD190" s="23"/>
      <c r="AE190" s="23"/>
    </row>
    <row r="191" spans="1:31" s="462" customFormat="1" hidden="1">
      <c r="A191" s="22"/>
      <c r="B191" s="22"/>
      <c r="C191" s="23"/>
      <c r="D191" s="23"/>
      <c r="E191" s="23"/>
      <c r="F191" s="23"/>
      <c r="G191" s="23"/>
      <c r="H191" s="23"/>
      <c r="I191" s="23"/>
      <c r="J191" s="23"/>
      <c r="K191" s="23"/>
      <c r="L191" s="23"/>
      <c r="M191" s="23"/>
      <c r="N191" s="22"/>
      <c r="O191" s="22"/>
      <c r="P191" s="23"/>
      <c r="Q191" s="23"/>
      <c r="R191" s="23"/>
      <c r="S191" s="23"/>
      <c r="T191" s="23"/>
      <c r="U191" s="23"/>
      <c r="V191" s="23"/>
      <c r="W191" s="23"/>
      <c r="X191" s="23"/>
      <c r="Y191" s="23"/>
      <c r="Z191" s="23"/>
      <c r="AA191" s="23"/>
      <c r="AB191" s="23"/>
      <c r="AC191" s="23"/>
      <c r="AD191" s="23"/>
      <c r="AE191" s="23"/>
    </row>
    <row r="192" spans="1:31" s="462" customFormat="1" hidden="1">
      <c r="A192" s="22"/>
      <c r="B192" s="22"/>
      <c r="C192" s="23"/>
      <c r="D192" s="23"/>
      <c r="E192" s="23"/>
      <c r="F192" s="23"/>
      <c r="G192" s="23"/>
      <c r="H192" s="23"/>
      <c r="I192" s="23"/>
      <c r="J192" s="23"/>
      <c r="K192" s="23"/>
      <c r="L192" s="23"/>
      <c r="M192" s="23"/>
      <c r="N192" s="22"/>
      <c r="O192" s="22"/>
      <c r="P192" s="23"/>
      <c r="Q192" s="23"/>
      <c r="R192" s="23"/>
      <c r="S192" s="23"/>
      <c r="T192" s="23"/>
      <c r="U192" s="23"/>
      <c r="V192" s="23"/>
      <c r="W192" s="23"/>
      <c r="X192" s="23"/>
      <c r="Y192" s="23"/>
      <c r="Z192" s="23"/>
      <c r="AA192" s="23"/>
      <c r="AB192" s="23"/>
      <c r="AC192" s="23"/>
      <c r="AD192" s="23"/>
      <c r="AE192" s="23"/>
    </row>
    <row r="193" spans="1:31" s="462" customFormat="1" hidden="1">
      <c r="A193" s="22"/>
      <c r="B193" s="22"/>
      <c r="C193" s="23"/>
      <c r="D193" s="23"/>
      <c r="E193" s="23"/>
      <c r="F193" s="23"/>
      <c r="G193" s="23"/>
      <c r="H193" s="23"/>
      <c r="I193" s="23"/>
      <c r="J193" s="23"/>
      <c r="K193" s="23"/>
      <c r="L193" s="23"/>
      <c r="M193" s="23"/>
      <c r="N193" s="22"/>
      <c r="O193" s="22"/>
      <c r="P193" s="23"/>
      <c r="Q193" s="23"/>
      <c r="R193" s="23"/>
      <c r="S193" s="23"/>
      <c r="T193" s="23"/>
      <c r="U193" s="23"/>
      <c r="V193" s="23"/>
      <c r="W193" s="23"/>
      <c r="X193" s="23"/>
      <c r="Y193" s="23"/>
      <c r="Z193" s="23"/>
      <c r="AA193" s="23"/>
      <c r="AB193" s="23"/>
      <c r="AC193" s="23"/>
      <c r="AD193" s="23"/>
      <c r="AE193" s="23"/>
    </row>
    <row r="194" spans="1:31" s="462" customFormat="1" hidden="1">
      <c r="A194" s="22"/>
      <c r="B194" s="22"/>
      <c r="C194" s="23"/>
      <c r="D194" s="23"/>
      <c r="E194" s="23"/>
      <c r="F194" s="23"/>
      <c r="G194" s="23"/>
      <c r="H194" s="23"/>
      <c r="I194" s="23"/>
      <c r="J194" s="23"/>
      <c r="K194" s="23"/>
      <c r="L194" s="23"/>
      <c r="M194" s="23"/>
      <c r="N194" s="22"/>
      <c r="O194" s="22"/>
      <c r="P194" s="23"/>
      <c r="Q194" s="23"/>
      <c r="R194" s="23"/>
      <c r="S194" s="23"/>
      <c r="T194" s="23"/>
      <c r="U194" s="23"/>
      <c r="V194" s="23"/>
      <c r="W194" s="23"/>
      <c r="X194" s="23"/>
      <c r="Y194" s="23"/>
      <c r="Z194" s="23"/>
      <c r="AA194" s="23"/>
      <c r="AB194" s="23"/>
      <c r="AC194" s="23"/>
      <c r="AD194" s="23"/>
      <c r="AE194" s="23"/>
    </row>
    <row r="195" spans="1:31" s="462" customFormat="1" hidden="1">
      <c r="A195" s="22"/>
      <c r="B195" s="22"/>
      <c r="C195" s="23"/>
      <c r="D195" s="23"/>
      <c r="E195" s="23"/>
      <c r="F195" s="23"/>
      <c r="G195" s="23"/>
      <c r="H195" s="23"/>
      <c r="I195" s="23"/>
      <c r="J195" s="23"/>
      <c r="K195" s="23"/>
      <c r="L195" s="23"/>
      <c r="M195" s="23"/>
      <c r="N195" s="22"/>
      <c r="O195" s="22"/>
      <c r="P195" s="23"/>
      <c r="Q195" s="23"/>
      <c r="R195" s="23"/>
      <c r="S195" s="23"/>
      <c r="T195" s="23"/>
      <c r="U195" s="23"/>
      <c r="V195" s="23"/>
      <c r="W195" s="23"/>
      <c r="X195" s="23"/>
      <c r="Y195" s="23"/>
      <c r="Z195" s="23"/>
      <c r="AA195" s="23"/>
      <c r="AB195" s="23"/>
      <c r="AC195" s="23"/>
      <c r="AD195" s="23"/>
      <c r="AE195" s="23"/>
    </row>
    <row r="196" spans="1:31" s="462" customFormat="1" hidden="1">
      <c r="A196" s="22"/>
      <c r="B196" s="22"/>
      <c r="C196" s="23"/>
      <c r="D196" s="23"/>
      <c r="E196" s="23"/>
      <c r="F196" s="23"/>
      <c r="G196" s="23"/>
      <c r="H196" s="23"/>
      <c r="I196" s="23"/>
      <c r="J196" s="23"/>
      <c r="K196" s="23"/>
      <c r="L196" s="23"/>
      <c r="M196" s="23"/>
      <c r="N196" s="22"/>
      <c r="O196" s="22"/>
      <c r="P196" s="23"/>
      <c r="Q196" s="23"/>
      <c r="R196" s="23"/>
      <c r="S196" s="23"/>
      <c r="T196" s="23"/>
      <c r="U196" s="23"/>
      <c r="V196" s="23"/>
      <c r="W196" s="23"/>
      <c r="X196" s="23"/>
      <c r="Y196" s="23"/>
      <c r="Z196" s="23"/>
      <c r="AA196" s="23"/>
      <c r="AB196" s="23"/>
      <c r="AC196" s="23"/>
      <c r="AD196" s="23"/>
      <c r="AE196" s="23"/>
    </row>
    <row r="197" spans="1:31" s="462" customFormat="1" hidden="1">
      <c r="A197" s="22"/>
      <c r="B197" s="22"/>
      <c r="C197" s="23"/>
      <c r="D197" s="23"/>
      <c r="E197" s="23"/>
      <c r="F197" s="23"/>
      <c r="G197" s="23"/>
      <c r="H197" s="23"/>
      <c r="I197" s="23"/>
      <c r="J197" s="23"/>
      <c r="K197" s="23"/>
      <c r="L197" s="23"/>
      <c r="M197" s="23"/>
      <c r="N197" s="22"/>
      <c r="O197" s="22"/>
      <c r="P197" s="23"/>
      <c r="Q197" s="23"/>
      <c r="R197" s="23"/>
      <c r="S197" s="23"/>
      <c r="T197" s="23"/>
      <c r="U197" s="23"/>
      <c r="V197" s="23"/>
      <c r="W197" s="23"/>
      <c r="X197" s="23"/>
      <c r="Y197" s="23"/>
      <c r="Z197" s="23"/>
      <c r="AA197" s="23"/>
      <c r="AB197" s="23"/>
      <c r="AC197" s="23"/>
      <c r="AD197" s="23"/>
      <c r="AE197" s="23"/>
    </row>
    <row r="198" spans="1:31" s="462" customFormat="1" hidden="1">
      <c r="A198" s="22"/>
      <c r="B198" s="22"/>
      <c r="C198" s="23"/>
      <c r="D198" s="23"/>
      <c r="E198" s="23"/>
      <c r="F198" s="23"/>
      <c r="G198" s="23"/>
      <c r="H198" s="23"/>
      <c r="I198" s="23"/>
      <c r="J198" s="23"/>
      <c r="K198" s="23"/>
      <c r="L198" s="23"/>
      <c r="M198" s="23"/>
      <c r="N198" s="22"/>
      <c r="O198" s="22"/>
      <c r="P198" s="23"/>
      <c r="Q198" s="23"/>
      <c r="R198" s="23"/>
      <c r="S198" s="23"/>
      <c r="T198" s="23"/>
      <c r="U198" s="23"/>
      <c r="V198" s="23"/>
      <c r="W198" s="23"/>
      <c r="X198" s="23"/>
      <c r="Y198" s="23"/>
      <c r="Z198" s="23"/>
      <c r="AA198" s="23"/>
      <c r="AB198" s="23"/>
      <c r="AC198" s="23"/>
      <c r="AD198" s="23"/>
      <c r="AE198" s="23"/>
    </row>
    <row r="199" spans="1:31" s="462" customFormat="1" hidden="1">
      <c r="A199" s="22"/>
      <c r="B199" s="22"/>
      <c r="C199" s="23"/>
      <c r="D199" s="23"/>
      <c r="E199" s="23"/>
      <c r="F199" s="23"/>
      <c r="G199" s="23"/>
      <c r="H199" s="23"/>
      <c r="I199" s="23"/>
      <c r="J199" s="23"/>
      <c r="K199" s="23"/>
      <c r="L199" s="23"/>
      <c r="M199" s="23"/>
      <c r="N199" s="22"/>
      <c r="O199" s="22"/>
      <c r="P199" s="23"/>
      <c r="Q199" s="23"/>
      <c r="R199" s="23"/>
      <c r="S199" s="23"/>
      <c r="T199" s="23"/>
      <c r="U199" s="23"/>
      <c r="V199" s="23"/>
      <c r="W199" s="23"/>
      <c r="X199" s="23"/>
      <c r="Y199" s="23"/>
      <c r="Z199" s="23"/>
      <c r="AA199" s="23"/>
      <c r="AB199" s="23"/>
      <c r="AC199" s="23"/>
      <c r="AD199" s="23"/>
      <c r="AE199" s="23"/>
    </row>
    <row r="200" spans="1:31" s="462" customFormat="1" hidden="1">
      <c r="A200" s="22"/>
      <c r="B200" s="22"/>
      <c r="C200" s="23"/>
      <c r="D200" s="23"/>
      <c r="E200" s="23"/>
      <c r="F200" s="23"/>
      <c r="G200" s="23"/>
      <c r="H200" s="23"/>
      <c r="I200" s="23"/>
      <c r="J200" s="23"/>
      <c r="K200" s="23"/>
      <c r="L200" s="23"/>
      <c r="M200" s="23"/>
      <c r="N200" s="22"/>
      <c r="O200" s="22"/>
      <c r="P200" s="23"/>
      <c r="Q200" s="23"/>
      <c r="R200" s="23"/>
      <c r="S200" s="23"/>
      <c r="T200" s="23"/>
      <c r="U200" s="23"/>
      <c r="V200" s="23"/>
      <c r="W200" s="23"/>
      <c r="X200" s="23"/>
      <c r="Y200" s="23"/>
      <c r="Z200" s="23"/>
      <c r="AA200" s="23"/>
      <c r="AB200" s="23"/>
      <c r="AC200" s="23"/>
      <c r="AD200" s="23"/>
      <c r="AE200" s="23"/>
    </row>
    <row r="201" spans="1:31" s="462" customFormat="1" hidden="1">
      <c r="A201" s="22"/>
      <c r="B201" s="22"/>
      <c r="C201" s="23"/>
      <c r="D201" s="23"/>
      <c r="E201" s="23"/>
      <c r="F201" s="23"/>
      <c r="G201" s="23"/>
      <c r="H201" s="23"/>
      <c r="I201" s="23"/>
      <c r="J201" s="23"/>
      <c r="K201" s="23"/>
      <c r="L201" s="23"/>
      <c r="M201" s="23"/>
      <c r="N201" s="22"/>
      <c r="O201" s="22"/>
      <c r="P201" s="23"/>
      <c r="Q201" s="23"/>
      <c r="R201" s="23"/>
      <c r="S201" s="23"/>
      <c r="T201" s="23"/>
      <c r="U201" s="23"/>
      <c r="V201" s="23"/>
      <c r="W201" s="23"/>
      <c r="X201" s="23"/>
      <c r="Y201" s="23"/>
      <c r="Z201" s="23"/>
      <c r="AA201" s="23"/>
      <c r="AB201" s="23"/>
      <c r="AC201" s="23"/>
      <c r="AD201" s="23"/>
      <c r="AE201" s="23"/>
    </row>
    <row r="202" spans="1:31" s="462" customFormat="1" hidden="1">
      <c r="A202" s="22"/>
      <c r="B202" s="22"/>
      <c r="C202" s="23"/>
      <c r="D202" s="23"/>
      <c r="E202" s="23"/>
      <c r="F202" s="23"/>
      <c r="G202" s="23"/>
      <c r="H202" s="23"/>
      <c r="I202" s="23"/>
      <c r="J202" s="23"/>
      <c r="K202" s="23"/>
      <c r="L202" s="23"/>
      <c r="M202" s="23"/>
      <c r="N202" s="22"/>
      <c r="O202" s="22"/>
      <c r="P202" s="23"/>
      <c r="Q202" s="23"/>
      <c r="R202" s="23"/>
      <c r="S202" s="23"/>
      <c r="T202" s="23"/>
      <c r="U202" s="23"/>
      <c r="V202" s="23"/>
      <c r="W202" s="23"/>
      <c r="X202" s="23"/>
      <c r="Y202" s="23"/>
      <c r="Z202" s="23"/>
      <c r="AA202" s="23"/>
      <c r="AB202" s="23"/>
      <c r="AC202" s="23"/>
      <c r="AD202" s="23"/>
      <c r="AE202" s="23"/>
    </row>
    <row r="203" spans="1:31" s="462" customFormat="1" hidden="1">
      <c r="A203" s="22"/>
      <c r="B203" s="22"/>
      <c r="C203" s="23"/>
      <c r="D203" s="23"/>
      <c r="E203" s="23"/>
      <c r="F203" s="23"/>
      <c r="G203" s="23"/>
      <c r="H203" s="23"/>
      <c r="I203" s="23"/>
      <c r="J203" s="23"/>
      <c r="K203" s="23"/>
      <c r="L203" s="23"/>
      <c r="M203" s="23"/>
      <c r="N203" s="22"/>
      <c r="O203" s="22"/>
      <c r="P203" s="23"/>
      <c r="Q203" s="23"/>
      <c r="R203" s="23"/>
      <c r="S203" s="23"/>
      <c r="T203" s="23"/>
      <c r="U203" s="23"/>
      <c r="V203" s="23"/>
      <c r="W203" s="23"/>
      <c r="X203" s="23"/>
      <c r="Y203" s="23"/>
      <c r="Z203" s="23"/>
      <c r="AA203" s="23"/>
      <c r="AB203" s="23"/>
      <c r="AC203" s="23"/>
      <c r="AD203" s="23"/>
      <c r="AE203" s="23"/>
    </row>
    <row r="204" spans="1:31" s="462" customFormat="1" hidden="1">
      <c r="A204" s="22"/>
      <c r="B204" s="22"/>
      <c r="C204" s="23"/>
      <c r="D204" s="23"/>
      <c r="E204" s="23"/>
      <c r="F204" s="23"/>
      <c r="G204" s="23"/>
      <c r="H204" s="23"/>
      <c r="I204" s="23"/>
      <c r="J204" s="23"/>
      <c r="K204" s="23"/>
      <c r="L204" s="23"/>
      <c r="M204" s="23"/>
      <c r="N204" s="22"/>
      <c r="O204" s="22"/>
      <c r="P204" s="23"/>
      <c r="Q204" s="23"/>
      <c r="R204" s="23"/>
      <c r="S204" s="23"/>
      <c r="T204" s="23"/>
      <c r="U204" s="23"/>
      <c r="V204" s="23"/>
      <c r="W204" s="23"/>
      <c r="X204" s="23"/>
      <c r="Y204" s="23"/>
      <c r="Z204" s="23"/>
      <c r="AA204" s="23"/>
      <c r="AB204" s="23"/>
      <c r="AC204" s="23"/>
      <c r="AD204" s="23"/>
      <c r="AE204" s="23"/>
    </row>
    <row r="205" spans="1:31" s="462" customFormat="1" hidden="1">
      <c r="A205" s="22"/>
      <c r="B205" s="22"/>
      <c r="C205" s="23"/>
      <c r="D205" s="23"/>
      <c r="E205" s="23"/>
      <c r="F205" s="23"/>
      <c r="G205" s="23"/>
      <c r="H205" s="23"/>
      <c r="I205" s="23"/>
      <c r="J205" s="23"/>
      <c r="K205" s="23"/>
      <c r="L205" s="23"/>
      <c r="M205" s="23"/>
      <c r="N205" s="22"/>
      <c r="O205" s="22"/>
      <c r="P205" s="23"/>
      <c r="Q205" s="23"/>
      <c r="R205" s="23"/>
      <c r="S205" s="23"/>
      <c r="T205" s="23"/>
      <c r="U205" s="23"/>
      <c r="V205" s="23"/>
      <c r="W205" s="23"/>
      <c r="X205" s="23"/>
      <c r="Y205" s="23"/>
      <c r="Z205" s="23"/>
      <c r="AA205" s="23"/>
      <c r="AB205" s="23"/>
      <c r="AC205" s="23"/>
      <c r="AD205" s="23"/>
      <c r="AE205" s="23"/>
    </row>
    <row r="206" spans="1:31" s="462" customFormat="1" hidden="1">
      <c r="A206" s="22"/>
      <c r="B206" s="22"/>
      <c r="C206" s="23"/>
      <c r="D206" s="23"/>
      <c r="E206" s="23"/>
      <c r="F206" s="23"/>
      <c r="G206" s="23"/>
      <c r="H206" s="23"/>
      <c r="I206" s="23"/>
      <c r="J206" s="23"/>
      <c r="K206" s="23"/>
      <c r="L206" s="23"/>
      <c r="M206" s="23"/>
      <c r="N206" s="22"/>
      <c r="O206" s="22"/>
      <c r="P206" s="23"/>
      <c r="Q206" s="23"/>
      <c r="R206" s="23"/>
      <c r="S206" s="23"/>
      <c r="T206" s="23"/>
      <c r="U206" s="23"/>
      <c r="V206" s="23"/>
      <c r="W206" s="23"/>
      <c r="X206" s="23"/>
      <c r="Y206" s="23"/>
      <c r="Z206" s="23"/>
      <c r="AA206" s="23"/>
      <c r="AB206" s="23"/>
      <c r="AC206" s="23"/>
      <c r="AD206" s="23"/>
      <c r="AE206" s="23"/>
    </row>
    <row r="207" spans="1:31" s="462" customFormat="1" hidden="1">
      <c r="A207" s="22"/>
      <c r="B207" s="22"/>
      <c r="C207" s="23"/>
      <c r="D207" s="23"/>
      <c r="E207" s="23"/>
      <c r="F207" s="23"/>
      <c r="G207" s="23"/>
      <c r="H207" s="23"/>
      <c r="I207" s="23"/>
      <c r="J207" s="23"/>
      <c r="K207" s="23"/>
      <c r="L207" s="23"/>
      <c r="M207" s="23"/>
      <c r="N207" s="22"/>
      <c r="O207" s="22"/>
      <c r="P207" s="23"/>
      <c r="Q207" s="23"/>
      <c r="R207" s="23"/>
      <c r="S207" s="23"/>
      <c r="T207" s="23"/>
      <c r="U207" s="23"/>
      <c r="V207" s="23"/>
      <c r="W207" s="23"/>
      <c r="X207" s="23"/>
      <c r="Y207" s="23"/>
      <c r="Z207" s="23"/>
      <c r="AA207" s="23"/>
      <c r="AB207" s="23"/>
      <c r="AC207" s="23"/>
      <c r="AD207" s="23"/>
      <c r="AE207" s="23"/>
    </row>
    <row r="208" spans="1:31" s="462" customFormat="1" hidden="1">
      <c r="A208" s="22"/>
      <c r="B208" s="22"/>
      <c r="C208" s="23"/>
      <c r="D208" s="23"/>
      <c r="E208" s="23"/>
      <c r="F208" s="23"/>
      <c r="G208" s="23"/>
      <c r="H208" s="23"/>
      <c r="I208" s="23"/>
      <c r="J208" s="23"/>
      <c r="K208" s="23"/>
      <c r="L208" s="23"/>
      <c r="M208" s="23"/>
      <c r="N208" s="22"/>
      <c r="O208" s="22"/>
      <c r="P208" s="23"/>
      <c r="Q208" s="23"/>
      <c r="R208" s="23"/>
      <c r="S208" s="23"/>
      <c r="T208" s="23"/>
      <c r="U208" s="23"/>
      <c r="V208" s="23"/>
      <c r="W208" s="23"/>
      <c r="X208" s="23"/>
      <c r="Y208" s="23"/>
      <c r="Z208" s="23"/>
      <c r="AA208" s="23"/>
      <c r="AB208" s="23"/>
      <c r="AC208" s="23"/>
      <c r="AD208" s="23"/>
      <c r="AE208" s="23"/>
    </row>
    <row r="209" spans="1:31" s="462" customFormat="1" hidden="1">
      <c r="A209" s="22"/>
      <c r="B209" s="22"/>
      <c r="C209" s="23"/>
      <c r="D209" s="23"/>
      <c r="E209" s="23"/>
      <c r="F209" s="23"/>
      <c r="G209" s="23"/>
      <c r="H209" s="23"/>
      <c r="I209" s="23"/>
      <c r="J209" s="23"/>
      <c r="K209" s="23"/>
      <c r="L209" s="23"/>
      <c r="M209" s="23"/>
      <c r="N209" s="22"/>
      <c r="O209" s="22"/>
      <c r="P209" s="23"/>
      <c r="Q209" s="23"/>
      <c r="R209" s="23"/>
      <c r="S209" s="23"/>
      <c r="T209" s="23"/>
      <c r="U209" s="23"/>
      <c r="V209" s="23"/>
      <c r="W209" s="23"/>
      <c r="X209" s="23"/>
      <c r="Y209" s="23"/>
      <c r="Z209" s="23"/>
      <c r="AA209" s="23"/>
      <c r="AB209" s="23"/>
      <c r="AC209" s="23"/>
      <c r="AD209" s="23"/>
      <c r="AE209" s="23"/>
    </row>
    <row r="210" spans="1:31" s="462" customFormat="1" hidden="1">
      <c r="A210" s="22"/>
      <c r="B210" s="22"/>
      <c r="C210" s="23"/>
      <c r="D210" s="23"/>
      <c r="E210" s="23"/>
      <c r="F210" s="23"/>
      <c r="G210" s="23"/>
      <c r="H210" s="23"/>
      <c r="I210" s="23"/>
      <c r="J210" s="23"/>
      <c r="K210" s="23"/>
      <c r="L210" s="23"/>
      <c r="M210" s="23"/>
      <c r="N210" s="22"/>
      <c r="O210" s="22"/>
      <c r="P210" s="23"/>
      <c r="Q210" s="23"/>
      <c r="R210" s="23"/>
      <c r="S210" s="23"/>
      <c r="T210" s="23"/>
      <c r="U210" s="23"/>
      <c r="V210" s="23"/>
      <c r="W210" s="23"/>
      <c r="X210" s="23"/>
      <c r="Y210" s="23"/>
      <c r="Z210" s="23"/>
      <c r="AA210" s="23"/>
      <c r="AB210" s="23"/>
      <c r="AC210" s="23"/>
      <c r="AD210" s="23"/>
      <c r="AE210" s="23"/>
    </row>
    <row r="211" spans="1:31" s="462" customFormat="1" hidden="1">
      <c r="A211" s="22"/>
      <c r="B211" s="22"/>
      <c r="C211" s="23"/>
      <c r="D211" s="23"/>
      <c r="E211" s="23"/>
      <c r="F211" s="23"/>
      <c r="G211" s="23"/>
      <c r="H211" s="23"/>
      <c r="I211" s="23"/>
      <c r="J211" s="23"/>
      <c r="K211" s="23"/>
      <c r="L211" s="23"/>
      <c r="M211" s="23"/>
      <c r="N211" s="22"/>
      <c r="O211" s="22"/>
      <c r="P211" s="23"/>
      <c r="Q211" s="23"/>
      <c r="R211" s="23"/>
      <c r="S211" s="23"/>
      <c r="T211" s="23"/>
      <c r="U211" s="23"/>
      <c r="V211" s="23"/>
      <c r="W211" s="23"/>
      <c r="X211" s="23"/>
      <c r="Y211" s="23"/>
      <c r="Z211" s="23"/>
      <c r="AA211" s="23"/>
      <c r="AB211" s="23"/>
      <c r="AC211" s="23"/>
      <c r="AD211" s="23"/>
      <c r="AE211" s="23"/>
    </row>
    <row r="212" spans="1:31" s="462" customFormat="1" hidden="1">
      <c r="A212" s="22"/>
      <c r="B212" s="22"/>
      <c r="C212" s="23"/>
      <c r="D212" s="23"/>
      <c r="E212" s="23"/>
      <c r="F212" s="23"/>
      <c r="G212" s="23"/>
      <c r="H212" s="23"/>
      <c r="I212" s="23"/>
      <c r="J212" s="23"/>
      <c r="K212" s="23"/>
      <c r="L212" s="23"/>
      <c r="M212" s="23"/>
      <c r="N212" s="22"/>
      <c r="O212" s="22"/>
      <c r="P212" s="23"/>
      <c r="Q212" s="23"/>
      <c r="R212" s="23"/>
      <c r="S212" s="23"/>
      <c r="T212" s="23"/>
      <c r="U212" s="23"/>
      <c r="V212" s="23"/>
      <c r="W212" s="23"/>
      <c r="X212" s="23"/>
      <c r="Y212" s="23"/>
      <c r="Z212" s="23"/>
      <c r="AA212" s="23"/>
      <c r="AB212" s="23"/>
      <c r="AC212" s="23"/>
      <c r="AD212" s="23"/>
      <c r="AE212" s="23"/>
    </row>
    <row r="213" spans="1:31" s="462" customFormat="1" hidden="1">
      <c r="A213" s="22"/>
      <c r="B213" s="22"/>
      <c r="C213" s="23"/>
      <c r="D213" s="23"/>
      <c r="E213" s="23"/>
      <c r="F213" s="23"/>
      <c r="G213" s="23"/>
      <c r="H213" s="23"/>
      <c r="I213" s="23"/>
      <c r="J213" s="23"/>
      <c r="K213" s="23"/>
      <c r="L213" s="23"/>
      <c r="M213" s="23"/>
      <c r="N213" s="22"/>
      <c r="O213" s="22"/>
      <c r="P213" s="23"/>
      <c r="Q213" s="23"/>
      <c r="R213" s="23"/>
      <c r="S213" s="23"/>
      <c r="T213" s="23"/>
      <c r="U213" s="23"/>
      <c r="V213" s="23"/>
      <c r="W213" s="23"/>
      <c r="X213" s="23"/>
      <c r="Y213" s="23"/>
      <c r="Z213" s="23"/>
      <c r="AA213" s="23"/>
      <c r="AB213" s="23"/>
      <c r="AC213" s="23"/>
      <c r="AD213" s="23"/>
      <c r="AE213" s="23"/>
    </row>
    <row r="214" spans="1:31" s="462" customFormat="1" hidden="1">
      <c r="A214" s="22"/>
      <c r="B214" s="22"/>
      <c r="C214" s="23"/>
      <c r="D214" s="23"/>
      <c r="E214" s="23"/>
      <c r="F214" s="23"/>
      <c r="G214" s="23"/>
      <c r="H214" s="23"/>
      <c r="I214" s="23"/>
      <c r="J214" s="23"/>
      <c r="K214" s="23"/>
      <c r="L214" s="23"/>
      <c r="M214" s="23"/>
      <c r="N214" s="22"/>
      <c r="O214" s="22"/>
      <c r="P214" s="23"/>
      <c r="Q214" s="23"/>
      <c r="R214" s="23"/>
      <c r="S214" s="23"/>
      <c r="T214" s="23"/>
      <c r="U214" s="23"/>
      <c r="V214" s="23"/>
      <c r="W214" s="23"/>
      <c r="X214" s="23"/>
      <c r="Y214" s="23"/>
      <c r="Z214" s="23"/>
      <c r="AA214" s="23"/>
      <c r="AB214" s="23"/>
      <c r="AC214" s="23"/>
      <c r="AD214" s="23"/>
      <c r="AE214" s="23"/>
    </row>
    <row r="215" spans="1:31" s="462" customFormat="1" hidden="1">
      <c r="A215" s="22"/>
      <c r="B215" s="22"/>
      <c r="C215" s="23"/>
      <c r="D215" s="23"/>
      <c r="E215" s="23"/>
      <c r="F215" s="23"/>
      <c r="G215" s="23"/>
      <c r="H215" s="23"/>
      <c r="I215" s="23"/>
      <c r="J215" s="23"/>
      <c r="K215" s="23"/>
      <c r="L215" s="23"/>
      <c r="M215" s="23"/>
      <c r="N215" s="22"/>
      <c r="O215" s="22"/>
      <c r="P215" s="23"/>
      <c r="Q215" s="23"/>
      <c r="R215" s="23"/>
      <c r="S215" s="23"/>
      <c r="T215" s="23"/>
      <c r="U215" s="23"/>
      <c r="V215" s="23"/>
      <c r="W215" s="23"/>
      <c r="X215" s="23"/>
      <c r="Y215" s="23"/>
      <c r="Z215" s="23"/>
      <c r="AA215" s="23"/>
      <c r="AB215" s="23"/>
      <c r="AC215" s="23"/>
      <c r="AD215" s="23"/>
      <c r="AE215" s="23"/>
    </row>
    <row r="216" spans="1:31" s="462" customFormat="1" hidden="1">
      <c r="A216" s="22"/>
      <c r="B216" s="22"/>
      <c r="C216" s="23"/>
      <c r="D216" s="23"/>
      <c r="E216" s="23"/>
      <c r="F216" s="23"/>
      <c r="G216" s="23"/>
      <c r="H216" s="23"/>
      <c r="I216" s="23"/>
      <c r="J216" s="23"/>
      <c r="K216" s="23"/>
      <c r="L216" s="23"/>
      <c r="M216" s="23"/>
      <c r="N216" s="22"/>
      <c r="O216" s="22"/>
      <c r="P216" s="23"/>
      <c r="Q216" s="23"/>
      <c r="R216" s="23"/>
      <c r="S216" s="23"/>
      <c r="T216" s="23"/>
      <c r="U216" s="23"/>
      <c r="V216" s="23"/>
      <c r="W216" s="23"/>
      <c r="X216" s="23"/>
      <c r="Y216" s="23"/>
      <c r="Z216" s="23"/>
      <c r="AA216" s="23"/>
      <c r="AB216" s="23"/>
      <c r="AC216" s="23"/>
      <c r="AD216" s="23"/>
      <c r="AE216" s="23"/>
    </row>
    <row r="217" spans="1:31" s="462" customFormat="1" hidden="1">
      <c r="A217" s="22"/>
      <c r="B217" s="22"/>
      <c r="C217" s="23"/>
      <c r="D217" s="23"/>
      <c r="E217" s="23"/>
      <c r="F217" s="23"/>
      <c r="G217" s="23"/>
      <c r="H217" s="23"/>
      <c r="I217" s="23"/>
      <c r="J217" s="23"/>
      <c r="K217" s="23"/>
      <c r="L217" s="23"/>
      <c r="M217" s="23"/>
      <c r="N217" s="22"/>
      <c r="O217" s="22"/>
      <c r="P217" s="23"/>
      <c r="Q217" s="23"/>
      <c r="R217" s="23"/>
      <c r="S217" s="23"/>
      <c r="T217" s="23"/>
      <c r="U217" s="23"/>
      <c r="V217" s="23"/>
      <c r="W217" s="23"/>
      <c r="X217" s="23"/>
      <c r="Y217" s="23"/>
      <c r="Z217" s="23"/>
      <c r="AA217" s="23"/>
      <c r="AB217" s="23"/>
      <c r="AC217" s="23"/>
      <c r="AD217" s="23"/>
      <c r="AE217" s="23"/>
    </row>
    <row r="218" spans="1:31" s="462" customFormat="1" hidden="1">
      <c r="A218" s="22"/>
      <c r="B218" s="22"/>
      <c r="C218" s="23"/>
      <c r="D218" s="23"/>
      <c r="E218" s="23"/>
      <c r="F218" s="23"/>
      <c r="G218" s="23"/>
      <c r="H218" s="23"/>
      <c r="I218" s="23"/>
      <c r="J218" s="23"/>
      <c r="K218" s="23"/>
      <c r="L218" s="23"/>
      <c r="M218" s="23"/>
      <c r="N218" s="22"/>
      <c r="O218" s="22"/>
      <c r="P218" s="23"/>
      <c r="Q218" s="23"/>
      <c r="R218" s="23"/>
      <c r="S218" s="23"/>
      <c r="T218" s="23"/>
      <c r="U218" s="23"/>
      <c r="V218" s="23"/>
      <c r="W218" s="23"/>
      <c r="X218" s="23"/>
      <c r="Y218" s="23"/>
      <c r="Z218" s="23"/>
      <c r="AA218" s="23"/>
      <c r="AB218" s="23"/>
      <c r="AC218" s="23"/>
      <c r="AD218" s="23"/>
      <c r="AE218" s="23"/>
    </row>
    <row r="219" spans="1:31"/>
    <row r="220" spans="1:31"/>
    <row r="221" spans="1:31"/>
    <row r="222" spans="1:31"/>
    <row r="223" spans="1:31"/>
    <row r="224" spans="1:31"/>
    <row r="225"/>
    <row r="226"/>
    <row r="227"/>
  </sheetData>
  <sheetProtection algorithmName="SHA-512" hashValue="NJ/I1OXKPjJV2M6wHnilx062TCkFLuTleIfV4w4XrTGyb/pVwgD+iqUiqt1HZtwL0KJl1+N5tHNoiCMH8hsu7A==" saltValue="SSEragrBc+BkOnOlk5MswQ==" spinCount="100000" sheet="1" objects="1" scenarios="1" selectLockedCells="1"/>
  <mergeCells count="45">
    <mergeCell ref="B1:AD6"/>
    <mergeCell ref="C13:AD13"/>
    <mergeCell ref="C16:AD16"/>
    <mergeCell ref="AB8:AD8"/>
    <mergeCell ref="B10:AD10"/>
    <mergeCell ref="B7:AD7"/>
    <mergeCell ref="C22:AD22"/>
    <mergeCell ref="C25:AD25"/>
    <mergeCell ref="D27:AD27"/>
    <mergeCell ref="D29:AD29"/>
    <mergeCell ref="D31:AD31"/>
    <mergeCell ref="D33:AD33"/>
    <mergeCell ref="D35:AD35"/>
    <mergeCell ref="D37:AD37"/>
    <mergeCell ref="D39:AD39"/>
    <mergeCell ref="D41:AD41"/>
    <mergeCell ref="C64:AD64"/>
    <mergeCell ref="C55:AD55"/>
    <mergeCell ref="C58:AD58"/>
    <mergeCell ref="C61:AD61"/>
    <mergeCell ref="D43:AD43"/>
    <mergeCell ref="C46:AD46"/>
    <mergeCell ref="C49:AD49"/>
    <mergeCell ref="C52:AD52"/>
    <mergeCell ref="C80:AD80"/>
    <mergeCell ref="C67:AD67"/>
    <mergeCell ref="C68:AD68"/>
    <mergeCell ref="C71:AD71"/>
    <mergeCell ref="C74:AD74"/>
    <mergeCell ref="C19:AD19"/>
    <mergeCell ref="C100:AD100"/>
    <mergeCell ref="C108:AD108"/>
    <mergeCell ref="C109:AD109"/>
    <mergeCell ref="C110:AD110"/>
    <mergeCell ref="C103:AD103"/>
    <mergeCell ref="C106:AD106"/>
    <mergeCell ref="C107:AD107"/>
    <mergeCell ref="C97:AD97"/>
    <mergeCell ref="C95:AD95"/>
    <mergeCell ref="C96:AD96"/>
    <mergeCell ref="C86:AD86"/>
    <mergeCell ref="C89:AD89"/>
    <mergeCell ref="C92:AD92"/>
    <mergeCell ref="C83:AD83"/>
    <mergeCell ref="C77:AD77"/>
  </mergeCells>
  <hyperlinks>
    <hyperlink ref="AB8:AD8" location="Índice!A1" display="Índice"/>
  </hyperlinks>
  <printOptions horizontalCentered="1"/>
  <pageMargins left="0.70866141732283472" right="0.70866141732283472" top="0.74803149606299213" bottom="0.74803149606299213" header="0.31496062992125984" footer="0.31496062992125984"/>
  <pageSetup scale="77" fitToHeight="0" orientation="portrait" r:id="rId1"/>
  <headerFooter>
    <oddHeader>&amp;CMódulo 1 Sección XI
Glosario Específico</oddHeader>
    <oddFooter>&amp;LCenso Nacional de Procuración de Justicia Estatal 2017&amp;R&amp;P de &amp;N</oddFooter>
  </headerFooter>
  <rowBreaks count="3" manualBreakCount="3">
    <brk id="35" max="16383" man="1"/>
    <brk id="72" max="16383" man="1"/>
    <brk id="93" max="30" man="1"/>
  </rowBreaks>
  <drawing r:id="rId2"/>
</worksheet>
</file>

<file path=xl/worksheets/sheet8.xml><?xml version="1.0" encoding="utf-8"?>
<worksheet xmlns="http://schemas.openxmlformats.org/spreadsheetml/2006/main" xmlns:r="http://schemas.openxmlformats.org/officeDocument/2006/relationships">
  <dimension ref="B1:J3016"/>
  <sheetViews>
    <sheetView zoomScaleNormal="100" workbookViewId="0">
      <selection activeCell="A9" sqref="A9"/>
    </sheetView>
  </sheetViews>
  <sheetFormatPr baseColWidth="10" defaultColWidth="11.42578125" defaultRowHeight="0" customHeight="1" zeroHeight="1"/>
  <cols>
    <col min="6" max="6" width="10.85546875" style="610" customWidth="1"/>
    <col min="7" max="10" width="10.140625" style="610" customWidth="1"/>
  </cols>
  <sheetData>
    <row r="1" spans="2:10" s="609" customFormat="1" ht="15.75" customHeight="1">
      <c r="B1" s="607" t="s">
        <v>1037</v>
      </c>
      <c r="C1" s="607" t="s">
        <v>1038</v>
      </c>
      <c r="D1" s="608" t="s">
        <v>1039</v>
      </c>
      <c r="F1" s="610" t="s">
        <v>1040</v>
      </c>
      <c r="G1" s="610" t="s">
        <v>1038</v>
      </c>
      <c r="H1" s="610" t="s">
        <v>1037</v>
      </c>
      <c r="I1" s="610" t="s">
        <v>1041</v>
      </c>
      <c r="J1" s="610" t="s">
        <v>1042</v>
      </c>
    </row>
    <row r="2" spans="2:10" s="609" customFormat="1" ht="15.75" customHeight="1">
      <c r="B2" s="611"/>
      <c r="C2" s="611"/>
      <c r="D2" s="612"/>
      <c r="F2" s="610" t="s">
        <v>1043</v>
      </c>
      <c r="G2" s="610" t="s">
        <v>1044</v>
      </c>
      <c r="H2" s="610" t="s">
        <v>1045</v>
      </c>
      <c r="I2" s="610" t="s">
        <v>1046</v>
      </c>
      <c r="J2" s="610" t="s">
        <v>1045</v>
      </c>
    </row>
    <row r="3" spans="2:10" s="609" customFormat="1" ht="15.75" customHeight="1">
      <c r="B3" s="611" t="s">
        <v>1045</v>
      </c>
      <c r="C3" s="611" t="s">
        <v>1044</v>
      </c>
      <c r="D3" s="611" t="s">
        <v>1045</v>
      </c>
      <c r="F3" s="610" t="s">
        <v>1047</v>
      </c>
      <c r="G3" s="610" t="s">
        <v>1044</v>
      </c>
      <c r="H3" s="610" t="s">
        <v>1045</v>
      </c>
      <c r="I3" s="610" t="s">
        <v>1048</v>
      </c>
      <c r="J3" s="610" t="s">
        <v>1049</v>
      </c>
    </row>
    <row r="4" spans="2:10" s="609" customFormat="1" ht="15.75" customHeight="1">
      <c r="B4" s="611" t="s">
        <v>1050</v>
      </c>
      <c r="C4" s="611" t="s">
        <v>1051</v>
      </c>
      <c r="D4" s="611" t="s">
        <v>1052</v>
      </c>
      <c r="F4" s="610" t="s">
        <v>1053</v>
      </c>
      <c r="G4" s="610" t="s">
        <v>1044</v>
      </c>
      <c r="H4" s="610" t="s">
        <v>1045</v>
      </c>
      <c r="I4" s="610" t="s">
        <v>1054</v>
      </c>
      <c r="J4" s="610" t="s">
        <v>1055</v>
      </c>
    </row>
    <row r="5" spans="2:10" s="609" customFormat="1" ht="9.75" customHeight="1">
      <c r="B5" s="611" t="s">
        <v>1056</v>
      </c>
      <c r="C5" s="611" t="s">
        <v>1057</v>
      </c>
      <c r="D5" s="611" t="s">
        <v>1058</v>
      </c>
      <c r="F5" s="610" t="s">
        <v>1059</v>
      </c>
      <c r="G5" s="610" t="s">
        <v>1044</v>
      </c>
      <c r="H5" s="610" t="s">
        <v>1045</v>
      </c>
      <c r="I5" s="610" t="s">
        <v>1060</v>
      </c>
      <c r="J5" s="610" t="s">
        <v>1061</v>
      </c>
    </row>
    <row r="6" spans="2:10" s="609" customFormat="1" ht="67.5" customHeight="1">
      <c r="B6" s="611" t="s">
        <v>1062</v>
      </c>
      <c r="C6" s="611" t="s">
        <v>1063</v>
      </c>
      <c r="D6" s="611" t="s">
        <v>1062</v>
      </c>
      <c r="F6" s="610" t="s">
        <v>1064</v>
      </c>
      <c r="G6" s="610" t="s">
        <v>1044</v>
      </c>
      <c r="H6" s="610" t="s">
        <v>1045</v>
      </c>
      <c r="I6" s="610" t="s">
        <v>1065</v>
      </c>
      <c r="J6" s="610" t="s">
        <v>1066</v>
      </c>
    </row>
    <row r="7" spans="2:10" s="569" customFormat="1" ht="19.5" customHeight="1">
      <c r="B7" s="611" t="s">
        <v>1067</v>
      </c>
      <c r="C7" s="611" t="s">
        <v>1068</v>
      </c>
      <c r="D7" s="611" t="s">
        <v>1069</v>
      </c>
      <c r="F7" s="610" t="s">
        <v>1070</v>
      </c>
      <c r="G7" s="610" t="s">
        <v>1044</v>
      </c>
      <c r="H7" s="610" t="s">
        <v>1045</v>
      </c>
      <c r="I7" s="610" t="s">
        <v>1071</v>
      </c>
      <c r="J7" s="610" t="s">
        <v>1072</v>
      </c>
    </row>
    <row r="8" spans="2:10" s="609" customFormat="1" ht="15">
      <c r="B8" s="611" t="s">
        <v>1073</v>
      </c>
      <c r="C8" s="611" t="s">
        <v>1074</v>
      </c>
      <c r="D8" s="611" t="s">
        <v>1073</v>
      </c>
      <c r="F8" s="610" t="s">
        <v>1075</v>
      </c>
      <c r="G8" s="610" t="s">
        <v>1044</v>
      </c>
      <c r="H8" s="610" t="s">
        <v>1045</v>
      </c>
      <c r="I8" s="610" t="s">
        <v>1076</v>
      </c>
      <c r="J8" s="610" t="s">
        <v>1077</v>
      </c>
    </row>
    <row r="9" spans="2:10" s="609" customFormat="1" ht="15" customHeight="1">
      <c r="B9" s="611" t="s">
        <v>1078</v>
      </c>
      <c r="C9" s="611" t="s">
        <v>1079</v>
      </c>
      <c r="D9" s="611" t="s">
        <v>1078</v>
      </c>
      <c r="F9" s="610" t="s">
        <v>1080</v>
      </c>
      <c r="G9" s="610" t="s">
        <v>1044</v>
      </c>
      <c r="H9" s="610" t="s">
        <v>1045</v>
      </c>
      <c r="I9" s="610" t="s">
        <v>1081</v>
      </c>
      <c r="J9" s="610" t="s">
        <v>1082</v>
      </c>
    </row>
    <row r="10" spans="2:10" s="609" customFormat="1" ht="33" customHeight="1">
      <c r="B10" s="611" t="s">
        <v>1083</v>
      </c>
      <c r="C10" s="611" t="s">
        <v>1084</v>
      </c>
      <c r="D10" s="611" t="s">
        <v>1083</v>
      </c>
      <c r="F10" s="610" t="s">
        <v>1085</v>
      </c>
      <c r="G10" s="610" t="s">
        <v>1044</v>
      </c>
      <c r="H10" s="610" t="s">
        <v>1045</v>
      </c>
      <c r="I10" s="610" t="s">
        <v>1086</v>
      </c>
      <c r="J10" s="610" t="s">
        <v>1087</v>
      </c>
    </row>
    <row r="11" spans="2:10" s="609" customFormat="1" ht="15" customHeight="1">
      <c r="B11" s="611" t="s">
        <v>1088</v>
      </c>
      <c r="C11" s="611" t="s">
        <v>1089</v>
      </c>
      <c r="D11" s="611" t="s">
        <v>1090</v>
      </c>
      <c r="F11" s="610" t="s">
        <v>1091</v>
      </c>
      <c r="G11" s="610" t="s">
        <v>1044</v>
      </c>
      <c r="H11" s="610" t="s">
        <v>1045</v>
      </c>
      <c r="I11" s="610" t="s">
        <v>1092</v>
      </c>
      <c r="J11" s="610" t="s">
        <v>1093</v>
      </c>
    </row>
    <row r="12" spans="2:10" s="609" customFormat="1" ht="15" customHeight="1">
      <c r="B12" s="611" t="s">
        <v>1094</v>
      </c>
      <c r="C12" s="611" t="s">
        <v>1095</v>
      </c>
      <c r="D12" s="611" t="s">
        <v>1094</v>
      </c>
      <c r="F12" s="610" t="s">
        <v>1096</v>
      </c>
      <c r="G12" s="610" t="s">
        <v>1044</v>
      </c>
      <c r="H12" s="610" t="s">
        <v>1045</v>
      </c>
      <c r="I12" s="610" t="s">
        <v>1097</v>
      </c>
      <c r="J12" s="610" t="s">
        <v>1098</v>
      </c>
    </row>
    <row r="13" spans="2:10" s="479" customFormat="1" ht="31.5" customHeight="1">
      <c r="B13" s="611" t="s">
        <v>1099</v>
      </c>
      <c r="C13" s="611" t="s">
        <v>1100</v>
      </c>
      <c r="D13" s="611" t="s">
        <v>1099</v>
      </c>
      <c r="F13" s="610" t="s">
        <v>1101</v>
      </c>
      <c r="G13" s="610" t="s">
        <v>1051</v>
      </c>
      <c r="H13" s="610" t="s">
        <v>1050</v>
      </c>
      <c r="I13" s="610" t="s">
        <v>1046</v>
      </c>
      <c r="J13" s="610" t="s">
        <v>1102</v>
      </c>
    </row>
    <row r="14" spans="2:10" s="15" customFormat="1" ht="41.25" customHeight="1">
      <c r="B14" s="611" t="s">
        <v>1103</v>
      </c>
      <c r="C14" s="611" t="s">
        <v>1104</v>
      </c>
      <c r="D14" s="611" t="s">
        <v>1103</v>
      </c>
      <c r="F14" s="610" t="s">
        <v>1105</v>
      </c>
      <c r="G14" s="610" t="s">
        <v>1051</v>
      </c>
      <c r="H14" s="610" t="s">
        <v>1050</v>
      </c>
      <c r="I14" s="610" t="s">
        <v>1048</v>
      </c>
      <c r="J14" s="610" t="s">
        <v>1106</v>
      </c>
    </row>
    <row r="15" spans="2:10" s="15" customFormat="1" ht="26.25" customHeight="1">
      <c r="B15" s="611" t="s">
        <v>1107</v>
      </c>
      <c r="C15" s="611" t="s">
        <v>1108</v>
      </c>
      <c r="D15" s="611" t="s">
        <v>1107</v>
      </c>
      <c r="F15" s="610" t="s">
        <v>1109</v>
      </c>
      <c r="G15" s="610" t="s">
        <v>1051</v>
      </c>
      <c r="H15" s="610" t="s">
        <v>1050</v>
      </c>
      <c r="I15" s="610" t="s">
        <v>1054</v>
      </c>
      <c r="J15" s="610" t="s">
        <v>1110</v>
      </c>
    </row>
    <row r="16" spans="2:10" s="15" customFormat="1" ht="43.5" customHeight="1">
      <c r="B16" s="611" t="s">
        <v>1111</v>
      </c>
      <c r="C16" s="611" t="s">
        <v>1112</v>
      </c>
      <c r="D16" s="611" t="s">
        <v>1111</v>
      </c>
      <c r="F16" s="610" t="s">
        <v>1113</v>
      </c>
      <c r="G16" s="610" t="s">
        <v>1051</v>
      </c>
      <c r="H16" s="610" t="s">
        <v>1050</v>
      </c>
      <c r="I16" s="610" t="s">
        <v>1060</v>
      </c>
      <c r="J16" s="610" t="s">
        <v>1114</v>
      </c>
    </row>
    <row r="17" spans="2:10" s="613" customFormat="1" ht="15" customHeight="1">
      <c r="B17" s="611" t="s">
        <v>1115</v>
      </c>
      <c r="C17" s="611" t="s">
        <v>1116</v>
      </c>
      <c r="D17" s="611" t="s">
        <v>1115</v>
      </c>
      <c r="F17" s="610" t="s">
        <v>1117</v>
      </c>
      <c r="G17" s="610" t="s">
        <v>1051</v>
      </c>
      <c r="H17" s="610" t="s">
        <v>1050</v>
      </c>
      <c r="I17" s="610" t="s">
        <v>1065</v>
      </c>
      <c r="J17" s="610" t="s">
        <v>1118</v>
      </c>
    </row>
    <row r="18" spans="2:10" s="613" customFormat="1" ht="15" customHeight="1">
      <c r="B18" s="611" t="s">
        <v>1119</v>
      </c>
      <c r="C18" s="611" t="s">
        <v>1120</v>
      </c>
      <c r="D18" s="611" t="s">
        <v>1121</v>
      </c>
      <c r="F18" s="610" t="s">
        <v>1122</v>
      </c>
      <c r="G18" s="610" t="s">
        <v>1057</v>
      </c>
      <c r="H18" s="610" t="s">
        <v>1056</v>
      </c>
      <c r="I18" s="610" t="s">
        <v>1046</v>
      </c>
      <c r="J18" s="610" t="s">
        <v>1123</v>
      </c>
    </row>
    <row r="19" spans="2:10" s="613" customFormat="1" ht="15" customHeight="1">
      <c r="B19" s="611" t="s">
        <v>1124</v>
      </c>
      <c r="C19" s="611" t="s">
        <v>1125</v>
      </c>
      <c r="D19" s="611" t="s">
        <v>1124</v>
      </c>
      <c r="F19" s="610" t="s">
        <v>1126</v>
      </c>
      <c r="G19" s="610" t="s">
        <v>1057</v>
      </c>
      <c r="H19" s="610" t="s">
        <v>1056</v>
      </c>
      <c r="I19" s="610" t="s">
        <v>1048</v>
      </c>
      <c r="J19" s="610" t="s">
        <v>1127</v>
      </c>
    </row>
    <row r="20" spans="2:10" s="613" customFormat="1" ht="15" customHeight="1">
      <c r="B20" s="611" t="s">
        <v>1128</v>
      </c>
      <c r="C20" s="611" t="s">
        <v>1129</v>
      </c>
      <c r="D20" s="611" t="s">
        <v>1128</v>
      </c>
      <c r="F20" s="610" t="s">
        <v>1130</v>
      </c>
      <c r="G20" s="610" t="s">
        <v>1057</v>
      </c>
      <c r="H20" s="610" t="s">
        <v>1056</v>
      </c>
      <c r="I20" s="610" t="s">
        <v>1054</v>
      </c>
      <c r="J20" s="610" t="s">
        <v>1131</v>
      </c>
    </row>
    <row r="21" spans="2:10" s="613" customFormat="1" ht="15" customHeight="1">
      <c r="B21" s="611" t="s">
        <v>1132</v>
      </c>
      <c r="C21" s="611" t="s">
        <v>1133</v>
      </c>
      <c r="D21" s="611" t="s">
        <v>1134</v>
      </c>
      <c r="F21" s="610" t="s">
        <v>1135</v>
      </c>
      <c r="G21" s="610" t="s">
        <v>1057</v>
      </c>
      <c r="H21" s="610" t="s">
        <v>1056</v>
      </c>
      <c r="I21" s="610" t="s">
        <v>1081</v>
      </c>
      <c r="J21" s="610" t="s">
        <v>1136</v>
      </c>
    </row>
    <row r="22" spans="2:10" s="613" customFormat="1" ht="23.25" customHeight="1">
      <c r="B22" s="611" t="s">
        <v>1137</v>
      </c>
      <c r="C22" s="611" t="s">
        <v>1138</v>
      </c>
      <c r="D22" s="611" t="s">
        <v>1137</v>
      </c>
      <c r="F22" s="610" t="s">
        <v>1139</v>
      </c>
      <c r="G22" s="610" t="s">
        <v>1057</v>
      </c>
      <c r="H22" s="610" t="s">
        <v>1056</v>
      </c>
      <c r="I22" s="610" t="s">
        <v>1086</v>
      </c>
      <c r="J22" s="610" t="s">
        <v>1140</v>
      </c>
    </row>
    <row r="23" spans="2:10" s="613" customFormat="1" ht="15" customHeight="1">
      <c r="B23" s="611" t="s">
        <v>1141</v>
      </c>
      <c r="C23" s="611" t="s">
        <v>1142</v>
      </c>
      <c r="D23" s="611" t="s">
        <v>1141</v>
      </c>
      <c r="F23" s="610" t="s">
        <v>1143</v>
      </c>
      <c r="G23" s="610" t="s">
        <v>1063</v>
      </c>
      <c r="H23" s="610" t="s">
        <v>1062</v>
      </c>
      <c r="I23" s="610" t="s">
        <v>1046</v>
      </c>
      <c r="J23" s="610" t="s">
        <v>1144</v>
      </c>
    </row>
    <row r="24" spans="2:10" s="613" customFormat="1" ht="15" customHeight="1">
      <c r="B24" s="611" t="s">
        <v>1145</v>
      </c>
      <c r="C24" s="611" t="s">
        <v>1146</v>
      </c>
      <c r="D24" s="611" t="s">
        <v>1145</v>
      </c>
      <c r="F24" s="610" t="s">
        <v>1147</v>
      </c>
      <c r="G24" s="610" t="s">
        <v>1063</v>
      </c>
      <c r="H24" s="610" t="s">
        <v>1062</v>
      </c>
      <c r="I24" s="610" t="s">
        <v>1048</v>
      </c>
      <c r="J24" s="610" t="s">
        <v>1062</v>
      </c>
    </row>
    <row r="25" spans="2:10" s="613" customFormat="1" ht="15" customHeight="1">
      <c r="B25" s="611" t="s">
        <v>1148</v>
      </c>
      <c r="C25" s="611" t="s">
        <v>1149</v>
      </c>
      <c r="D25" s="611" t="s">
        <v>1150</v>
      </c>
      <c r="F25" s="610" t="s">
        <v>1151</v>
      </c>
      <c r="G25" s="610" t="s">
        <v>1063</v>
      </c>
      <c r="H25" s="610" t="s">
        <v>1062</v>
      </c>
      <c r="I25" s="610" t="s">
        <v>1054</v>
      </c>
      <c r="J25" s="610" t="s">
        <v>1152</v>
      </c>
    </row>
    <row r="26" spans="2:10" s="613" customFormat="1" ht="15" customHeight="1">
      <c r="B26" s="611" t="s">
        <v>1153</v>
      </c>
      <c r="C26" s="611" t="s">
        <v>1154</v>
      </c>
      <c r="D26" s="611" t="s">
        <v>1155</v>
      </c>
      <c r="F26" s="610" t="s">
        <v>1156</v>
      </c>
      <c r="G26" s="610" t="s">
        <v>1063</v>
      </c>
      <c r="H26" s="610" t="s">
        <v>1062</v>
      </c>
      <c r="I26" s="610" t="s">
        <v>1060</v>
      </c>
      <c r="J26" s="610" t="s">
        <v>1157</v>
      </c>
    </row>
    <row r="27" spans="2:10" s="613" customFormat="1" ht="22.5" customHeight="1">
      <c r="B27" s="611" t="s">
        <v>1158</v>
      </c>
      <c r="C27" s="611" t="s">
        <v>1159</v>
      </c>
      <c r="D27" s="611" t="s">
        <v>1158</v>
      </c>
      <c r="F27" s="610" t="s">
        <v>1160</v>
      </c>
      <c r="G27" s="610" t="s">
        <v>1063</v>
      </c>
      <c r="H27" s="610" t="s">
        <v>1062</v>
      </c>
      <c r="I27" s="610" t="s">
        <v>1065</v>
      </c>
      <c r="J27" s="610" t="s">
        <v>1161</v>
      </c>
    </row>
    <row r="28" spans="2:10" s="613" customFormat="1" ht="23.25" customHeight="1">
      <c r="B28" s="611" t="s">
        <v>1162</v>
      </c>
      <c r="C28" s="611" t="s">
        <v>1163</v>
      </c>
      <c r="D28" s="611" t="s">
        <v>1162</v>
      </c>
      <c r="F28" s="610" t="s">
        <v>1164</v>
      </c>
      <c r="G28" s="610" t="s">
        <v>1063</v>
      </c>
      <c r="H28" s="610" t="s">
        <v>1062</v>
      </c>
      <c r="I28" s="610" t="s">
        <v>1071</v>
      </c>
      <c r="J28" s="610" t="s">
        <v>1165</v>
      </c>
    </row>
    <row r="29" spans="2:10" s="613" customFormat="1" ht="21" customHeight="1">
      <c r="B29" s="611" t="s">
        <v>1166</v>
      </c>
      <c r="C29" s="611" t="s">
        <v>1167</v>
      </c>
      <c r="D29" s="611" t="s">
        <v>1166</v>
      </c>
      <c r="F29" s="610" t="s">
        <v>1168</v>
      </c>
      <c r="G29" s="610" t="s">
        <v>1063</v>
      </c>
      <c r="H29" s="610" t="s">
        <v>1062</v>
      </c>
      <c r="I29" s="610" t="s">
        <v>1076</v>
      </c>
      <c r="J29" s="610" t="s">
        <v>1169</v>
      </c>
    </row>
    <row r="30" spans="2:10" s="613" customFormat="1" ht="21.75" customHeight="1">
      <c r="B30" s="611" t="s">
        <v>1170</v>
      </c>
      <c r="C30" s="611" t="s">
        <v>1171</v>
      </c>
      <c r="D30" s="611" t="s">
        <v>1170</v>
      </c>
      <c r="F30" s="610" t="s">
        <v>1172</v>
      </c>
      <c r="G30" s="610" t="s">
        <v>1063</v>
      </c>
      <c r="H30" s="610" t="s">
        <v>1062</v>
      </c>
      <c r="I30" s="610" t="s">
        <v>1081</v>
      </c>
      <c r="J30" s="610" t="s">
        <v>1173</v>
      </c>
    </row>
    <row r="31" spans="2:10" s="613" customFormat="1" ht="21.75" customHeight="1">
      <c r="B31" s="611" t="s">
        <v>1174</v>
      </c>
      <c r="C31" s="611" t="s">
        <v>1175</v>
      </c>
      <c r="D31" s="611" t="s">
        <v>1174</v>
      </c>
      <c r="F31" s="610" t="s">
        <v>1176</v>
      </c>
      <c r="G31" s="610" t="s">
        <v>1063</v>
      </c>
      <c r="H31" s="610" t="s">
        <v>1062</v>
      </c>
      <c r="I31" s="610" t="s">
        <v>1086</v>
      </c>
      <c r="J31" s="610" t="s">
        <v>1177</v>
      </c>
    </row>
    <row r="32" spans="2:10" s="613" customFormat="1" ht="17.25" customHeight="1">
      <c r="B32" s="611" t="s">
        <v>1178</v>
      </c>
      <c r="C32" s="611" t="s">
        <v>1179</v>
      </c>
      <c r="D32" s="611" t="s">
        <v>1180</v>
      </c>
      <c r="E32" s="479"/>
      <c r="F32" s="610" t="s">
        <v>1181</v>
      </c>
      <c r="G32" s="610" t="s">
        <v>1063</v>
      </c>
      <c r="H32" s="610" t="s">
        <v>1062</v>
      </c>
      <c r="I32" s="610" t="s">
        <v>1092</v>
      </c>
      <c r="J32" s="610" t="s">
        <v>1182</v>
      </c>
    </row>
    <row r="33" spans="2:10" s="479" customFormat="1" ht="31.5" customHeight="1">
      <c r="B33" s="611" t="s">
        <v>1183</v>
      </c>
      <c r="C33" s="611" t="s">
        <v>1184</v>
      </c>
      <c r="D33" s="611" t="s">
        <v>1183</v>
      </c>
      <c r="E33" s="15"/>
      <c r="F33" s="610" t="s">
        <v>1185</v>
      </c>
      <c r="G33" s="610" t="s">
        <v>1063</v>
      </c>
      <c r="H33" s="610" t="s">
        <v>1062</v>
      </c>
      <c r="I33" s="610" t="s">
        <v>1097</v>
      </c>
      <c r="J33" s="610" t="s">
        <v>1186</v>
      </c>
    </row>
    <row r="34" spans="2:10" s="15" customFormat="1" ht="36.75" customHeight="1">
      <c r="B34" s="614" t="s">
        <v>1187</v>
      </c>
      <c r="C34" s="614" t="s">
        <v>1188</v>
      </c>
      <c r="D34" s="614" t="s">
        <v>1187</v>
      </c>
      <c r="F34" s="610" t="s">
        <v>1189</v>
      </c>
      <c r="G34" s="610" t="s">
        <v>1068</v>
      </c>
      <c r="H34" s="610" t="s">
        <v>1067</v>
      </c>
      <c r="I34" s="610" t="s">
        <v>1046</v>
      </c>
      <c r="J34" s="610" t="s">
        <v>1190</v>
      </c>
    </row>
    <row r="35" spans="2:10" s="15" customFormat="1" ht="15">
      <c r="F35" s="610" t="s">
        <v>1191</v>
      </c>
      <c r="G35" s="610" t="s">
        <v>1068</v>
      </c>
      <c r="H35" s="610" t="s">
        <v>1067</v>
      </c>
      <c r="I35" s="610" t="s">
        <v>1048</v>
      </c>
      <c r="J35" s="610" t="s">
        <v>1192</v>
      </c>
    </row>
    <row r="36" spans="2:10" s="15" customFormat="1" ht="15">
      <c r="F36" s="610" t="s">
        <v>1193</v>
      </c>
      <c r="G36" s="610" t="s">
        <v>1068</v>
      </c>
      <c r="H36" s="610" t="s">
        <v>1067</v>
      </c>
      <c r="I36" s="610" t="s">
        <v>1054</v>
      </c>
      <c r="J36" s="610" t="s">
        <v>1194</v>
      </c>
    </row>
    <row r="37" spans="2:10" s="15" customFormat="1" ht="18.75" customHeight="1">
      <c r="F37" s="610" t="s">
        <v>1195</v>
      </c>
      <c r="G37" s="610" t="s">
        <v>1068</v>
      </c>
      <c r="H37" s="610" t="s">
        <v>1067</v>
      </c>
      <c r="I37" s="610" t="s">
        <v>1060</v>
      </c>
      <c r="J37" s="610" t="s">
        <v>1196</v>
      </c>
    </row>
    <row r="38" spans="2:10" s="15" customFormat="1" ht="23.25" customHeight="1">
      <c r="F38" s="610" t="s">
        <v>1197</v>
      </c>
      <c r="G38" s="610" t="s">
        <v>1068</v>
      </c>
      <c r="H38" s="610" t="s">
        <v>1067</v>
      </c>
      <c r="I38" s="610" t="s">
        <v>1065</v>
      </c>
      <c r="J38" s="610" t="s">
        <v>1198</v>
      </c>
    </row>
    <row r="39" spans="2:10" s="15" customFormat="1" ht="35.25" customHeight="1">
      <c r="F39" s="610" t="s">
        <v>1199</v>
      </c>
      <c r="G39" s="610" t="s">
        <v>1068</v>
      </c>
      <c r="H39" s="610" t="s">
        <v>1067</v>
      </c>
      <c r="I39" s="610" t="s">
        <v>1071</v>
      </c>
      <c r="J39" s="610" t="s">
        <v>1200</v>
      </c>
    </row>
    <row r="40" spans="2:10" s="15" customFormat="1" ht="21" customHeight="1">
      <c r="F40" s="610" t="s">
        <v>1201</v>
      </c>
      <c r="G40" s="610" t="s">
        <v>1068</v>
      </c>
      <c r="H40" s="610" t="s">
        <v>1067</v>
      </c>
      <c r="I40" s="610" t="s">
        <v>1076</v>
      </c>
      <c r="J40" s="610" t="s">
        <v>1202</v>
      </c>
    </row>
    <row r="41" spans="2:10" s="15" customFormat="1" ht="33" customHeight="1">
      <c r="F41" s="610" t="s">
        <v>1203</v>
      </c>
      <c r="G41" s="610" t="s">
        <v>1068</v>
      </c>
      <c r="H41" s="610" t="s">
        <v>1067</v>
      </c>
      <c r="I41" s="610" t="s">
        <v>1081</v>
      </c>
      <c r="J41" s="610" t="s">
        <v>1204</v>
      </c>
    </row>
    <row r="42" spans="2:10" s="15" customFormat="1" ht="15">
      <c r="F42" s="610" t="s">
        <v>1205</v>
      </c>
      <c r="G42" s="610" t="s">
        <v>1068</v>
      </c>
      <c r="H42" s="610" t="s">
        <v>1067</v>
      </c>
      <c r="I42" s="610" t="s">
        <v>1086</v>
      </c>
      <c r="J42" s="610" t="s">
        <v>1206</v>
      </c>
    </row>
    <row r="43" spans="2:10" s="15" customFormat="1" ht="15">
      <c r="F43" s="610" t="s">
        <v>1207</v>
      </c>
      <c r="G43" s="610" t="s">
        <v>1068</v>
      </c>
      <c r="H43" s="610" t="s">
        <v>1067</v>
      </c>
      <c r="I43" s="610" t="s">
        <v>1092</v>
      </c>
      <c r="J43" s="610" t="s">
        <v>1208</v>
      </c>
    </row>
    <row r="44" spans="2:10" s="15" customFormat="1" ht="18.75" customHeight="1">
      <c r="F44" s="610" t="s">
        <v>1209</v>
      </c>
      <c r="G44" s="610" t="s">
        <v>1068</v>
      </c>
      <c r="H44" s="610" t="s">
        <v>1067</v>
      </c>
      <c r="I44" s="610" t="s">
        <v>1097</v>
      </c>
      <c r="J44" s="610" t="s">
        <v>1210</v>
      </c>
    </row>
    <row r="45" spans="2:10" s="15" customFormat="1" ht="23.25" customHeight="1">
      <c r="F45" s="610" t="s">
        <v>1211</v>
      </c>
      <c r="G45" s="610" t="s">
        <v>1068</v>
      </c>
      <c r="H45" s="610" t="s">
        <v>1067</v>
      </c>
      <c r="I45" s="610" t="s">
        <v>1212</v>
      </c>
      <c r="J45" s="610" t="s">
        <v>1103</v>
      </c>
    </row>
    <row r="46" spans="2:10" s="15" customFormat="1" ht="35.25" customHeight="1">
      <c r="F46" s="610" t="s">
        <v>1213</v>
      </c>
      <c r="G46" s="610" t="s">
        <v>1068</v>
      </c>
      <c r="H46" s="610" t="s">
        <v>1067</v>
      </c>
      <c r="I46" s="610" t="s">
        <v>1214</v>
      </c>
      <c r="J46" s="610" t="s">
        <v>1107</v>
      </c>
    </row>
    <row r="47" spans="2:10" s="15" customFormat="1" ht="21" customHeight="1">
      <c r="F47" s="610" t="s">
        <v>1215</v>
      </c>
      <c r="G47" s="610" t="s">
        <v>1068</v>
      </c>
      <c r="H47" s="610" t="s">
        <v>1067</v>
      </c>
      <c r="I47" s="610" t="s">
        <v>1216</v>
      </c>
      <c r="J47" s="610" t="s">
        <v>1217</v>
      </c>
    </row>
    <row r="48" spans="2:10" s="15" customFormat="1" ht="33" customHeight="1">
      <c r="F48" s="610" t="s">
        <v>1218</v>
      </c>
      <c r="G48" s="610" t="s">
        <v>1068</v>
      </c>
      <c r="H48" s="610" t="s">
        <v>1067</v>
      </c>
      <c r="I48" s="610" t="s">
        <v>1219</v>
      </c>
      <c r="J48" s="610" t="s">
        <v>1220</v>
      </c>
    </row>
    <row r="49" spans="6:10" s="15" customFormat="1" ht="15">
      <c r="F49" s="610" t="s">
        <v>1221</v>
      </c>
      <c r="G49" s="610" t="s">
        <v>1068</v>
      </c>
      <c r="H49" s="610" t="s">
        <v>1067</v>
      </c>
      <c r="I49" s="610" t="s">
        <v>1222</v>
      </c>
      <c r="J49" s="610" t="s">
        <v>1223</v>
      </c>
    </row>
    <row r="50" spans="6:10" s="15" customFormat="1" ht="15">
      <c r="F50" s="610" t="s">
        <v>1224</v>
      </c>
      <c r="G50" s="610" t="s">
        <v>1068</v>
      </c>
      <c r="H50" s="610" t="s">
        <v>1067</v>
      </c>
      <c r="I50" s="610" t="s">
        <v>1225</v>
      </c>
      <c r="J50" s="610" t="s">
        <v>1226</v>
      </c>
    </row>
    <row r="51" spans="6:10" s="15" customFormat="1" ht="18.75" customHeight="1">
      <c r="F51" s="610" t="s">
        <v>1227</v>
      </c>
      <c r="G51" s="610" t="s">
        <v>1068</v>
      </c>
      <c r="H51" s="610" t="s">
        <v>1067</v>
      </c>
      <c r="I51" s="610" t="s">
        <v>1228</v>
      </c>
      <c r="J51" s="610" t="s">
        <v>1229</v>
      </c>
    </row>
    <row r="52" spans="6:10" s="15" customFormat="1" ht="23.25" customHeight="1">
      <c r="F52" s="610" t="s">
        <v>1230</v>
      </c>
      <c r="G52" s="610" t="s">
        <v>1068</v>
      </c>
      <c r="H52" s="610" t="s">
        <v>1067</v>
      </c>
      <c r="I52" s="610" t="s">
        <v>1231</v>
      </c>
      <c r="J52" s="610" t="s">
        <v>1124</v>
      </c>
    </row>
    <row r="53" spans="6:10" s="15" customFormat="1" ht="35.25" customHeight="1">
      <c r="F53" s="610" t="s">
        <v>1232</v>
      </c>
      <c r="G53" s="610" t="s">
        <v>1068</v>
      </c>
      <c r="H53" s="610" t="s">
        <v>1067</v>
      </c>
      <c r="I53" s="610" t="s">
        <v>1233</v>
      </c>
      <c r="J53" s="610" t="s">
        <v>1234</v>
      </c>
    </row>
    <row r="54" spans="6:10" s="15" customFormat="1" ht="21" customHeight="1">
      <c r="F54" s="610" t="s">
        <v>1235</v>
      </c>
      <c r="G54" s="610" t="s">
        <v>1068</v>
      </c>
      <c r="H54" s="610" t="s">
        <v>1067</v>
      </c>
      <c r="I54" s="610" t="s">
        <v>1236</v>
      </c>
      <c r="J54" s="610" t="s">
        <v>1237</v>
      </c>
    </row>
    <row r="55" spans="6:10" s="15" customFormat="1" ht="33" customHeight="1">
      <c r="F55" s="610" t="s">
        <v>1238</v>
      </c>
      <c r="G55" s="610" t="s">
        <v>1068</v>
      </c>
      <c r="H55" s="610" t="s">
        <v>1067</v>
      </c>
      <c r="I55" s="610" t="s">
        <v>1239</v>
      </c>
      <c r="J55" s="610" t="s">
        <v>1240</v>
      </c>
    </row>
    <row r="56" spans="6:10" s="15" customFormat="1" ht="15">
      <c r="F56" s="610" t="s">
        <v>1241</v>
      </c>
      <c r="G56" s="610" t="s">
        <v>1068</v>
      </c>
      <c r="H56" s="610" t="s">
        <v>1067</v>
      </c>
      <c r="I56" s="610" t="s">
        <v>1242</v>
      </c>
      <c r="J56" s="610" t="s">
        <v>1243</v>
      </c>
    </row>
    <row r="57" spans="6:10" s="15" customFormat="1" ht="15">
      <c r="F57" s="610" t="s">
        <v>1244</v>
      </c>
      <c r="G57" s="610" t="s">
        <v>1068</v>
      </c>
      <c r="H57" s="610" t="s">
        <v>1067</v>
      </c>
      <c r="I57" s="610" t="s">
        <v>1245</v>
      </c>
      <c r="J57" s="610" t="s">
        <v>1246</v>
      </c>
    </row>
    <row r="58" spans="6:10" s="15" customFormat="1" ht="18.75" customHeight="1">
      <c r="F58" s="610" t="s">
        <v>1247</v>
      </c>
      <c r="G58" s="610" t="s">
        <v>1068</v>
      </c>
      <c r="H58" s="610" t="s">
        <v>1067</v>
      </c>
      <c r="I58" s="610" t="s">
        <v>1248</v>
      </c>
      <c r="J58" s="610" t="s">
        <v>1249</v>
      </c>
    </row>
    <row r="59" spans="6:10" s="15" customFormat="1" ht="23.25" customHeight="1">
      <c r="F59" s="610" t="s">
        <v>1250</v>
      </c>
      <c r="G59" s="610" t="s">
        <v>1068</v>
      </c>
      <c r="H59" s="610" t="s">
        <v>1067</v>
      </c>
      <c r="I59" s="610" t="s">
        <v>1251</v>
      </c>
      <c r="J59" s="610" t="s">
        <v>1252</v>
      </c>
    </row>
    <row r="60" spans="6:10" s="15" customFormat="1" ht="35.25" customHeight="1">
      <c r="F60" s="610" t="s">
        <v>1253</v>
      </c>
      <c r="G60" s="610" t="s">
        <v>1068</v>
      </c>
      <c r="H60" s="610" t="s">
        <v>1067</v>
      </c>
      <c r="I60" s="610" t="s">
        <v>1254</v>
      </c>
      <c r="J60" s="610" t="s">
        <v>1255</v>
      </c>
    </row>
    <row r="61" spans="6:10" s="15" customFormat="1" ht="21" customHeight="1">
      <c r="F61" s="610" t="s">
        <v>1256</v>
      </c>
      <c r="G61" s="610" t="s">
        <v>1068</v>
      </c>
      <c r="H61" s="610" t="s">
        <v>1067</v>
      </c>
      <c r="I61" s="610" t="s">
        <v>1257</v>
      </c>
      <c r="J61" s="610" t="s">
        <v>1258</v>
      </c>
    </row>
    <row r="62" spans="6:10" s="15" customFormat="1" ht="33" customHeight="1">
      <c r="F62" s="610" t="s">
        <v>1259</v>
      </c>
      <c r="G62" s="610" t="s">
        <v>1068</v>
      </c>
      <c r="H62" s="610" t="s">
        <v>1067</v>
      </c>
      <c r="I62" s="610" t="s">
        <v>1260</v>
      </c>
      <c r="J62" s="610" t="s">
        <v>1261</v>
      </c>
    </row>
    <row r="63" spans="6:10" s="15" customFormat="1" ht="15">
      <c r="F63" s="610" t="s">
        <v>1262</v>
      </c>
      <c r="G63" s="610" t="s">
        <v>1068</v>
      </c>
      <c r="H63" s="610" t="s">
        <v>1067</v>
      </c>
      <c r="I63" s="610" t="s">
        <v>1263</v>
      </c>
      <c r="J63" s="610" t="s">
        <v>1264</v>
      </c>
    </row>
    <row r="64" spans="6:10" s="15" customFormat="1" ht="15">
      <c r="F64" s="610" t="s">
        <v>1265</v>
      </c>
      <c r="G64" s="610" t="s">
        <v>1068</v>
      </c>
      <c r="H64" s="610" t="s">
        <v>1067</v>
      </c>
      <c r="I64" s="610" t="s">
        <v>1266</v>
      </c>
      <c r="J64" s="610" t="s">
        <v>1267</v>
      </c>
    </row>
    <row r="65" spans="6:10" s="15" customFormat="1" ht="18.75" customHeight="1">
      <c r="F65" s="610" t="s">
        <v>1268</v>
      </c>
      <c r="G65" s="610" t="s">
        <v>1068</v>
      </c>
      <c r="H65" s="610" t="s">
        <v>1067</v>
      </c>
      <c r="I65" s="610" t="s">
        <v>1269</v>
      </c>
      <c r="J65" s="610" t="s">
        <v>1270</v>
      </c>
    </row>
    <row r="66" spans="6:10" s="15" customFormat="1" ht="23.25" customHeight="1">
      <c r="F66" s="610" t="s">
        <v>1271</v>
      </c>
      <c r="G66" s="610" t="s">
        <v>1068</v>
      </c>
      <c r="H66" s="610" t="s">
        <v>1067</v>
      </c>
      <c r="I66" s="610" t="s">
        <v>1272</v>
      </c>
      <c r="J66" s="610" t="s">
        <v>1273</v>
      </c>
    </row>
    <row r="67" spans="6:10" s="15" customFormat="1" ht="35.25" customHeight="1">
      <c r="F67" s="610" t="s">
        <v>1274</v>
      </c>
      <c r="G67" s="610" t="s">
        <v>1068</v>
      </c>
      <c r="H67" s="610" t="s">
        <v>1067</v>
      </c>
      <c r="I67" s="610" t="s">
        <v>1275</v>
      </c>
      <c r="J67" s="610" t="s">
        <v>1276</v>
      </c>
    </row>
    <row r="68" spans="6:10" s="15" customFormat="1" ht="21" customHeight="1">
      <c r="F68" s="610" t="s">
        <v>1277</v>
      </c>
      <c r="G68" s="610" t="s">
        <v>1068</v>
      </c>
      <c r="H68" s="610" t="s">
        <v>1067</v>
      </c>
      <c r="I68" s="610" t="s">
        <v>1278</v>
      </c>
      <c r="J68" s="610" t="s">
        <v>1279</v>
      </c>
    </row>
    <row r="69" spans="6:10" s="15" customFormat="1" ht="33" customHeight="1">
      <c r="F69" s="610" t="s">
        <v>1280</v>
      </c>
      <c r="G69" s="610" t="s">
        <v>1068</v>
      </c>
      <c r="H69" s="610" t="s">
        <v>1067</v>
      </c>
      <c r="I69" s="610" t="s">
        <v>1281</v>
      </c>
      <c r="J69" s="610" t="s">
        <v>1282</v>
      </c>
    </row>
    <row r="70" spans="6:10" s="15" customFormat="1" ht="15">
      <c r="F70" s="610" t="s">
        <v>1283</v>
      </c>
      <c r="G70" s="610" t="s">
        <v>1068</v>
      </c>
      <c r="H70" s="610" t="s">
        <v>1067</v>
      </c>
      <c r="I70" s="610" t="s">
        <v>1284</v>
      </c>
      <c r="J70" s="610" t="s">
        <v>1285</v>
      </c>
    </row>
    <row r="71" spans="6:10" s="15" customFormat="1" ht="15">
      <c r="F71" s="610" t="s">
        <v>1286</v>
      </c>
      <c r="G71" s="610" t="s">
        <v>1068</v>
      </c>
      <c r="H71" s="610" t="s">
        <v>1067</v>
      </c>
      <c r="I71" s="610" t="s">
        <v>1287</v>
      </c>
      <c r="J71" s="610" t="s">
        <v>1288</v>
      </c>
    </row>
    <row r="72" spans="6:10" s="15" customFormat="1" ht="18.75" customHeight="1">
      <c r="F72" s="610" t="s">
        <v>1289</v>
      </c>
      <c r="G72" s="610" t="s">
        <v>1074</v>
      </c>
      <c r="H72" s="610" t="s">
        <v>1073</v>
      </c>
      <c r="I72" s="610" t="s">
        <v>1046</v>
      </c>
      <c r="J72" s="610" t="s">
        <v>1290</v>
      </c>
    </row>
    <row r="73" spans="6:10" s="15" customFormat="1" ht="23.25" customHeight="1">
      <c r="F73" s="610" t="s">
        <v>1291</v>
      </c>
      <c r="G73" s="610" t="s">
        <v>1074</v>
      </c>
      <c r="H73" s="610" t="s">
        <v>1073</v>
      </c>
      <c r="I73" s="610" t="s">
        <v>1048</v>
      </c>
      <c r="J73" s="610" t="s">
        <v>1073</v>
      </c>
    </row>
    <row r="74" spans="6:10" s="15" customFormat="1" ht="35.25" customHeight="1">
      <c r="F74" s="610" t="s">
        <v>1292</v>
      </c>
      <c r="G74" s="610" t="s">
        <v>1074</v>
      </c>
      <c r="H74" s="610" t="s">
        <v>1073</v>
      </c>
      <c r="I74" s="610" t="s">
        <v>1054</v>
      </c>
      <c r="J74" s="610" t="s">
        <v>1293</v>
      </c>
    </row>
    <row r="75" spans="6:10" s="15" customFormat="1" ht="21" customHeight="1">
      <c r="F75" s="610" t="s">
        <v>1294</v>
      </c>
      <c r="G75" s="610" t="s">
        <v>1074</v>
      </c>
      <c r="H75" s="610" t="s">
        <v>1073</v>
      </c>
      <c r="I75" s="610" t="s">
        <v>1060</v>
      </c>
      <c r="J75" s="610" t="s">
        <v>1295</v>
      </c>
    </row>
    <row r="76" spans="6:10" s="15" customFormat="1" ht="33" customHeight="1">
      <c r="F76" s="610" t="s">
        <v>1296</v>
      </c>
      <c r="G76" s="610" t="s">
        <v>1074</v>
      </c>
      <c r="H76" s="610" t="s">
        <v>1073</v>
      </c>
      <c r="I76" s="610" t="s">
        <v>1065</v>
      </c>
      <c r="J76" s="610" t="s">
        <v>1297</v>
      </c>
    </row>
    <row r="77" spans="6:10" s="15" customFormat="1" ht="15">
      <c r="F77" s="610" t="s">
        <v>1298</v>
      </c>
      <c r="G77" s="610" t="s">
        <v>1074</v>
      </c>
      <c r="H77" s="610" t="s">
        <v>1073</v>
      </c>
      <c r="I77" s="610" t="s">
        <v>1071</v>
      </c>
      <c r="J77" s="610" t="s">
        <v>1299</v>
      </c>
    </row>
    <row r="78" spans="6:10" s="15" customFormat="1" ht="15">
      <c r="F78" s="610" t="s">
        <v>1300</v>
      </c>
      <c r="G78" s="610" t="s">
        <v>1074</v>
      </c>
      <c r="H78" s="610" t="s">
        <v>1073</v>
      </c>
      <c r="I78" s="610" t="s">
        <v>1076</v>
      </c>
      <c r="J78" s="610" t="s">
        <v>1301</v>
      </c>
    </row>
    <row r="79" spans="6:10" s="15" customFormat="1" ht="18.75" customHeight="1">
      <c r="F79" s="610" t="s">
        <v>1302</v>
      </c>
      <c r="G79" s="610" t="s">
        <v>1074</v>
      </c>
      <c r="H79" s="610" t="s">
        <v>1073</v>
      </c>
      <c r="I79" s="610" t="s">
        <v>1081</v>
      </c>
      <c r="J79" s="610" t="s">
        <v>1303</v>
      </c>
    </row>
    <row r="80" spans="6:10" s="15" customFormat="1" ht="23.25" customHeight="1">
      <c r="F80" s="610" t="s">
        <v>1304</v>
      </c>
      <c r="G80" s="610" t="s">
        <v>1074</v>
      </c>
      <c r="H80" s="610" t="s">
        <v>1073</v>
      </c>
      <c r="I80" s="610" t="s">
        <v>1086</v>
      </c>
      <c r="J80" s="610" t="s">
        <v>1305</v>
      </c>
    </row>
    <row r="81" spans="6:10" s="15" customFormat="1" ht="35.25" customHeight="1">
      <c r="F81" s="610" t="s">
        <v>1306</v>
      </c>
      <c r="G81" s="610" t="s">
        <v>1074</v>
      </c>
      <c r="H81" s="610" t="s">
        <v>1073</v>
      </c>
      <c r="I81" s="610" t="s">
        <v>1092</v>
      </c>
      <c r="J81" s="610" t="s">
        <v>1307</v>
      </c>
    </row>
    <row r="82" spans="6:10" s="15" customFormat="1" ht="21" customHeight="1">
      <c r="F82" s="610" t="s">
        <v>1308</v>
      </c>
      <c r="G82" s="610" t="s">
        <v>1079</v>
      </c>
      <c r="H82" s="610" t="s">
        <v>1078</v>
      </c>
      <c r="I82" s="610" t="s">
        <v>1046</v>
      </c>
      <c r="J82" s="610" t="s">
        <v>1309</v>
      </c>
    </row>
    <row r="83" spans="6:10" s="15" customFormat="1" ht="33" customHeight="1">
      <c r="F83" s="610" t="s">
        <v>1310</v>
      </c>
      <c r="G83" s="610" t="s">
        <v>1079</v>
      </c>
      <c r="H83" s="610" t="s">
        <v>1078</v>
      </c>
      <c r="I83" s="610" t="s">
        <v>1048</v>
      </c>
      <c r="J83" s="610" t="s">
        <v>1311</v>
      </c>
    </row>
    <row r="84" spans="6:10" s="15" customFormat="1" ht="15">
      <c r="F84" s="610" t="s">
        <v>1312</v>
      </c>
      <c r="G84" s="610" t="s">
        <v>1079</v>
      </c>
      <c r="H84" s="610" t="s">
        <v>1078</v>
      </c>
      <c r="I84" s="610" t="s">
        <v>1054</v>
      </c>
      <c r="J84" s="610" t="s">
        <v>1313</v>
      </c>
    </row>
    <row r="85" spans="6:10" s="15" customFormat="1" ht="15">
      <c r="F85" s="610" t="s">
        <v>1314</v>
      </c>
      <c r="G85" s="610" t="s">
        <v>1079</v>
      </c>
      <c r="H85" s="610" t="s">
        <v>1078</v>
      </c>
      <c r="I85" s="610" t="s">
        <v>1060</v>
      </c>
      <c r="J85" s="610" t="s">
        <v>1315</v>
      </c>
    </row>
    <row r="86" spans="6:10" s="15" customFormat="1" ht="18.75" customHeight="1">
      <c r="F86" s="610" t="s">
        <v>1316</v>
      </c>
      <c r="G86" s="610" t="s">
        <v>1079</v>
      </c>
      <c r="H86" s="610" t="s">
        <v>1078</v>
      </c>
      <c r="I86" s="610" t="s">
        <v>1065</v>
      </c>
      <c r="J86" s="610" t="s">
        <v>1317</v>
      </c>
    </row>
    <row r="87" spans="6:10" s="15" customFormat="1" ht="23.25" customHeight="1">
      <c r="F87" s="610" t="s">
        <v>1318</v>
      </c>
      <c r="G87" s="610" t="s">
        <v>1079</v>
      </c>
      <c r="H87" s="610" t="s">
        <v>1078</v>
      </c>
      <c r="I87" s="610" t="s">
        <v>1071</v>
      </c>
      <c r="J87" s="610" t="s">
        <v>1319</v>
      </c>
    </row>
    <row r="88" spans="6:10" s="15" customFormat="1" ht="35.25" customHeight="1">
      <c r="F88" s="610" t="s">
        <v>1320</v>
      </c>
      <c r="G88" s="610" t="s">
        <v>1079</v>
      </c>
      <c r="H88" s="610" t="s">
        <v>1078</v>
      </c>
      <c r="I88" s="610" t="s">
        <v>1076</v>
      </c>
      <c r="J88" s="610" t="s">
        <v>1321</v>
      </c>
    </row>
    <row r="89" spans="6:10" s="15" customFormat="1" ht="21" customHeight="1">
      <c r="F89" s="610" t="s">
        <v>1322</v>
      </c>
      <c r="G89" s="610" t="s">
        <v>1079</v>
      </c>
      <c r="H89" s="610" t="s">
        <v>1078</v>
      </c>
      <c r="I89" s="610" t="s">
        <v>1081</v>
      </c>
      <c r="J89" s="610" t="s">
        <v>1323</v>
      </c>
    </row>
    <row r="90" spans="6:10" s="15" customFormat="1" ht="33" customHeight="1">
      <c r="F90" s="610" t="s">
        <v>1324</v>
      </c>
      <c r="G90" s="610" t="s">
        <v>1079</v>
      </c>
      <c r="H90" s="610" t="s">
        <v>1078</v>
      </c>
      <c r="I90" s="610" t="s">
        <v>1086</v>
      </c>
      <c r="J90" s="610" t="s">
        <v>1325</v>
      </c>
    </row>
    <row r="91" spans="6:10" s="15" customFormat="1" ht="15">
      <c r="F91" s="610" t="s">
        <v>1326</v>
      </c>
      <c r="G91" s="610" t="s">
        <v>1079</v>
      </c>
      <c r="H91" s="610" t="s">
        <v>1078</v>
      </c>
      <c r="I91" s="610" t="s">
        <v>1092</v>
      </c>
      <c r="J91" s="610" t="s">
        <v>1327</v>
      </c>
    </row>
    <row r="92" spans="6:10" s="15" customFormat="1" ht="15">
      <c r="F92" s="610" t="s">
        <v>1328</v>
      </c>
      <c r="G92" s="610" t="s">
        <v>1079</v>
      </c>
      <c r="H92" s="610" t="s">
        <v>1078</v>
      </c>
      <c r="I92" s="610" t="s">
        <v>1097</v>
      </c>
      <c r="J92" s="610" t="s">
        <v>1329</v>
      </c>
    </row>
    <row r="93" spans="6:10" s="15" customFormat="1" ht="18.75" customHeight="1">
      <c r="F93" s="610" t="s">
        <v>1330</v>
      </c>
      <c r="G93" s="610" t="s">
        <v>1079</v>
      </c>
      <c r="H93" s="610" t="s">
        <v>1078</v>
      </c>
      <c r="I93" s="610" t="s">
        <v>1212</v>
      </c>
      <c r="J93" s="610" t="s">
        <v>1331</v>
      </c>
    </row>
    <row r="94" spans="6:10" s="15" customFormat="1" ht="23.25" customHeight="1">
      <c r="F94" s="610" t="s">
        <v>1332</v>
      </c>
      <c r="G94" s="610" t="s">
        <v>1079</v>
      </c>
      <c r="H94" s="610" t="s">
        <v>1078</v>
      </c>
      <c r="I94" s="610" t="s">
        <v>1214</v>
      </c>
      <c r="J94" s="610" t="s">
        <v>1333</v>
      </c>
    </row>
    <row r="95" spans="6:10" s="15" customFormat="1" ht="35.25" customHeight="1">
      <c r="F95" s="610" t="s">
        <v>1334</v>
      </c>
      <c r="G95" s="610" t="s">
        <v>1079</v>
      </c>
      <c r="H95" s="610" t="s">
        <v>1078</v>
      </c>
      <c r="I95" s="610" t="s">
        <v>1216</v>
      </c>
      <c r="J95" s="610" t="s">
        <v>1335</v>
      </c>
    </row>
    <row r="96" spans="6:10" s="15" customFormat="1" ht="21" customHeight="1">
      <c r="F96" s="610" t="s">
        <v>1336</v>
      </c>
      <c r="G96" s="610" t="s">
        <v>1079</v>
      </c>
      <c r="H96" s="610" t="s">
        <v>1078</v>
      </c>
      <c r="I96" s="610" t="s">
        <v>1219</v>
      </c>
      <c r="J96" s="610" t="s">
        <v>1337</v>
      </c>
    </row>
    <row r="97" spans="6:10" s="15" customFormat="1" ht="33" customHeight="1">
      <c r="F97" s="610" t="s">
        <v>1338</v>
      </c>
      <c r="G97" s="610" t="s">
        <v>1079</v>
      </c>
      <c r="H97" s="610" t="s">
        <v>1078</v>
      </c>
      <c r="I97" s="610" t="s">
        <v>1222</v>
      </c>
      <c r="J97" s="610" t="s">
        <v>1339</v>
      </c>
    </row>
    <row r="98" spans="6:10" s="15" customFormat="1" ht="15">
      <c r="F98" s="610" t="s">
        <v>1340</v>
      </c>
      <c r="G98" s="610" t="s">
        <v>1079</v>
      </c>
      <c r="H98" s="610" t="s">
        <v>1078</v>
      </c>
      <c r="I98" s="610" t="s">
        <v>1225</v>
      </c>
      <c r="J98" s="610" t="s">
        <v>1341</v>
      </c>
    </row>
    <row r="99" spans="6:10" s="15" customFormat="1" ht="15">
      <c r="F99" s="610" t="s">
        <v>1342</v>
      </c>
      <c r="G99" s="610" t="s">
        <v>1079</v>
      </c>
      <c r="H99" s="610" t="s">
        <v>1078</v>
      </c>
      <c r="I99" s="610" t="s">
        <v>1228</v>
      </c>
      <c r="J99" s="610" t="s">
        <v>1343</v>
      </c>
    </row>
    <row r="100" spans="6:10" s="15" customFormat="1" ht="18.75" customHeight="1">
      <c r="F100" s="610" t="s">
        <v>1344</v>
      </c>
      <c r="G100" s="610" t="s">
        <v>1079</v>
      </c>
      <c r="H100" s="610" t="s">
        <v>1078</v>
      </c>
      <c r="I100" s="610" t="s">
        <v>1231</v>
      </c>
      <c r="J100" s="610" t="s">
        <v>1345</v>
      </c>
    </row>
    <row r="101" spans="6:10" s="15" customFormat="1" ht="23.25" customHeight="1">
      <c r="F101" s="610" t="s">
        <v>1346</v>
      </c>
      <c r="G101" s="610" t="s">
        <v>1079</v>
      </c>
      <c r="H101" s="610" t="s">
        <v>1078</v>
      </c>
      <c r="I101" s="610" t="s">
        <v>1233</v>
      </c>
      <c r="J101" s="610" t="s">
        <v>1347</v>
      </c>
    </row>
    <row r="102" spans="6:10" s="15" customFormat="1" ht="35.25" customHeight="1">
      <c r="F102" s="610" t="s">
        <v>1348</v>
      </c>
      <c r="G102" s="610" t="s">
        <v>1079</v>
      </c>
      <c r="H102" s="610" t="s">
        <v>1078</v>
      </c>
      <c r="I102" s="610" t="s">
        <v>1236</v>
      </c>
      <c r="J102" s="610" t="s">
        <v>1349</v>
      </c>
    </row>
    <row r="103" spans="6:10" s="15" customFormat="1" ht="21" customHeight="1">
      <c r="F103" s="610" t="s">
        <v>1350</v>
      </c>
      <c r="G103" s="610" t="s">
        <v>1079</v>
      </c>
      <c r="H103" s="610" t="s">
        <v>1078</v>
      </c>
      <c r="I103" s="610" t="s">
        <v>1239</v>
      </c>
      <c r="J103" s="610" t="s">
        <v>1351</v>
      </c>
    </row>
    <row r="104" spans="6:10" s="15" customFormat="1" ht="33" customHeight="1">
      <c r="F104" s="610" t="s">
        <v>1352</v>
      </c>
      <c r="G104" s="610" t="s">
        <v>1079</v>
      </c>
      <c r="H104" s="610" t="s">
        <v>1078</v>
      </c>
      <c r="I104" s="610" t="s">
        <v>1242</v>
      </c>
      <c r="J104" s="610" t="s">
        <v>1353</v>
      </c>
    </row>
    <row r="105" spans="6:10" s="15" customFormat="1" ht="15">
      <c r="F105" s="610" t="s">
        <v>1354</v>
      </c>
      <c r="G105" s="610" t="s">
        <v>1079</v>
      </c>
      <c r="H105" s="610" t="s">
        <v>1078</v>
      </c>
      <c r="I105" s="610" t="s">
        <v>1245</v>
      </c>
      <c r="J105" s="610" t="s">
        <v>1355</v>
      </c>
    </row>
    <row r="106" spans="6:10" s="15" customFormat="1" ht="15">
      <c r="F106" s="610" t="s">
        <v>1356</v>
      </c>
      <c r="G106" s="610" t="s">
        <v>1079</v>
      </c>
      <c r="H106" s="610" t="s">
        <v>1078</v>
      </c>
      <c r="I106" s="610" t="s">
        <v>1248</v>
      </c>
      <c r="J106" s="610" t="s">
        <v>1357</v>
      </c>
    </row>
    <row r="107" spans="6:10" s="15" customFormat="1" ht="18.75" customHeight="1">
      <c r="F107" s="610" t="s">
        <v>1358</v>
      </c>
      <c r="G107" s="610" t="s">
        <v>1079</v>
      </c>
      <c r="H107" s="610" t="s">
        <v>1078</v>
      </c>
      <c r="I107" s="610" t="s">
        <v>1251</v>
      </c>
      <c r="J107" s="610" t="s">
        <v>1359</v>
      </c>
    </row>
    <row r="108" spans="6:10" s="15" customFormat="1" ht="23.25" customHeight="1">
      <c r="F108" s="610" t="s">
        <v>1360</v>
      </c>
      <c r="G108" s="610" t="s">
        <v>1079</v>
      </c>
      <c r="H108" s="610" t="s">
        <v>1078</v>
      </c>
      <c r="I108" s="610" t="s">
        <v>1254</v>
      </c>
      <c r="J108" s="610" t="s">
        <v>1361</v>
      </c>
    </row>
    <row r="109" spans="6:10" s="15" customFormat="1" ht="35.25" customHeight="1">
      <c r="F109" s="610" t="s">
        <v>1362</v>
      </c>
      <c r="G109" s="610" t="s">
        <v>1079</v>
      </c>
      <c r="H109" s="610" t="s">
        <v>1078</v>
      </c>
      <c r="I109" s="610" t="s">
        <v>1257</v>
      </c>
      <c r="J109" s="610" t="s">
        <v>1363</v>
      </c>
    </row>
    <row r="110" spans="6:10" s="15" customFormat="1" ht="21" customHeight="1">
      <c r="F110" s="610" t="s">
        <v>1364</v>
      </c>
      <c r="G110" s="610" t="s">
        <v>1079</v>
      </c>
      <c r="H110" s="610" t="s">
        <v>1078</v>
      </c>
      <c r="I110" s="610" t="s">
        <v>1260</v>
      </c>
      <c r="J110" s="610" t="s">
        <v>1365</v>
      </c>
    </row>
    <row r="111" spans="6:10" s="15" customFormat="1" ht="33" customHeight="1">
      <c r="F111" s="610" t="s">
        <v>1366</v>
      </c>
      <c r="G111" s="610" t="s">
        <v>1079</v>
      </c>
      <c r="H111" s="610" t="s">
        <v>1078</v>
      </c>
      <c r="I111" s="610" t="s">
        <v>1263</v>
      </c>
      <c r="J111" s="610" t="s">
        <v>1367</v>
      </c>
    </row>
    <row r="112" spans="6:10" s="15" customFormat="1" ht="15">
      <c r="F112" s="610" t="s">
        <v>1368</v>
      </c>
      <c r="G112" s="610" t="s">
        <v>1079</v>
      </c>
      <c r="H112" s="610" t="s">
        <v>1078</v>
      </c>
      <c r="I112" s="610" t="s">
        <v>1266</v>
      </c>
      <c r="J112" s="610" t="s">
        <v>1369</v>
      </c>
    </row>
    <row r="113" spans="6:10" s="15" customFormat="1" ht="15">
      <c r="F113" s="610" t="s">
        <v>1370</v>
      </c>
      <c r="G113" s="610" t="s">
        <v>1079</v>
      </c>
      <c r="H113" s="610" t="s">
        <v>1078</v>
      </c>
      <c r="I113" s="610" t="s">
        <v>1269</v>
      </c>
      <c r="J113" s="610" t="s">
        <v>1371</v>
      </c>
    </row>
    <row r="114" spans="6:10" s="15" customFormat="1" ht="18.75" customHeight="1">
      <c r="F114" s="610" t="s">
        <v>1372</v>
      </c>
      <c r="G114" s="610" t="s">
        <v>1079</v>
      </c>
      <c r="H114" s="610" t="s">
        <v>1078</v>
      </c>
      <c r="I114" s="610" t="s">
        <v>1272</v>
      </c>
      <c r="J114" s="610" t="s">
        <v>1373</v>
      </c>
    </row>
    <row r="115" spans="6:10" s="15" customFormat="1" ht="23.25" customHeight="1">
      <c r="F115" s="610" t="s">
        <v>1374</v>
      </c>
      <c r="G115" s="610" t="s">
        <v>1079</v>
      </c>
      <c r="H115" s="610" t="s">
        <v>1078</v>
      </c>
      <c r="I115" s="610" t="s">
        <v>1275</v>
      </c>
      <c r="J115" s="610" t="s">
        <v>1375</v>
      </c>
    </row>
    <row r="116" spans="6:10" s="15" customFormat="1" ht="35.25" customHeight="1">
      <c r="F116" s="610" t="s">
        <v>1376</v>
      </c>
      <c r="G116" s="610" t="s">
        <v>1079</v>
      </c>
      <c r="H116" s="610" t="s">
        <v>1078</v>
      </c>
      <c r="I116" s="610" t="s">
        <v>1278</v>
      </c>
      <c r="J116" s="610" t="s">
        <v>1377</v>
      </c>
    </row>
    <row r="117" spans="6:10" s="15" customFormat="1" ht="21" customHeight="1">
      <c r="F117" s="610" t="s">
        <v>1378</v>
      </c>
      <c r="G117" s="610" t="s">
        <v>1079</v>
      </c>
      <c r="H117" s="610" t="s">
        <v>1078</v>
      </c>
      <c r="I117" s="610" t="s">
        <v>1281</v>
      </c>
      <c r="J117" s="610" t="s">
        <v>1379</v>
      </c>
    </row>
    <row r="118" spans="6:10" s="15" customFormat="1" ht="33" customHeight="1">
      <c r="F118" s="610" t="s">
        <v>1380</v>
      </c>
      <c r="G118" s="610" t="s">
        <v>1079</v>
      </c>
      <c r="H118" s="610" t="s">
        <v>1078</v>
      </c>
      <c r="I118" s="610" t="s">
        <v>1284</v>
      </c>
      <c r="J118" s="610" t="s">
        <v>1381</v>
      </c>
    </row>
    <row r="119" spans="6:10" s="15" customFormat="1" ht="15">
      <c r="F119" s="610" t="s">
        <v>1382</v>
      </c>
      <c r="G119" s="610" t="s">
        <v>1079</v>
      </c>
      <c r="H119" s="610" t="s">
        <v>1078</v>
      </c>
      <c r="I119" s="610" t="s">
        <v>1287</v>
      </c>
      <c r="J119" s="610" t="s">
        <v>1383</v>
      </c>
    </row>
    <row r="120" spans="6:10" s="15" customFormat="1" ht="15">
      <c r="F120" s="610" t="s">
        <v>1384</v>
      </c>
      <c r="G120" s="610" t="s">
        <v>1079</v>
      </c>
      <c r="H120" s="610" t="s">
        <v>1078</v>
      </c>
      <c r="I120" s="610" t="s">
        <v>1385</v>
      </c>
      <c r="J120" s="610" t="s">
        <v>1386</v>
      </c>
    </row>
    <row r="121" spans="6:10" s="15" customFormat="1" ht="18.75" customHeight="1">
      <c r="F121" s="610" t="s">
        <v>1387</v>
      </c>
      <c r="G121" s="610" t="s">
        <v>1079</v>
      </c>
      <c r="H121" s="610" t="s">
        <v>1078</v>
      </c>
      <c r="I121" s="610" t="s">
        <v>1388</v>
      </c>
      <c r="J121" s="610" t="s">
        <v>1389</v>
      </c>
    </row>
    <row r="122" spans="6:10" s="15" customFormat="1" ht="23.25" customHeight="1">
      <c r="F122" s="610" t="s">
        <v>1390</v>
      </c>
      <c r="G122" s="610" t="s">
        <v>1079</v>
      </c>
      <c r="H122" s="610" t="s">
        <v>1078</v>
      </c>
      <c r="I122" s="610" t="s">
        <v>1391</v>
      </c>
      <c r="J122" s="610" t="s">
        <v>1392</v>
      </c>
    </row>
    <row r="123" spans="6:10" s="15" customFormat="1" ht="35.25" customHeight="1">
      <c r="F123" s="610" t="s">
        <v>1393</v>
      </c>
      <c r="G123" s="610" t="s">
        <v>1079</v>
      </c>
      <c r="H123" s="610" t="s">
        <v>1078</v>
      </c>
      <c r="I123" s="610" t="s">
        <v>1394</v>
      </c>
      <c r="J123" s="610" t="s">
        <v>1395</v>
      </c>
    </row>
    <row r="124" spans="6:10" s="15" customFormat="1" ht="21" customHeight="1">
      <c r="F124" s="610" t="s">
        <v>1396</v>
      </c>
      <c r="G124" s="610" t="s">
        <v>1079</v>
      </c>
      <c r="H124" s="610" t="s">
        <v>1078</v>
      </c>
      <c r="I124" s="610" t="s">
        <v>1397</v>
      </c>
      <c r="J124" s="610" t="s">
        <v>1398</v>
      </c>
    </row>
    <row r="125" spans="6:10" s="15" customFormat="1" ht="33" customHeight="1">
      <c r="F125" s="610" t="s">
        <v>1399</v>
      </c>
      <c r="G125" s="610" t="s">
        <v>1079</v>
      </c>
      <c r="H125" s="610" t="s">
        <v>1078</v>
      </c>
      <c r="I125" s="610" t="s">
        <v>1400</v>
      </c>
      <c r="J125" s="610" t="s">
        <v>1401</v>
      </c>
    </row>
    <row r="126" spans="6:10" s="15" customFormat="1" ht="15">
      <c r="F126" s="610" t="s">
        <v>1402</v>
      </c>
      <c r="G126" s="610" t="s">
        <v>1079</v>
      </c>
      <c r="H126" s="610" t="s">
        <v>1078</v>
      </c>
      <c r="I126" s="610" t="s">
        <v>1403</v>
      </c>
      <c r="J126" s="610" t="s">
        <v>1404</v>
      </c>
    </row>
    <row r="127" spans="6:10" s="15" customFormat="1" ht="15">
      <c r="F127" s="610" t="s">
        <v>1405</v>
      </c>
      <c r="G127" s="610" t="s">
        <v>1079</v>
      </c>
      <c r="H127" s="610" t="s">
        <v>1078</v>
      </c>
      <c r="I127" s="610" t="s">
        <v>1406</v>
      </c>
      <c r="J127" s="610" t="s">
        <v>1407</v>
      </c>
    </row>
    <row r="128" spans="6:10" s="15" customFormat="1" ht="18.75" customHeight="1">
      <c r="F128" s="610" t="s">
        <v>1408</v>
      </c>
      <c r="G128" s="610" t="s">
        <v>1079</v>
      </c>
      <c r="H128" s="610" t="s">
        <v>1078</v>
      </c>
      <c r="I128" s="610" t="s">
        <v>1409</v>
      </c>
      <c r="J128" s="610" t="s">
        <v>1410</v>
      </c>
    </row>
    <row r="129" spans="6:10" s="15" customFormat="1" ht="23.25" customHeight="1">
      <c r="F129" s="610" t="s">
        <v>1411</v>
      </c>
      <c r="G129" s="610" t="s">
        <v>1079</v>
      </c>
      <c r="H129" s="610" t="s">
        <v>1078</v>
      </c>
      <c r="I129" s="610" t="s">
        <v>1412</v>
      </c>
      <c r="J129" s="610" t="s">
        <v>1220</v>
      </c>
    </row>
    <row r="130" spans="6:10" s="15" customFormat="1" ht="35.25" customHeight="1">
      <c r="F130" s="610" t="s">
        <v>1413</v>
      </c>
      <c r="G130" s="610" t="s">
        <v>1079</v>
      </c>
      <c r="H130" s="610" t="s">
        <v>1078</v>
      </c>
      <c r="I130" s="610" t="s">
        <v>1414</v>
      </c>
      <c r="J130" s="610" t="s">
        <v>1415</v>
      </c>
    </row>
    <row r="131" spans="6:10" s="15" customFormat="1" ht="21" customHeight="1">
      <c r="F131" s="610" t="s">
        <v>1416</v>
      </c>
      <c r="G131" s="610" t="s">
        <v>1079</v>
      </c>
      <c r="H131" s="610" t="s">
        <v>1078</v>
      </c>
      <c r="I131" s="610" t="s">
        <v>1417</v>
      </c>
      <c r="J131" s="610" t="s">
        <v>1418</v>
      </c>
    </row>
    <row r="132" spans="6:10" s="15" customFormat="1" ht="33" customHeight="1">
      <c r="F132" s="610" t="s">
        <v>1419</v>
      </c>
      <c r="G132" s="610" t="s">
        <v>1079</v>
      </c>
      <c r="H132" s="610" t="s">
        <v>1078</v>
      </c>
      <c r="I132" s="610" t="s">
        <v>1420</v>
      </c>
      <c r="J132" s="610" t="s">
        <v>1421</v>
      </c>
    </row>
    <row r="133" spans="6:10" s="15" customFormat="1" ht="15">
      <c r="F133" s="610" t="s">
        <v>1422</v>
      </c>
      <c r="G133" s="610" t="s">
        <v>1079</v>
      </c>
      <c r="H133" s="610" t="s">
        <v>1078</v>
      </c>
      <c r="I133" s="610" t="s">
        <v>1423</v>
      </c>
      <c r="J133" s="610" t="s">
        <v>1424</v>
      </c>
    </row>
    <row r="134" spans="6:10" s="15" customFormat="1" ht="15">
      <c r="F134" s="610" t="s">
        <v>1425</v>
      </c>
      <c r="G134" s="610" t="s">
        <v>1079</v>
      </c>
      <c r="H134" s="610" t="s">
        <v>1078</v>
      </c>
      <c r="I134" s="610" t="s">
        <v>1426</v>
      </c>
      <c r="J134" s="610" t="s">
        <v>1427</v>
      </c>
    </row>
    <row r="135" spans="6:10" s="15" customFormat="1" ht="18.75" customHeight="1">
      <c r="F135" s="610" t="s">
        <v>1428</v>
      </c>
      <c r="G135" s="610" t="s">
        <v>1079</v>
      </c>
      <c r="H135" s="610" t="s">
        <v>1078</v>
      </c>
      <c r="I135" s="610" t="s">
        <v>1429</v>
      </c>
      <c r="J135" s="610" t="s">
        <v>1430</v>
      </c>
    </row>
    <row r="136" spans="6:10" s="15" customFormat="1" ht="23.25" customHeight="1">
      <c r="F136" s="610" t="s">
        <v>1431</v>
      </c>
      <c r="G136" s="610" t="s">
        <v>1079</v>
      </c>
      <c r="H136" s="610" t="s">
        <v>1078</v>
      </c>
      <c r="I136" s="610" t="s">
        <v>1432</v>
      </c>
      <c r="J136" s="610" t="s">
        <v>1433</v>
      </c>
    </row>
    <row r="137" spans="6:10" s="15" customFormat="1" ht="35.25" customHeight="1">
      <c r="F137" s="610" t="s">
        <v>1434</v>
      </c>
      <c r="G137" s="610" t="s">
        <v>1079</v>
      </c>
      <c r="H137" s="610" t="s">
        <v>1078</v>
      </c>
      <c r="I137" s="610" t="s">
        <v>1435</v>
      </c>
      <c r="J137" s="610" t="s">
        <v>1436</v>
      </c>
    </row>
    <row r="138" spans="6:10" s="15" customFormat="1" ht="21" customHeight="1">
      <c r="F138" s="610" t="s">
        <v>1437</v>
      </c>
      <c r="G138" s="610" t="s">
        <v>1079</v>
      </c>
      <c r="H138" s="610" t="s">
        <v>1078</v>
      </c>
      <c r="I138" s="610" t="s">
        <v>1438</v>
      </c>
      <c r="J138" s="610" t="s">
        <v>1439</v>
      </c>
    </row>
    <row r="139" spans="6:10" s="15" customFormat="1" ht="33" customHeight="1">
      <c r="F139" s="610" t="s">
        <v>1440</v>
      </c>
      <c r="G139" s="610" t="s">
        <v>1079</v>
      </c>
      <c r="H139" s="610" t="s">
        <v>1078</v>
      </c>
      <c r="I139" s="610" t="s">
        <v>1441</v>
      </c>
      <c r="J139" s="610" t="s">
        <v>1442</v>
      </c>
    </row>
    <row r="140" spans="6:10" s="15" customFormat="1" ht="15">
      <c r="F140" s="610" t="s">
        <v>1443</v>
      </c>
      <c r="G140" s="610" t="s">
        <v>1079</v>
      </c>
      <c r="H140" s="610" t="s">
        <v>1078</v>
      </c>
      <c r="I140" s="610" t="s">
        <v>1444</v>
      </c>
      <c r="J140" s="610" t="s">
        <v>1445</v>
      </c>
    </row>
    <row r="141" spans="6:10" s="15" customFormat="1" ht="15">
      <c r="F141" s="610" t="s">
        <v>1446</v>
      </c>
      <c r="G141" s="610" t="s">
        <v>1079</v>
      </c>
      <c r="H141" s="610" t="s">
        <v>1078</v>
      </c>
      <c r="I141" s="610" t="s">
        <v>1447</v>
      </c>
      <c r="J141" s="610" t="s">
        <v>1448</v>
      </c>
    </row>
    <row r="142" spans="6:10" s="15" customFormat="1" ht="18.75" customHeight="1">
      <c r="F142" s="610" t="s">
        <v>1449</v>
      </c>
      <c r="G142" s="610" t="s">
        <v>1079</v>
      </c>
      <c r="H142" s="610" t="s">
        <v>1078</v>
      </c>
      <c r="I142" s="610" t="s">
        <v>1450</v>
      </c>
      <c r="J142" s="610" t="s">
        <v>1451</v>
      </c>
    </row>
    <row r="143" spans="6:10" s="15" customFormat="1" ht="23.25" customHeight="1">
      <c r="F143" s="610" t="s">
        <v>1452</v>
      </c>
      <c r="G143" s="610" t="s">
        <v>1079</v>
      </c>
      <c r="H143" s="610" t="s">
        <v>1078</v>
      </c>
      <c r="I143" s="610" t="s">
        <v>1453</v>
      </c>
      <c r="J143" s="610" t="s">
        <v>1454</v>
      </c>
    </row>
    <row r="144" spans="6:10" s="15" customFormat="1" ht="35.25" customHeight="1">
      <c r="F144" s="610" t="s">
        <v>1455</v>
      </c>
      <c r="G144" s="610" t="s">
        <v>1079</v>
      </c>
      <c r="H144" s="610" t="s">
        <v>1078</v>
      </c>
      <c r="I144" s="610" t="s">
        <v>1456</v>
      </c>
      <c r="J144" s="610" t="s">
        <v>1457</v>
      </c>
    </row>
    <row r="145" spans="6:10" s="15" customFormat="1" ht="21" customHeight="1">
      <c r="F145" s="610" t="s">
        <v>1458</v>
      </c>
      <c r="G145" s="610" t="s">
        <v>1079</v>
      </c>
      <c r="H145" s="610" t="s">
        <v>1078</v>
      </c>
      <c r="I145" s="610" t="s">
        <v>1459</v>
      </c>
      <c r="J145" s="610" t="s">
        <v>1460</v>
      </c>
    </row>
    <row r="146" spans="6:10" s="15" customFormat="1" ht="33" customHeight="1">
      <c r="F146" s="610" t="s">
        <v>1461</v>
      </c>
      <c r="G146" s="610" t="s">
        <v>1079</v>
      </c>
      <c r="H146" s="610" t="s">
        <v>1078</v>
      </c>
      <c r="I146" s="610" t="s">
        <v>1462</v>
      </c>
      <c r="J146" s="610" t="s">
        <v>1463</v>
      </c>
    </row>
    <row r="147" spans="6:10" s="15" customFormat="1" ht="15">
      <c r="F147" s="610" t="s">
        <v>1464</v>
      </c>
      <c r="G147" s="610" t="s">
        <v>1079</v>
      </c>
      <c r="H147" s="610" t="s">
        <v>1078</v>
      </c>
      <c r="I147" s="610" t="s">
        <v>1465</v>
      </c>
      <c r="J147" s="610" t="s">
        <v>1466</v>
      </c>
    </row>
    <row r="148" spans="6:10" s="15" customFormat="1" ht="15">
      <c r="F148" s="610" t="s">
        <v>1467</v>
      </c>
      <c r="G148" s="610" t="s">
        <v>1079</v>
      </c>
      <c r="H148" s="610" t="s">
        <v>1078</v>
      </c>
      <c r="I148" s="610" t="s">
        <v>1468</v>
      </c>
      <c r="J148" s="610" t="s">
        <v>1469</v>
      </c>
    </row>
    <row r="149" spans="6:10" s="15" customFormat="1" ht="18.75" customHeight="1">
      <c r="F149" s="610" t="s">
        <v>1470</v>
      </c>
      <c r="G149" s="610" t="s">
        <v>1079</v>
      </c>
      <c r="H149" s="610" t="s">
        <v>1078</v>
      </c>
      <c r="I149" s="610" t="s">
        <v>1471</v>
      </c>
      <c r="J149" s="610" t="s">
        <v>1472</v>
      </c>
    </row>
    <row r="150" spans="6:10" s="15" customFormat="1" ht="23.25" customHeight="1">
      <c r="F150" s="610" t="s">
        <v>1473</v>
      </c>
      <c r="G150" s="610" t="s">
        <v>1079</v>
      </c>
      <c r="H150" s="610" t="s">
        <v>1078</v>
      </c>
      <c r="I150" s="610" t="s">
        <v>1474</v>
      </c>
      <c r="J150" s="610" t="s">
        <v>1475</v>
      </c>
    </row>
    <row r="151" spans="6:10" s="15" customFormat="1" ht="35.25" customHeight="1">
      <c r="F151" s="610" t="s">
        <v>1476</v>
      </c>
      <c r="G151" s="610" t="s">
        <v>1079</v>
      </c>
      <c r="H151" s="610" t="s">
        <v>1078</v>
      </c>
      <c r="I151" s="610" t="s">
        <v>1477</v>
      </c>
      <c r="J151" s="610" t="s">
        <v>1478</v>
      </c>
    </row>
    <row r="152" spans="6:10" s="15" customFormat="1" ht="21" customHeight="1">
      <c r="F152" s="610" t="s">
        <v>1479</v>
      </c>
      <c r="G152" s="610" t="s">
        <v>1079</v>
      </c>
      <c r="H152" s="610" t="s">
        <v>1078</v>
      </c>
      <c r="I152" s="610" t="s">
        <v>1480</v>
      </c>
      <c r="J152" s="610" t="s">
        <v>1481</v>
      </c>
    </row>
    <row r="153" spans="6:10" s="15" customFormat="1" ht="33" customHeight="1">
      <c r="F153" s="610" t="s">
        <v>1482</v>
      </c>
      <c r="G153" s="610" t="s">
        <v>1079</v>
      </c>
      <c r="H153" s="610" t="s">
        <v>1078</v>
      </c>
      <c r="I153" s="610" t="s">
        <v>1483</v>
      </c>
      <c r="J153" s="610" t="s">
        <v>1484</v>
      </c>
    </row>
    <row r="154" spans="6:10" s="15" customFormat="1" ht="15">
      <c r="F154" s="610" t="s">
        <v>1485</v>
      </c>
      <c r="G154" s="610" t="s">
        <v>1079</v>
      </c>
      <c r="H154" s="610" t="s">
        <v>1078</v>
      </c>
      <c r="I154" s="610" t="s">
        <v>1486</v>
      </c>
      <c r="J154" s="610" t="s">
        <v>1487</v>
      </c>
    </row>
    <row r="155" spans="6:10" s="15" customFormat="1" ht="15">
      <c r="F155" s="610" t="s">
        <v>1488</v>
      </c>
      <c r="G155" s="610" t="s">
        <v>1079</v>
      </c>
      <c r="H155" s="610" t="s">
        <v>1078</v>
      </c>
      <c r="I155" s="610" t="s">
        <v>1489</v>
      </c>
      <c r="J155" s="610" t="s">
        <v>1490</v>
      </c>
    </row>
    <row r="156" spans="6:10" s="15" customFormat="1" ht="18.75" customHeight="1">
      <c r="F156" s="610" t="s">
        <v>1491</v>
      </c>
      <c r="G156" s="610" t="s">
        <v>1079</v>
      </c>
      <c r="H156" s="610" t="s">
        <v>1078</v>
      </c>
      <c r="I156" s="610" t="s">
        <v>1492</v>
      </c>
      <c r="J156" s="610" t="s">
        <v>1493</v>
      </c>
    </row>
    <row r="157" spans="6:10" s="15" customFormat="1" ht="23.25" customHeight="1">
      <c r="F157" s="610" t="s">
        <v>1494</v>
      </c>
      <c r="G157" s="610" t="s">
        <v>1079</v>
      </c>
      <c r="H157" s="610" t="s">
        <v>1078</v>
      </c>
      <c r="I157" s="610" t="s">
        <v>1495</v>
      </c>
      <c r="J157" s="610" t="s">
        <v>1496</v>
      </c>
    </row>
    <row r="158" spans="6:10" s="15" customFormat="1" ht="35.25" customHeight="1">
      <c r="F158" s="610" t="s">
        <v>1497</v>
      </c>
      <c r="G158" s="610" t="s">
        <v>1079</v>
      </c>
      <c r="H158" s="610" t="s">
        <v>1078</v>
      </c>
      <c r="I158" s="610" t="s">
        <v>1498</v>
      </c>
      <c r="J158" s="610" t="s">
        <v>1499</v>
      </c>
    </row>
    <row r="159" spans="6:10" s="15" customFormat="1" ht="21" customHeight="1">
      <c r="F159" s="610" t="s">
        <v>1500</v>
      </c>
      <c r="G159" s="610" t="s">
        <v>1079</v>
      </c>
      <c r="H159" s="610" t="s">
        <v>1078</v>
      </c>
      <c r="I159" s="610" t="s">
        <v>1501</v>
      </c>
      <c r="J159" s="610" t="s">
        <v>1502</v>
      </c>
    </row>
    <row r="160" spans="6:10" s="15" customFormat="1" ht="33" customHeight="1">
      <c r="F160" s="610" t="s">
        <v>1503</v>
      </c>
      <c r="G160" s="610" t="s">
        <v>1079</v>
      </c>
      <c r="H160" s="610" t="s">
        <v>1078</v>
      </c>
      <c r="I160" s="610" t="s">
        <v>1504</v>
      </c>
      <c r="J160" s="610" t="s">
        <v>1505</v>
      </c>
    </row>
    <row r="161" spans="6:10" s="15" customFormat="1" ht="15">
      <c r="F161" s="610" t="s">
        <v>1506</v>
      </c>
      <c r="G161" s="610" t="s">
        <v>1079</v>
      </c>
      <c r="H161" s="610" t="s">
        <v>1078</v>
      </c>
      <c r="I161" s="610" t="s">
        <v>1507</v>
      </c>
      <c r="J161" s="610" t="s">
        <v>1508</v>
      </c>
    </row>
    <row r="162" spans="6:10" s="15" customFormat="1" ht="15">
      <c r="F162" s="610" t="s">
        <v>1509</v>
      </c>
      <c r="G162" s="610" t="s">
        <v>1079</v>
      </c>
      <c r="H162" s="610" t="s">
        <v>1078</v>
      </c>
      <c r="I162" s="610" t="s">
        <v>1510</v>
      </c>
      <c r="J162" s="610" t="s">
        <v>1511</v>
      </c>
    </row>
    <row r="163" spans="6:10" s="15" customFormat="1" ht="18.75" customHeight="1">
      <c r="F163" s="610" t="s">
        <v>1512</v>
      </c>
      <c r="G163" s="610" t="s">
        <v>1079</v>
      </c>
      <c r="H163" s="610" t="s">
        <v>1078</v>
      </c>
      <c r="I163" s="610" t="s">
        <v>1513</v>
      </c>
      <c r="J163" s="610" t="s">
        <v>1514</v>
      </c>
    </row>
    <row r="164" spans="6:10" s="15" customFormat="1" ht="23.25" customHeight="1">
      <c r="F164" s="610" t="s">
        <v>1515</v>
      </c>
      <c r="G164" s="610" t="s">
        <v>1079</v>
      </c>
      <c r="H164" s="610" t="s">
        <v>1078</v>
      </c>
      <c r="I164" s="610" t="s">
        <v>1516</v>
      </c>
      <c r="J164" s="610" t="s">
        <v>1517</v>
      </c>
    </row>
    <row r="165" spans="6:10" s="15" customFormat="1" ht="35.25" customHeight="1">
      <c r="F165" s="610" t="s">
        <v>1518</v>
      </c>
      <c r="G165" s="610" t="s">
        <v>1079</v>
      </c>
      <c r="H165" s="610" t="s">
        <v>1078</v>
      </c>
      <c r="I165" s="610" t="s">
        <v>1519</v>
      </c>
      <c r="J165" s="610" t="s">
        <v>1520</v>
      </c>
    </row>
    <row r="166" spans="6:10" s="15" customFormat="1" ht="21" customHeight="1">
      <c r="F166" s="610" t="s">
        <v>1521</v>
      </c>
      <c r="G166" s="610" t="s">
        <v>1079</v>
      </c>
      <c r="H166" s="610" t="s">
        <v>1078</v>
      </c>
      <c r="I166" s="610" t="s">
        <v>1522</v>
      </c>
      <c r="J166" s="610" t="s">
        <v>1523</v>
      </c>
    </row>
    <row r="167" spans="6:10" s="15" customFormat="1" ht="33" customHeight="1">
      <c r="F167" s="610" t="s">
        <v>1524</v>
      </c>
      <c r="G167" s="610" t="s">
        <v>1079</v>
      </c>
      <c r="H167" s="610" t="s">
        <v>1078</v>
      </c>
      <c r="I167" s="610" t="s">
        <v>1525</v>
      </c>
      <c r="J167" s="610" t="s">
        <v>1526</v>
      </c>
    </row>
    <row r="168" spans="6:10" s="15" customFormat="1" ht="15">
      <c r="F168" s="610" t="s">
        <v>1527</v>
      </c>
      <c r="G168" s="610" t="s">
        <v>1079</v>
      </c>
      <c r="H168" s="610" t="s">
        <v>1078</v>
      </c>
      <c r="I168" s="610" t="s">
        <v>1528</v>
      </c>
      <c r="J168" s="610" t="s">
        <v>1529</v>
      </c>
    </row>
    <row r="169" spans="6:10" s="15" customFormat="1" ht="15">
      <c r="F169" s="610" t="s">
        <v>1530</v>
      </c>
      <c r="G169" s="610" t="s">
        <v>1079</v>
      </c>
      <c r="H169" s="610" t="s">
        <v>1078</v>
      </c>
      <c r="I169" s="610" t="s">
        <v>1531</v>
      </c>
      <c r="J169" s="610" t="s">
        <v>1532</v>
      </c>
    </row>
    <row r="170" spans="6:10" s="15" customFormat="1" ht="18.75" customHeight="1">
      <c r="F170" s="610" t="s">
        <v>1533</v>
      </c>
      <c r="G170" s="610" t="s">
        <v>1079</v>
      </c>
      <c r="H170" s="610" t="s">
        <v>1078</v>
      </c>
      <c r="I170" s="610" t="s">
        <v>1534</v>
      </c>
      <c r="J170" s="610" t="s">
        <v>1535</v>
      </c>
    </row>
    <row r="171" spans="6:10" s="15" customFormat="1" ht="23.25" customHeight="1">
      <c r="F171" s="610" t="s">
        <v>1536</v>
      </c>
      <c r="G171" s="610" t="s">
        <v>1079</v>
      </c>
      <c r="H171" s="610" t="s">
        <v>1078</v>
      </c>
      <c r="I171" s="610" t="s">
        <v>1537</v>
      </c>
      <c r="J171" s="610" t="s">
        <v>1538</v>
      </c>
    </row>
    <row r="172" spans="6:10" s="15" customFormat="1" ht="35.25" customHeight="1">
      <c r="F172" s="610" t="s">
        <v>1539</v>
      </c>
      <c r="G172" s="610" t="s">
        <v>1079</v>
      </c>
      <c r="H172" s="610" t="s">
        <v>1078</v>
      </c>
      <c r="I172" s="610" t="s">
        <v>1540</v>
      </c>
      <c r="J172" s="610" t="s">
        <v>1541</v>
      </c>
    </row>
    <row r="173" spans="6:10" s="15" customFormat="1" ht="21" customHeight="1">
      <c r="F173" s="610" t="s">
        <v>1542</v>
      </c>
      <c r="G173" s="610" t="s">
        <v>1079</v>
      </c>
      <c r="H173" s="610" t="s">
        <v>1078</v>
      </c>
      <c r="I173" s="610" t="s">
        <v>1543</v>
      </c>
      <c r="J173" s="610" t="s">
        <v>1544</v>
      </c>
    </row>
    <row r="174" spans="6:10" s="15" customFormat="1" ht="33" customHeight="1">
      <c r="F174" s="610" t="s">
        <v>1545</v>
      </c>
      <c r="G174" s="610" t="s">
        <v>1079</v>
      </c>
      <c r="H174" s="610" t="s">
        <v>1078</v>
      </c>
      <c r="I174" s="610" t="s">
        <v>1546</v>
      </c>
      <c r="J174" s="610" t="s">
        <v>1547</v>
      </c>
    </row>
    <row r="175" spans="6:10" s="15" customFormat="1" ht="15">
      <c r="F175" s="610" t="s">
        <v>1548</v>
      </c>
      <c r="G175" s="610" t="s">
        <v>1079</v>
      </c>
      <c r="H175" s="610" t="s">
        <v>1078</v>
      </c>
      <c r="I175" s="610" t="s">
        <v>1549</v>
      </c>
      <c r="J175" s="610" t="s">
        <v>1550</v>
      </c>
    </row>
    <row r="176" spans="6:10" s="15" customFormat="1" ht="15">
      <c r="F176" s="610" t="s">
        <v>1551</v>
      </c>
      <c r="G176" s="610" t="s">
        <v>1079</v>
      </c>
      <c r="H176" s="610" t="s">
        <v>1078</v>
      </c>
      <c r="I176" s="610" t="s">
        <v>1552</v>
      </c>
      <c r="J176" s="610" t="s">
        <v>1553</v>
      </c>
    </row>
    <row r="177" spans="6:10" s="15" customFormat="1" ht="18.75" customHeight="1">
      <c r="F177" s="610" t="s">
        <v>1554</v>
      </c>
      <c r="G177" s="610" t="s">
        <v>1079</v>
      </c>
      <c r="H177" s="610" t="s">
        <v>1078</v>
      </c>
      <c r="I177" s="610" t="s">
        <v>1555</v>
      </c>
      <c r="J177" s="610" t="s">
        <v>1556</v>
      </c>
    </row>
    <row r="178" spans="6:10" s="15" customFormat="1" ht="23.25" customHeight="1">
      <c r="F178" s="610" t="s">
        <v>1557</v>
      </c>
      <c r="G178" s="610" t="s">
        <v>1079</v>
      </c>
      <c r="H178" s="610" t="s">
        <v>1078</v>
      </c>
      <c r="I178" s="610" t="s">
        <v>1558</v>
      </c>
      <c r="J178" s="610" t="s">
        <v>1559</v>
      </c>
    </row>
    <row r="179" spans="6:10" s="15" customFormat="1" ht="35.25" customHeight="1">
      <c r="F179" s="610" t="s">
        <v>1560</v>
      </c>
      <c r="G179" s="610" t="s">
        <v>1079</v>
      </c>
      <c r="H179" s="610" t="s">
        <v>1078</v>
      </c>
      <c r="I179" s="610" t="s">
        <v>1561</v>
      </c>
      <c r="J179" s="610" t="s">
        <v>1562</v>
      </c>
    </row>
    <row r="180" spans="6:10" s="15" customFormat="1" ht="21" customHeight="1">
      <c r="F180" s="610" t="s">
        <v>1563</v>
      </c>
      <c r="G180" s="610" t="s">
        <v>1079</v>
      </c>
      <c r="H180" s="610" t="s">
        <v>1078</v>
      </c>
      <c r="I180" s="610" t="s">
        <v>1564</v>
      </c>
      <c r="J180" s="610" t="s">
        <v>1565</v>
      </c>
    </row>
    <row r="181" spans="6:10" s="15" customFormat="1" ht="33" customHeight="1">
      <c r="F181" s="610" t="s">
        <v>1566</v>
      </c>
      <c r="G181" s="610" t="s">
        <v>1079</v>
      </c>
      <c r="H181" s="610" t="s">
        <v>1078</v>
      </c>
      <c r="I181" s="610" t="s">
        <v>1567</v>
      </c>
      <c r="J181" s="610" t="s">
        <v>1568</v>
      </c>
    </row>
    <row r="182" spans="6:10" s="15" customFormat="1" ht="15">
      <c r="F182" s="610" t="s">
        <v>1569</v>
      </c>
      <c r="G182" s="610" t="s">
        <v>1079</v>
      </c>
      <c r="H182" s="610" t="s">
        <v>1078</v>
      </c>
      <c r="I182" s="610" t="s">
        <v>1570</v>
      </c>
      <c r="J182" s="610" t="s">
        <v>1571</v>
      </c>
    </row>
    <row r="183" spans="6:10" s="15" customFormat="1" ht="15">
      <c r="F183" s="610" t="s">
        <v>1572</v>
      </c>
      <c r="G183" s="610" t="s">
        <v>1079</v>
      </c>
      <c r="H183" s="610" t="s">
        <v>1078</v>
      </c>
      <c r="I183" s="610" t="s">
        <v>1573</v>
      </c>
      <c r="J183" s="610" t="s">
        <v>1574</v>
      </c>
    </row>
    <row r="184" spans="6:10" s="15" customFormat="1" ht="18.75" customHeight="1">
      <c r="F184" s="610" t="s">
        <v>1575</v>
      </c>
      <c r="G184" s="610" t="s">
        <v>1079</v>
      </c>
      <c r="H184" s="610" t="s">
        <v>1078</v>
      </c>
      <c r="I184" s="610" t="s">
        <v>1576</v>
      </c>
      <c r="J184" s="610" t="s">
        <v>1577</v>
      </c>
    </row>
    <row r="185" spans="6:10" s="15" customFormat="1" ht="23.25" customHeight="1">
      <c r="F185" s="610" t="s">
        <v>1578</v>
      </c>
      <c r="G185" s="610" t="s">
        <v>1079</v>
      </c>
      <c r="H185" s="610" t="s">
        <v>1078</v>
      </c>
      <c r="I185" s="610" t="s">
        <v>1579</v>
      </c>
      <c r="J185" s="610" t="s">
        <v>1580</v>
      </c>
    </row>
    <row r="186" spans="6:10" s="15" customFormat="1" ht="35.25" customHeight="1">
      <c r="F186" s="610" t="s">
        <v>1581</v>
      </c>
      <c r="G186" s="610" t="s">
        <v>1079</v>
      </c>
      <c r="H186" s="610" t="s">
        <v>1078</v>
      </c>
      <c r="I186" s="610" t="s">
        <v>1582</v>
      </c>
      <c r="J186" s="610" t="s">
        <v>1583</v>
      </c>
    </row>
    <row r="187" spans="6:10" s="15" customFormat="1" ht="21" customHeight="1">
      <c r="F187" s="610" t="s">
        <v>1584</v>
      </c>
      <c r="G187" s="610" t="s">
        <v>1079</v>
      </c>
      <c r="H187" s="610" t="s">
        <v>1078</v>
      </c>
      <c r="I187" s="610" t="s">
        <v>1585</v>
      </c>
      <c r="J187" s="610" t="s">
        <v>1586</v>
      </c>
    </row>
    <row r="188" spans="6:10" s="15" customFormat="1" ht="33" customHeight="1">
      <c r="F188" s="610" t="s">
        <v>1587</v>
      </c>
      <c r="G188" s="610" t="s">
        <v>1079</v>
      </c>
      <c r="H188" s="610" t="s">
        <v>1078</v>
      </c>
      <c r="I188" s="610" t="s">
        <v>1588</v>
      </c>
      <c r="J188" s="610" t="s">
        <v>1589</v>
      </c>
    </row>
    <row r="189" spans="6:10" s="15" customFormat="1" ht="15">
      <c r="F189" s="610" t="s">
        <v>1590</v>
      </c>
      <c r="G189" s="610" t="s">
        <v>1079</v>
      </c>
      <c r="H189" s="610" t="s">
        <v>1078</v>
      </c>
      <c r="I189" s="610" t="s">
        <v>1591</v>
      </c>
      <c r="J189" s="610" t="s">
        <v>1592</v>
      </c>
    </row>
    <row r="190" spans="6:10" s="15" customFormat="1" ht="15">
      <c r="F190" s="610" t="s">
        <v>1593</v>
      </c>
      <c r="G190" s="610" t="s">
        <v>1079</v>
      </c>
      <c r="H190" s="610" t="s">
        <v>1078</v>
      </c>
      <c r="I190" s="610" t="s">
        <v>1594</v>
      </c>
      <c r="J190" s="610" t="s">
        <v>1595</v>
      </c>
    </row>
    <row r="191" spans="6:10" s="15" customFormat="1" ht="18.75" customHeight="1">
      <c r="F191" s="610" t="s">
        <v>1596</v>
      </c>
      <c r="G191" s="610" t="s">
        <v>1079</v>
      </c>
      <c r="H191" s="610" t="s">
        <v>1078</v>
      </c>
      <c r="I191" s="610" t="s">
        <v>1597</v>
      </c>
      <c r="J191" s="610" t="s">
        <v>1598</v>
      </c>
    </row>
    <row r="192" spans="6:10" s="15" customFormat="1" ht="23.25" customHeight="1">
      <c r="F192" s="610" t="s">
        <v>1599</v>
      </c>
      <c r="G192" s="610" t="s">
        <v>1079</v>
      </c>
      <c r="H192" s="610" t="s">
        <v>1078</v>
      </c>
      <c r="I192" s="610" t="s">
        <v>1600</v>
      </c>
      <c r="J192" s="610" t="s">
        <v>1601</v>
      </c>
    </row>
    <row r="193" spans="6:10" s="15" customFormat="1" ht="35.25" customHeight="1">
      <c r="F193" s="610" t="s">
        <v>1602</v>
      </c>
      <c r="G193" s="610" t="s">
        <v>1079</v>
      </c>
      <c r="H193" s="610" t="s">
        <v>1078</v>
      </c>
      <c r="I193" s="610" t="s">
        <v>1603</v>
      </c>
      <c r="J193" s="610" t="s">
        <v>1604</v>
      </c>
    </row>
    <row r="194" spans="6:10" s="15" customFormat="1" ht="21" customHeight="1">
      <c r="F194" s="610" t="s">
        <v>1605</v>
      </c>
      <c r="G194" s="610" t="s">
        <v>1079</v>
      </c>
      <c r="H194" s="610" t="s">
        <v>1078</v>
      </c>
      <c r="I194" s="610" t="s">
        <v>1606</v>
      </c>
      <c r="J194" s="610" t="s">
        <v>1607</v>
      </c>
    </row>
    <row r="195" spans="6:10" s="15" customFormat="1" ht="33" customHeight="1">
      <c r="F195" s="610" t="s">
        <v>1608</v>
      </c>
      <c r="G195" s="610" t="s">
        <v>1079</v>
      </c>
      <c r="H195" s="610" t="s">
        <v>1078</v>
      </c>
      <c r="I195" s="610" t="s">
        <v>1609</v>
      </c>
      <c r="J195" s="610" t="s">
        <v>1610</v>
      </c>
    </row>
    <row r="196" spans="6:10" s="15" customFormat="1" ht="15">
      <c r="F196" s="610" t="s">
        <v>1611</v>
      </c>
      <c r="G196" s="610" t="s">
        <v>1079</v>
      </c>
      <c r="H196" s="610" t="s">
        <v>1078</v>
      </c>
      <c r="I196" s="610" t="s">
        <v>1612</v>
      </c>
      <c r="J196" s="610" t="s">
        <v>1613</v>
      </c>
    </row>
    <row r="197" spans="6:10" s="15" customFormat="1" ht="15">
      <c r="F197" s="610" t="s">
        <v>1614</v>
      </c>
      <c r="G197" s="610" t="s">
        <v>1079</v>
      </c>
      <c r="H197" s="610" t="s">
        <v>1078</v>
      </c>
      <c r="I197" s="610" t="s">
        <v>1615</v>
      </c>
      <c r="J197" s="610" t="s">
        <v>1616</v>
      </c>
    </row>
    <row r="198" spans="6:10" s="15" customFormat="1" ht="18.75" customHeight="1">
      <c r="F198" s="610" t="s">
        <v>1617</v>
      </c>
      <c r="G198" s="610" t="s">
        <v>1079</v>
      </c>
      <c r="H198" s="610" t="s">
        <v>1078</v>
      </c>
      <c r="I198" s="610" t="s">
        <v>1618</v>
      </c>
      <c r="J198" s="610" t="s">
        <v>1619</v>
      </c>
    </row>
    <row r="199" spans="6:10" s="15" customFormat="1" ht="23.25" customHeight="1">
      <c r="F199" s="610" t="s">
        <v>1620</v>
      </c>
      <c r="G199" s="610" t="s">
        <v>1079</v>
      </c>
      <c r="H199" s="610" t="s">
        <v>1078</v>
      </c>
      <c r="I199" s="610" t="s">
        <v>1621</v>
      </c>
      <c r="J199" s="610" t="s">
        <v>1622</v>
      </c>
    </row>
    <row r="200" spans="6:10" s="15" customFormat="1" ht="35.25" customHeight="1">
      <c r="F200" s="610" t="s">
        <v>1623</v>
      </c>
      <c r="G200" s="610" t="s">
        <v>1084</v>
      </c>
      <c r="H200" s="610" t="s">
        <v>1083</v>
      </c>
      <c r="I200" s="610" t="s">
        <v>1046</v>
      </c>
      <c r="J200" s="610" t="s">
        <v>1624</v>
      </c>
    </row>
    <row r="201" spans="6:10" s="15" customFormat="1" ht="21" customHeight="1">
      <c r="F201" s="610" t="s">
        <v>1625</v>
      </c>
      <c r="G201" s="610" t="s">
        <v>1084</v>
      </c>
      <c r="H201" s="610" t="s">
        <v>1083</v>
      </c>
      <c r="I201" s="610" t="s">
        <v>1048</v>
      </c>
      <c r="J201" s="610" t="s">
        <v>1604</v>
      </c>
    </row>
    <row r="202" spans="6:10" s="15" customFormat="1" ht="33" customHeight="1">
      <c r="F202" s="610" t="s">
        <v>1626</v>
      </c>
      <c r="G202" s="610" t="s">
        <v>1084</v>
      </c>
      <c r="H202" s="610" t="s">
        <v>1083</v>
      </c>
      <c r="I202" s="610" t="s">
        <v>1054</v>
      </c>
      <c r="J202" s="610" t="s">
        <v>1194</v>
      </c>
    </row>
    <row r="203" spans="6:10" s="15" customFormat="1" ht="15">
      <c r="F203" s="610" t="s">
        <v>1627</v>
      </c>
      <c r="G203" s="610" t="s">
        <v>1084</v>
      </c>
      <c r="H203" s="610" t="s">
        <v>1083</v>
      </c>
      <c r="I203" s="610" t="s">
        <v>1060</v>
      </c>
      <c r="J203" s="610" t="s">
        <v>1628</v>
      </c>
    </row>
    <row r="204" spans="6:10" s="15" customFormat="1" ht="15">
      <c r="F204" s="610" t="s">
        <v>1629</v>
      </c>
      <c r="G204" s="610" t="s">
        <v>1084</v>
      </c>
      <c r="H204" s="610" t="s">
        <v>1083</v>
      </c>
      <c r="I204" s="610" t="s">
        <v>1065</v>
      </c>
      <c r="J204" s="610" t="s">
        <v>1630</v>
      </c>
    </row>
    <row r="205" spans="6:10" s="15" customFormat="1" ht="18.75" customHeight="1">
      <c r="F205" s="610" t="s">
        <v>1631</v>
      </c>
      <c r="G205" s="610" t="s">
        <v>1084</v>
      </c>
      <c r="H205" s="610" t="s">
        <v>1083</v>
      </c>
      <c r="I205" s="610" t="s">
        <v>1071</v>
      </c>
      <c r="J205" s="610" t="s">
        <v>1632</v>
      </c>
    </row>
    <row r="206" spans="6:10" s="15" customFormat="1" ht="23.25" customHeight="1">
      <c r="F206" s="610" t="s">
        <v>1633</v>
      </c>
      <c r="G206" s="610" t="s">
        <v>1084</v>
      </c>
      <c r="H206" s="610" t="s">
        <v>1083</v>
      </c>
      <c r="I206" s="610" t="s">
        <v>1076</v>
      </c>
      <c r="J206" s="610" t="s">
        <v>1634</v>
      </c>
    </row>
    <row r="207" spans="6:10" s="15" customFormat="1" ht="35.25" customHeight="1">
      <c r="F207" s="610" t="s">
        <v>1635</v>
      </c>
      <c r="G207" s="610" t="s">
        <v>1084</v>
      </c>
      <c r="H207" s="610" t="s">
        <v>1083</v>
      </c>
      <c r="I207" s="610" t="s">
        <v>1081</v>
      </c>
      <c r="J207" s="610" t="s">
        <v>1636</v>
      </c>
    </row>
    <row r="208" spans="6:10" s="15" customFormat="1" ht="21" customHeight="1">
      <c r="F208" s="610" t="s">
        <v>1637</v>
      </c>
      <c r="G208" s="610" t="s">
        <v>1084</v>
      </c>
      <c r="H208" s="610" t="s">
        <v>1083</v>
      </c>
      <c r="I208" s="610" t="s">
        <v>1086</v>
      </c>
      <c r="J208" s="610" t="s">
        <v>1638</v>
      </c>
    </row>
    <row r="209" spans="6:10" s="15" customFormat="1" ht="33" customHeight="1">
      <c r="F209" s="610" t="s">
        <v>1639</v>
      </c>
      <c r="G209" s="610" t="s">
        <v>1084</v>
      </c>
      <c r="H209" s="610" t="s">
        <v>1083</v>
      </c>
      <c r="I209" s="610" t="s">
        <v>1092</v>
      </c>
      <c r="J209" s="610" t="s">
        <v>1640</v>
      </c>
    </row>
    <row r="210" spans="6:10" s="15" customFormat="1" ht="15">
      <c r="F210" s="610" t="s">
        <v>1641</v>
      </c>
      <c r="G210" s="610" t="s">
        <v>1084</v>
      </c>
      <c r="H210" s="610" t="s">
        <v>1083</v>
      </c>
      <c r="I210" s="610" t="s">
        <v>1097</v>
      </c>
      <c r="J210" s="610" t="s">
        <v>1642</v>
      </c>
    </row>
    <row r="211" spans="6:10" s="15" customFormat="1" ht="15">
      <c r="F211" s="610" t="s">
        <v>1643</v>
      </c>
      <c r="G211" s="610" t="s">
        <v>1084</v>
      </c>
      <c r="H211" s="610" t="s">
        <v>1083</v>
      </c>
      <c r="I211" s="610" t="s">
        <v>1212</v>
      </c>
      <c r="J211" s="610" t="s">
        <v>1644</v>
      </c>
    </row>
    <row r="212" spans="6:10" s="15" customFormat="1" ht="18.75" customHeight="1">
      <c r="F212" s="610" t="s">
        <v>1645</v>
      </c>
      <c r="G212" s="610" t="s">
        <v>1084</v>
      </c>
      <c r="H212" s="610" t="s">
        <v>1083</v>
      </c>
      <c r="I212" s="610" t="s">
        <v>1214</v>
      </c>
      <c r="J212" s="610" t="s">
        <v>1646</v>
      </c>
    </row>
    <row r="213" spans="6:10" s="15" customFormat="1" ht="23.25" customHeight="1">
      <c r="F213" s="610" t="s">
        <v>1647</v>
      </c>
      <c r="G213" s="610" t="s">
        <v>1084</v>
      </c>
      <c r="H213" s="610" t="s">
        <v>1083</v>
      </c>
      <c r="I213" s="610" t="s">
        <v>1216</v>
      </c>
      <c r="J213" s="610" t="s">
        <v>1648</v>
      </c>
    </row>
    <row r="214" spans="6:10" s="15" customFormat="1" ht="35.25" customHeight="1">
      <c r="F214" s="610" t="s">
        <v>1649</v>
      </c>
      <c r="G214" s="610" t="s">
        <v>1084</v>
      </c>
      <c r="H214" s="610" t="s">
        <v>1083</v>
      </c>
      <c r="I214" s="610" t="s">
        <v>1219</v>
      </c>
      <c r="J214" s="610" t="s">
        <v>1650</v>
      </c>
    </row>
    <row r="215" spans="6:10" s="15" customFormat="1" ht="21" customHeight="1">
      <c r="F215" s="610" t="s">
        <v>1651</v>
      </c>
      <c r="G215" s="610" t="s">
        <v>1084</v>
      </c>
      <c r="H215" s="610" t="s">
        <v>1083</v>
      </c>
      <c r="I215" s="610" t="s">
        <v>1222</v>
      </c>
      <c r="J215" s="610" t="s">
        <v>1652</v>
      </c>
    </row>
    <row r="216" spans="6:10" s="15" customFormat="1" ht="33" customHeight="1">
      <c r="F216" s="610" t="s">
        <v>1653</v>
      </c>
      <c r="G216" s="610" t="s">
        <v>1084</v>
      </c>
      <c r="H216" s="610" t="s">
        <v>1083</v>
      </c>
      <c r="I216" s="610" t="s">
        <v>1225</v>
      </c>
      <c r="J216" s="610" t="s">
        <v>1297</v>
      </c>
    </row>
    <row r="217" spans="6:10" s="15" customFormat="1" ht="15">
      <c r="F217" s="610" t="s">
        <v>1654</v>
      </c>
      <c r="G217" s="610" t="s">
        <v>1084</v>
      </c>
      <c r="H217" s="610" t="s">
        <v>1083</v>
      </c>
      <c r="I217" s="610" t="s">
        <v>1228</v>
      </c>
      <c r="J217" s="610" t="s">
        <v>1655</v>
      </c>
    </row>
    <row r="218" spans="6:10" s="15" customFormat="1" ht="15">
      <c r="F218" s="610" t="s">
        <v>1656</v>
      </c>
      <c r="G218" s="610" t="s">
        <v>1084</v>
      </c>
      <c r="H218" s="610" t="s">
        <v>1083</v>
      </c>
      <c r="I218" s="610" t="s">
        <v>1231</v>
      </c>
      <c r="J218" s="610" t="s">
        <v>1083</v>
      </c>
    </row>
    <row r="219" spans="6:10" s="15" customFormat="1" ht="18.75" customHeight="1">
      <c r="F219" s="610" t="s">
        <v>1657</v>
      </c>
      <c r="G219" s="610" t="s">
        <v>1084</v>
      </c>
      <c r="H219" s="610" t="s">
        <v>1083</v>
      </c>
      <c r="I219" s="610" t="s">
        <v>1233</v>
      </c>
      <c r="J219" s="610" t="s">
        <v>1658</v>
      </c>
    </row>
    <row r="220" spans="6:10" s="15" customFormat="1" ht="23.25" customHeight="1">
      <c r="F220" s="610" t="s">
        <v>1659</v>
      </c>
      <c r="G220" s="610" t="s">
        <v>1084</v>
      </c>
      <c r="H220" s="610" t="s">
        <v>1083</v>
      </c>
      <c r="I220" s="610" t="s">
        <v>1236</v>
      </c>
      <c r="J220" s="610" t="s">
        <v>1660</v>
      </c>
    </row>
    <row r="221" spans="6:10" s="15" customFormat="1" ht="35.25" customHeight="1">
      <c r="F221" s="610" t="s">
        <v>1661</v>
      </c>
      <c r="G221" s="610" t="s">
        <v>1084</v>
      </c>
      <c r="H221" s="610" t="s">
        <v>1083</v>
      </c>
      <c r="I221" s="610" t="s">
        <v>1239</v>
      </c>
      <c r="J221" s="610" t="s">
        <v>1662</v>
      </c>
    </row>
    <row r="222" spans="6:10" s="15" customFormat="1" ht="21" customHeight="1">
      <c r="F222" s="610" t="s">
        <v>1663</v>
      </c>
      <c r="G222" s="610" t="s">
        <v>1084</v>
      </c>
      <c r="H222" s="610" t="s">
        <v>1083</v>
      </c>
      <c r="I222" s="610" t="s">
        <v>1242</v>
      </c>
      <c r="J222" s="610" t="s">
        <v>1664</v>
      </c>
    </row>
    <row r="223" spans="6:10" s="15" customFormat="1" ht="33" customHeight="1">
      <c r="F223" s="610" t="s">
        <v>1665</v>
      </c>
      <c r="G223" s="610" t="s">
        <v>1084</v>
      </c>
      <c r="H223" s="610" t="s">
        <v>1083</v>
      </c>
      <c r="I223" s="610" t="s">
        <v>1245</v>
      </c>
      <c r="J223" s="610" t="s">
        <v>1666</v>
      </c>
    </row>
    <row r="224" spans="6:10" s="15" customFormat="1" ht="15">
      <c r="F224" s="610" t="s">
        <v>1667</v>
      </c>
      <c r="G224" s="610" t="s">
        <v>1084</v>
      </c>
      <c r="H224" s="610" t="s">
        <v>1083</v>
      </c>
      <c r="I224" s="610" t="s">
        <v>1248</v>
      </c>
      <c r="J224" s="610" t="s">
        <v>1668</v>
      </c>
    </row>
    <row r="225" spans="6:10" s="15" customFormat="1" ht="15">
      <c r="F225" s="610" t="s">
        <v>1669</v>
      </c>
      <c r="G225" s="610" t="s">
        <v>1084</v>
      </c>
      <c r="H225" s="610" t="s">
        <v>1083</v>
      </c>
      <c r="I225" s="610" t="s">
        <v>1251</v>
      </c>
      <c r="J225" s="610" t="s">
        <v>1670</v>
      </c>
    </row>
    <row r="226" spans="6:10" s="15" customFormat="1" ht="18.75" customHeight="1">
      <c r="F226" s="610" t="s">
        <v>1671</v>
      </c>
      <c r="G226" s="610" t="s">
        <v>1084</v>
      </c>
      <c r="H226" s="610" t="s">
        <v>1083</v>
      </c>
      <c r="I226" s="610" t="s">
        <v>1254</v>
      </c>
      <c r="J226" s="610" t="s">
        <v>1672</v>
      </c>
    </row>
    <row r="227" spans="6:10" s="15" customFormat="1" ht="23.25" customHeight="1">
      <c r="F227" s="610" t="s">
        <v>1673</v>
      </c>
      <c r="G227" s="610" t="s">
        <v>1084</v>
      </c>
      <c r="H227" s="610" t="s">
        <v>1083</v>
      </c>
      <c r="I227" s="610" t="s">
        <v>1257</v>
      </c>
      <c r="J227" s="610" t="s">
        <v>1674</v>
      </c>
    </row>
    <row r="228" spans="6:10" s="15" customFormat="1" ht="35.25" customHeight="1">
      <c r="F228" s="610" t="s">
        <v>1675</v>
      </c>
      <c r="G228" s="610" t="s">
        <v>1084</v>
      </c>
      <c r="H228" s="610" t="s">
        <v>1083</v>
      </c>
      <c r="I228" s="610" t="s">
        <v>1260</v>
      </c>
      <c r="J228" s="610" t="s">
        <v>1676</v>
      </c>
    </row>
    <row r="229" spans="6:10" s="15" customFormat="1" ht="21" customHeight="1">
      <c r="F229" s="610" t="s">
        <v>1677</v>
      </c>
      <c r="G229" s="610" t="s">
        <v>1084</v>
      </c>
      <c r="H229" s="610" t="s">
        <v>1083</v>
      </c>
      <c r="I229" s="610" t="s">
        <v>1263</v>
      </c>
      <c r="J229" s="610" t="s">
        <v>1678</v>
      </c>
    </row>
    <row r="230" spans="6:10" s="15" customFormat="1" ht="33" customHeight="1">
      <c r="F230" s="610" t="s">
        <v>1679</v>
      </c>
      <c r="G230" s="610" t="s">
        <v>1084</v>
      </c>
      <c r="H230" s="610" t="s">
        <v>1083</v>
      </c>
      <c r="I230" s="610" t="s">
        <v>1266</v>
      </c>
      <c r="J230" s="610" t="s">
        <v>1103</v>
      </c>
    </row>
    <row r="231" spans="6:10" s="15" customFormat="1" ht="15">
      <c r="F231" s="610" t="s">
        <v>1680</v>
      </c>
      <c r="G231" s="610" t="s">
        <v>1084</v>
      </c>
      <c r="H231" s="610" t="s">
        <v>1083</v>
      </c>
      <c r="I231" s="610" t="s">
        <v>1269</v>
      </c>
      <c r="J231" s="610" t="s">
        <v>1681</v>
      </c>
    </row>
    <row r="232" spans="6:10" s="15" customFormat="1" ht="15">
      <c r="F232" s="610" t="s">
        <v>1682</v>
      </c>
      <c r="G232" s="610" t="s">
        <v>1084</v>
      </c>
      <c r="H232" s="610" t="s">
        <v>1083</v>
      </c>
      <c r="I232" s="610" t="s">
        <v>1272</v>
      </c>
      <c r="J232" s="610" t="s">
        <v>1683</v>
      </c>
    </row>
    <row r="233" spans="6:10" s="15" customFormat="1" ht="18.75" customHeight="1">
      <c r="F233" s="610" t="s">
        <v>1684</v>
      </c>
      <c r="G233" s="610" t="s">
        <v>1084</v>
      </c>
      <c r="H233" s="610" t="s">
        <v>1083</v>
      </c>
      <c r="I233" s="610" t="s">
        <v>1275</v>
      </c>
      <c r="J233" s="610" t="s">
        <v>1685</v>
      </c>
    </row>
    <row r="234" spans="6:10" s="15" customFormat="1" ht="23.25" customHeight="1">
      <c r="F234" s="610" t="s">
        <v>1686</v>
      </c>
      <c r="G234" s="610" t="s">
        <v>1084</v>
      </c>
      <c r="H234" s="610" t="s">
        <v>1083</v>
      </c>
      <c r="I234" s="610" t="s">
        <v>1278</v>
      </c>
      <c r="J234" s="610" t="s">
        <v>1687</v>
      </c>
    </row>
    <row r="235" spans="6:10" s="15" customFormat="1" ht="35.25" customHeight="1">
      <c r="F235" s="610" t="s">
        <v>1688</v>
      </c>
      <c r="G235" s="610" t="s">
        <v>1084</v>
      </c>
      <c r="H235" s="610" t="s">
        <v>1083</v>
      </c>
      <c r="I235" s="610" t="s">
        <v>1281</v>
      </c>
      <c r="J235" s="610" t="s">
        <v>1217</v>
      </c>
    </row>
    <row r="236" spans="6:10" s="15" customFormat="1" ht="21" customHeight="1">
      <c r="F236" s="610" t="s">
        <v>1689</v>
      </c>
      <c r="G236" s="610" t="s">
        <v>1084</v>
      </c>
      <c r="H236" s="610" t="s">
        <v>1083</v>
      </c>
      <c r="I236" s="610" t="s">
        <v>1284</v>
      </c>
      <c r="J236" s="610" t="s">
        <v>1220</v>
      </c>
    </row>
    <row r="237" spans="6:10" s="15" customFormat="1" ht="33" customHeight="1">
      <c r="F237" s="610" t="s">
        <v>1690</v>
      </c>
      <c r="G237" s="610" t="s">
        <v>1084</v>
      </c>
      <c r="H237" s="610" t="s">
        <v>1083</v>
      </c>
      <c r="I237" s="610" t="s">
        <v>1287</v>
      </c>
      <c r="J237" s="610" t="s">
        <v>1691</v>
      </c>
    </row>
    <row r="238" spans="6:10" s="15" customFormat="1" ht="15">
      <c r="F238" s="610" t="s">
        <v>1692</v>
      </c>
      <c r="G238" s="610" t="s">
        <v>1084</v>
      </c>
      <c r="H238" s="610" t="s">
        <v>1083</v>
      </c>
      <c r="I238" s="610" t="s">
        <v>1385</v>
      </c>
      <c r="J238" s="610" t="s">
        <v>1693</v>
      </c>
    </row>
    <row r="239" spans="6:10" s="15" customFormat="1" ht="15">
      <c r="F239" s="610" t="s">
        <v>1694</v>
      </c>
      <c r="G239" s="610" t="s">
        <v>1084</v>
      </c>
      <c r="H239" s="610" t="s">
        <v>1083</v>
      </c>
      <c r="I239" s="610" t="s">
        <v>1388</v>
      </c>
      <c r="J239" s="610" t="s">
        <v>1695</v>
      </c>
    </row>
    <row r="240" spans="6:10" s="15" customFormat="1" ht="18.75" customHeight="1">
      <c r="F240" s="610" t="s">
        <v>1696</v>
      </c>
      <c r="G240" s="610" t="s">
        <v>1084</v>
      </c>
      <c r="H240" s="610" t="s">
        <v>1083</v>
      </c>
      <c r="I240" s="610" t="s">
        <v>1391</v>
      </c>
      <c r="J240" s="610" t="s">
        <v>1697</v>
      </c>
    </row>
    <row r="241" spans="6:10" s="15" customFormat="1" ht="23.25" customHeight="1">
      <c r="F241" s="610" t="s">
        <v>1698</v>
      </c>
      <c r="G241" s="610" t="s">
        <v>1084</v>
      </c>
      <c r="H241" s="610" t="s">
        <v>1083</v>
      </c>
      <c r="I241" s="610" t="s">
        <v>1394</v>
      </c>
      <c r="J241" s="610" t="s">
        <v>1699</v>
      </c>
    </row>
    <row r="242" spans="6:10" s="15" customFormat="1" ht="35.25" customHeight="1">
      <c r="F242" s="610" t="s">
        <v>1700</v>
      </c>
      <c r="G242" s="610" t="s">
        <v>1084</v>
      </c>
      <c r="H242" s="610" t="s">
        <v>1083</v>
      </c>
      <c r="I242" s="610" t="s">
        <v>1397</v>
      </c>
      <c r="J242" s="610" t="s">
        <v>1701</v>
      </c>
    </row>
    <row r="243" spans="6:10" s="15" customFormat="1" ht="21" customHeight="1">
      <c r="F243" s="610" t="s">
        <v>1702</v>
      </c>
      <c r="G243" s="610" t="s">
        <v>1084</v>
      </c>
      <c r="H243" s="610" t="s">
        <v>1083</v>
      </c>
      <c r="I243" s="610" t="s">
        <v>1400</v>
      </c>
      <c r="J243" s="610" t="s">
        <v>1226</v>
      </c>
    </row>
    <row r="244" spans="6:10" s="15" customFormat="1" ht="33" customHeight="1">
      <c r="F244" s="610" t="s">
        <v>1703</v>
      </c>
      <c r="G244" s="610" t="s">
        <v>1084</v>
      </c>
      <c r="H244" s="610" t="s">
        <v>1083</v>
      </c>
      <c r="I244" s="610" t="s">
        <v>1403</v>
      </c>
      <c r="J244" s="610" t="s">
        <v>1704</v>
      </c>
    </row>
    <row r="245" spans="6:10" s="15" customFormat="1" ht="15">
      <c r="F245" s="610" t="s">
        <v>1705</v>
      </c>
      <c r="G245" s="610" t="s">
        <v>1084</v>
      </c>
      <c r="H245" s="610" t="s">
        <v>1083</v>
      </c>
      <c r="I245" s="610" t="s">
        <v>1406</v>
      </c>
      <c r="J245" s="610" t="s">
        <v>1124</v>
      </c>
    </row>
    <row r="246" spans="6:10" s="15" customFormat="1" ht="15">
      <c r="F246" s="610" t="s">
        <v>1706</v>
      </c>
      <c r="G246" s="610" t="s">
        <v>1084</v>
      </c>
      <c r="H246" s="610" t="s">
        <v>1083</v>
      </c>
      <c r="I246" s="610" t="s">
        <v>1409</v>
      </c>
      <c r="J246" s="610" t="s">
        <v>1707</v>
      </c>
    </row>
    <row r="247" spans="6:10" s="15" customFormat="1" ht="18.75" customHeight="1">
      <c r="F247" s="610" t="s">
        <v>1708</v>
      </c>
      <c r="G247" s="610" t="s">
        <v>1084</v>
      </c>
      <c r="H247" s="610" t="s">
        <v>1083</v>
      </c>
      <c r="I247" s="610" t="s">
        <v>1412</v>
      </c>
      <c r="J247" s="610" t="s">
        <v>1709</v>
      </c>
    </row>
    <row r="248" spans="6:10" s="15" customFormat="1" ht="23.25" customHeight="1">
      <c r="F248" s="610" t="s">
        <v>1710</v>
      </c>
      <c r="G248" s="610" t="s">
        <v>1084</v>
      </c>
      <c r="H248" s="610" t="s">
        <v>1083</v>
      </c>
      <c r="I248" s="610" t="s">
        <v>1414</v>
      </c>
      <c r="J248" s="610" t="s">
        <v>1711</v>
      </c>
    </row>
    <row r="249" spans="6:10" s="15" customFormat="1" ht="35.25" customHeight="1">
      <c r="F249" s="610" t="s">
        <v>1712</v>
      </c>
      <c r="G249" s="610" t="s">
        <v>1084</v>
      </c>
      <c r="H249" s="610" t="s">
        <v>1083</v>
      </c>
      <c r="I249" s="610" t="s">
        <v>1417</v>
      </c>
      <c r="J249" s="610" t="s">
        <v>1713</v>
      </c>
    </row>
    <row r="250" spans="6:10" s="15" customFormat="1" ht="21" customHeight="1">
      <c r="F250" s="610" t="s">
        <v>1714</v>
      </c>
      <c r="G250" s="610" t="s">
        <v>1084</v>
      </c>
      <c r="H250" s="610" t="s">
        <v>1083</v>
      </c>
      <c r="I250" s="610" t="s">
        <v>1420</v>
      </c>
      <c r="J250" s="610" t="s">
        <v>1243</v>
      </c>
    </row>
    <row r="251" spans="6:10" s="15" customFormat="1" ht="33" customHeight="1">
      <c r="F251" s="610" t="s">
        <v>1715</v>
      </c>
      <c r="G251" s="610" t="s">
        <v>1084</v>
      </c>
      <c r="H251" s="610" t="s">
        <v>1083</v>
      </c>
      <c r="I251" s="610" t="s">
        <v>1423</v>
      </c>
      <c r="J251" s="610" t="s">
        <v>1716</v>
      </c>
    </row>
    <row r="252" spans="6:10" s="15" customFormat="1" ht="15">
      <c r="F252" s="610" t="s">
        <v>1717</v>
      </c>
      <c r="G252" s="610" t="s">
        <v>1084</v>
      </c>
      <c r="H252" s="610" t="s">
        <v>1083</v>
      </c>
      <c r="I252" s="610" t="s">
        <v>1426</v>
      </c>
      <c r="J252" s="610" t="s">
        <v>1718</v>
      </c>
    </row>
    <row r="253" spans="6:10" s="15" customFormat="1" ht="15">
      <c r="F253" s="610" t="s">
        <v>1719</v>
      </c>
      <c r="G253" s="610" t="s">
        <v>1084</v>
      </c>
      <c r="H253" s="610" t="s">
        <v>1083</v>
      </c>
      <c r="I253" s="610" t="s">
        <v>1429</v>
      </c>
      <c r="J253" s="610" t="s">
        <v>1720</v>
      </c>
    </row>
    <row r="254" spans="6:10" s="15" customFormat="1" ht="18.75" customHeight="1">
      <c r="F254" s="610" t="s">
        <v>1721</v>
      </c>
      <c r="G254" s="610" t="s">
        <v>1084</v>
      </c>
      <c r="H254" s="610" t="s">
        <v>1083</v>
      </c>
      <c r="I254" s="610" t="s">
        <v>1432</v>
      </c>
      <c r="J254" s="610" t="s">
        <v>1722</v>
      </c>
    </row>
    <row r="255" spans="6:10" s="15" customFormat="1" ht="23.25" customHeight="1">
      <c r="F255" s="610" t="s">
        <v>1723</v>
      </c>
      <c r="G255" s="610" t="s">
        <v>1084</v>
      </c>
      <c r="H255" s="610" t="s">
        <v>1083</v>
      </c>
      <c r="I255" s="610" t="s">
        <v>1435</v>
      </c>
      <c r="J255" s="610" t="s">
        <v>1724</v>
      </c>
    </row>
    <row r="256" spans="6:10" s="15" customFormat="1" ht="35.25" customHeight="1">
      <c r="F256" s="610" t="s">
        <v>1725</v>
      </c>
      <c r="G256" s="610" t="s">
        <v>1084</v>
      </c>
      <c r="H256" s="610" t="s">
        <v>1083</v>
      </c>
      <c r="I256" s="610" t="s">
        <v>1438</v>
      </c>
      <c r="J256" s="610" t="s">
        <v>1726</v>
      </c>
    </row>
    <row r="257" spans="6:10" s="15" customFormat="1" ht="21" customHeight="1">
      <c r="F257" s="610" t="s">
        <v>1727</v>
      </c>
      <c r="G257" s="610" t="s">
        <v>1084</v>
      </c>
      <c r="H257" s="610" t="s">
        <v>1083</v>
      </c>
      <c r="I257" s="610" t="s">
        <v>1441</v>
      </c>
      <c r="J257" s="610" t="s">
        <v>1728</v>
      </c>
    </row>
    <row r="258" spans="6:10" s="15" customFormat="1" ht="33" customHeight="1">
      <c r="F258" s="610" t="s">
        <v>1729</v>
      </c>
      <c r="G258" s="610" t="s">
        <v>1084</v>
      </c>
      <c r="H258" s="610" t="s">
        <v>1083</v>
      </c>
      <c r="I258" s="610" t="s">
        <v>1444</v>
      </c>
      <c r="J258" s="610" t="s">
        <v>1730</v>
      </c>
    </row>
    <row r="259" spans="6:10" s="15" customFormat="1" ht="15">
      <c r="F259" s="610" t="s">
        <v>1731</v>
      </c>
      <c r="G259" s="610" t="s">
        <v>1084</v>
      </c>
      <c r="H259" s="610" t="s">
        <v>1083</v>
      </c>
      <c r="I259" s="610" t="s">
        <v>1447</v>
      </c>
      <c r="J259" s="610" t="s">
        <v>1732</v>
      </c>
    </row>
    <row r="260" spans="6:10" s="15" customFormat="1" ht="15">
      <c r="F260" s="610" t="s">
        <v>1733</v>
      </c>
      <c r="G260" s="610" t="s">
        <v>1084</v>
      </c>
      <c r="H260" s="610" t="s">
        <v>1083</v>
      </c>
      <c r="I260" s="610" t="s">
        <v>1450</v>
      </c>
      <c r="J260" s="610" t="s">
        <v>1734</v>
      </c>
    </row>
    <row r="261" spans="6:10" s="15" customFormat="1" ht="18.75" customHeight="1">
      <c r="F261" s="610" t="s">
        <v>1735</v>
      </c>
      <c r="G261" s="610" t="s">
        <v>1084</v>
      </c>
      <c r="H261" s="610" t="s">
        <v>1083</v>
      </c>
      <c r="I261" s="610" t="s">
        <v>1453</v>
      </c>
      <c r="J261" s="610" t="s">
        <v>1736</v>
      </c>
    </row>
    <row r="262" spans="6:10" s="15" customFormat="1" ht="23.25" customHeight="1">
      <c r="F262" s="610" t="s">
        <v>1737</v>
      </c>
      <c r="G262" s="610" t="s">
        <v>1084</v>
      </c>
      <c r="H262" s="610" t="s">
        <v>1083</v>
      </c>
      <c r="I262" s="610" t="s">
        <v>1456</v>
      </c>
      <c r="J262" s="610" t="s">
        <v>1738</v>
      </c>
    </row>
    <row r="263" spans="6:10" s="15" customFormat="1" ht="35.25" customHeight="1">
      <c r="F263" s="610" t="s">
        <v>1739</v>
      </c>
      <c r="G263" s="610" t="s">
        <v>1084</v>
      </c>
      <c r="H263" s="610" t="s">
        <v>1083</v>
      </c>
      <c r="I263" s="610" t="s">
        <v>1459</v>
      </c>
      <c r="J263" s="610" t="s">
        <v>1740</v>
      </c>
    </row>
    <row r="264" spans="6:10" s="15" customFormat="1" ht="21" customHeight="1">
      <c r="F264" s="610" t="s">
        <v>1741</v>
      </c>
      <c r="G264" s="610" t="s">
        <v>1084</v>
      </c>
      <c r="H264" s="610" t="s">
        <v>1083</v>
      </c>
      <c r="I264" s="610" t="s">
        <v>1462</v>
      </c>
      <c r="J264" s="610" t="s">
        <v>1742</v>
      </c>
    </row>
    <row r="265" spans="6:10" s="15" customFormat="1" ht="33" customHeight="1">
      <c r="F265" s="610" t="s">
        <v>1743</v>
      </c>
      <c r="G265" s="610" t="s">
        <v>1084</v>
      </c>
      <c r="H265" s="610" t="s">
        <v>1083</v>
      </c>
      <c r="I265" s="610" t="s">
        <v>1465</v>
      </c>
      <c r="J265" s="610" t="s">
        <v>1744</v>
      </c>
    </row>
    <row r="266" spans="6:10" s="15" customFormat="1" ht="15">
      <c r="F266" s="610" t="s">
        <v>1745</v>
      </c>
      <c r="G266" s="610" t="s">
        <v>1084</v>
      </c>
      <c r="H266" s="610" t="s">
        <v>1083</v>
      </c>
      <c r="I266" s="610" t="s">
        <v>1468</v>
      </c>
      <c r="J266" s="610" t="s">
        <v>1746</v>
      </c>
    </row>
    <row r="267" spans="6:10" s="15" customFormat="1" ht="15">
      <c r="F267" s="610" t="s">
        <v>1747</v>
      </c>
      <c r="G267" s="610" t="s">
        <v>1089</v>
      </c>
      <c r="H267" s="610" t="s">
        <v>1088</v>
      </c>
      <c r="I267" s="610" t="s">
        <v>1048</v>
      </c>
      <c r="J267" s="610" t="s">
        <v>1748</v>
      </c>
    </row>
    <row r="268" spans="6:10" s="15" customFormat="1" ht="18.75" customHeight="1">
      <c r="F268" s="610" t="s">
        <v>1749</v>
      </c>
      <c r="G268" s="610" t="s">
        <v>1089</v>
      </c>
      <c r="H268" s="610" t="s">
        <v>1088</v>
      </c>
      <c r="I268" s="610" t="s">
        <v>1054</v>
      </c>
      <c r="J268" s="610" t="s">
        <v>1750</v>
      </c>
    </row>
    <row r="269" spans="6:10" s="15" customFormat="1" ht="23.25" customHeight="1">
      <c r="F269" s="610" t="s">
        <v>1751</v>
      </c>
      <c r="G269" s="610" t="s">
        <v>1089</v>
      </c>
      <c r="H269" s="610" t="s">
        <v>1088</v>
      </c>
      <c r="I269" s="610" t="s">
        <v>1060</v>
      </c>
      <c r="J269" s="610" t="s">
        <v>1752</v>
      </c>
    </row>
    <row r="270" spans="6:10" s="15" customFormat="1" ht="35.25" customHeight="1">
      <c r="F270" s="610" t="s">
        <v>1753</v>
      </c>
      <c r="G270" s="610" t="s">
        <v>1089</v>
      </c>
      <c r="H270" s="610" t="s">
        <v>1088</v>
      </c>
      <c r="I270" s="610" t="s">
        <v>1065</v>
      </c>
      <c r="J270" s="610" t="s">
        <v>1754</v>
      </c>
    </row>
    <row r="271" spans="6:10" s="15" customFormat="1" ht="21" customHeight="1">
      <c r="F271" s="610" t="s">
        <v>1755</v>
      </c>
      <c r="G271" s="610" t="s">
        <v>1089</v>
      </c>
      <c r="H271" s="610" t="s">
        <v>1088</v>
      </c>
      <c r="I271" s="610" t="s">
        <v>1071</v>
      </c>
      <c r="J271" s="610" t="s">
        <v>1756</v>
      </c>
    </row>
    <row r="272" spans="6:10" s="15" customFormat="1" ht="33" customHeight="1">
      <c r="F272" s="610" t="s">
        <v>1757</v>
      </c>
      <c r="G272" s="610" t="s">
        <v>1089</v>
      </c>
      <c r="H272" s="610" t="s">
        <v>1088</v>
      </c>
      <c r="I272" s="610" t="s">
        <v>1076</v>
      </c>
      <c r="J272" s="610" t="s">
        <v>1758</v>
      </c>
    </row>
    <row r="273" spans="6:10" s="15" customFormat="1" ht="15">
      <c r="F273" s="610" t="s">
        <v>1759</v>
      </c>
      <c r="G273" s="610" t="s">
        <v>1089</v>
      </c>
      <c r="H273" s="610" t="s">
        <v>1088</v>
      </c>
      <c r="I273" s="610" t="s">
        <v>1081</v>
      </c>
      <c r="J273" s="610" t="s">
        <v>1760</v>
      </c>
    </row>
    <row r="274" spans="6:10" s="15" customFormat="1" ht="15">
      <c r="F274" s="610" t="s">
        <v>1761</v>
      </c>
      <c r="G274" s="610" t="s">
        <v>1089</v>
      </c>
      <c r="H274" s="610" t="s">
        <v>1088</v>
      </c>
      <c r="I274" s="610" t="s">
        <v>1086</v>
      </c>
      <c r="J274" s="610" t="s">
        <v>1762</v>
      </c>
    </row>
    <row r="275" spans="6:10" s="15" customFormat="1" ht="18.75" customHeight="1">
      <c r="F275" s="610" t="s">
        <v>1763</v>
      </c>
      <c r="G275" s="610" t="s">
        <v>1089</v>
      </c>
      <c r="H275" s="610" t="s">
        <v>1088</v>
      </c>
      <c r="I275" s="610" t="s">
        <v>1092</v>
      </c>
      <c r="J275" s="610" t="s">
        <v>1764</v>
      </c>
    </row>
    <row r="276" spans="6:10" s="15" customFormat="1" ht="23.25" customHeight="1">
      <c r="F276" s="610" t="s">
        <v>1765</v>
      </c>
      <c r="G276" s="610" t="s">
        <v>1089</v>
      </c>
      <c r="H276" s="610" t="s">
        <v>1088</v>
      </c>
      <c r="I276" s="610" t="s">
        <v>1097</v>
      </c>
      <c r="J276" s="610" t="s">
        <v>1766</v>
      </c>
    </row>
    <row r="277" spans="6:10" s="15" customFormat="1" ht="35.25" customHeight="1">
      <c r="F277" s="610" t="s">
        <v>1767</v>
      </c>
      <c r="G277" s="610" t="s">
        <v>1089</v>
      </c>
      <c r="H277" s="610" t="s">
        <v>1088</v>
      </c>
      <c r="I277" s="610" t="s">
        <v>1212</v>
      </c>
      <c r="J277" s="610" t="s">
        <v>1768</v>
      </c>
    </row>
    <row r="278" spans="6:10" s="15" customFormat="1" ht="21" customHeight="1">
      <c r="F278" s="610" t="s">
        <v>1769</v>
      </c>
      <c r="G278" s="610" t="s">
        <v>1089</v>
      </c>
      <c r="H278" s="610" t="s">
        <v>1088</v>
      </c>
      <c r="I278" s="610" t="s">
        <v>1214</v>
      </c>
      <c r="J278" s="610" t="s">
        <v>1770</v>
      </c>
    </row>
    <row r="279" spans="6:10" s="15" customFormat="1" ht="33" customHeight="1">
      <c r="F279" s="610" t="s">
        <v>1771</v>
      </c>
      <c r="G279" s="610" t="s">
        <v>1089</v>
      </c>
      <c r="H279" s="610" t="s">
        <v>1088</v>
      </c>
      <c r="I279" s="610" t="s">
        <v>1216</v>
      </c>
      <c r="J279" s="610" t="s">
        <v>1772</v>
      </c>
    </row>
    <row r="280" spans="6:10" s="15" customFormat="1" ht="15">
      <c r="F280" s="610" t="s">
        <v>1773</v>
      </c>
      <c r="G280" s="610" t="s">
        <v>1089</v>
      </c>
      <c r="H280" s="610" t="s">
        <v>1088</v>
      </c>
      <c r="I280" s="610" t="s">
        <v>1219</v>
      </c>
      <c r="J280" s="610" t="s">
        <v>1297</v>
      </c>
    </row>
    <row r="281" spans="6:10" s="15" customFormat="1" ht="15">
      <c r="F281" s="610" t="s">
        <v>1774</v>
      </c>
      <c r="G281" s="610" t="s">
        <v>1089</v>
      </c>
      <c r="H281" s="610" t="s">
        <v>1088</v>
      </c>
      <c r="I281" s="610" t="s">
        <v>1222</v>
      </c>
      <c r="J281" s="610" t="s">
        <v>1775</v>
      </c>
    </row>
    <row r="282" spans="6:10" s="15" customFormat="1" ht="18.75" customHeight="1">
      <c r="F282" s="610" t="s">
        <v>1776</v>
      </c>
      <c r="G282" s="610" t="s">
        <v>1089</v>
      </c>
      <c r="H282" s="610" t="s">
        <v>1088</v>
      </c>
      <c r="I282" s="610" t="s">
        <v>1225</v>
      </c>
      <c r="J282" s="610" t="s">
        <v>1583</v>
      </c>
    </row>
    <row r="283" spans="6:10" s="15" customFormat="1" ht="23.25" customHeight="1">
      <c r="F283" s="610" t="s">
        <v>1777</v>
      </c>
      <c r="G283" s="610" t="s">
        <v>1095</v>
      </c>
      <c r="H283" s="610" t="s">
        <v>1094</v>
      </c>
      <c r="I283" s="610" t="s">
        <v>1046</v>
      </c>
      <c r="J283" s="610" t="s">
        <v>1778</v>
      </c>
    </row>
    <row r="284" spans="6:10" s="15" customFormat="1" ht="35.25" customHeight="1">
      <c r="F284" s="610" t="s">
        <v>1779</v>
      </c>
      <c r="G284" s="610" t="s">
        <v>1095</v>
      </c>
      <c r="H284" s="610" t="s">
        <v>1094</v>
      </c>
      <c r="I284" s="610" t="s">
        <v>1048</v>
      </c>
      <c r="J284" s="610" t="s">
        <v>1780</v>
      </c>
    </row>
    <row r="285" spans="6:10" s="15" customFormat="1" ht="21" customHeight="1">
      <c r="F285" s="610" t="s">
        <v>1781</v>
      </c>
      <c r="G285" s="610" t="s">
        <v>1095</v>
      </c>
      <c r="H285" s="610" t="s">
        <v>1094</v>
      </c>
      <c r="I285" s="610" t="s">
        <v>1054</v>
      </c>
      <c r="J285" s="610" t="s">
        <v>1782</v>
      </c>
    </row>
    <row r="286" spans="6:10" s="15" customFormat="1" ht="33" customHeight="1">
      <c r="F286" s="610" t="s">
        <v>1783</v>
      </c>
      <c r="G286" s="610" t="s">
        <v>1095</v>
      </c>
      <c r="H286" s="610" t="s">
        <v>1094</v>
      </c>
      <c r="I286" s="610" t="s">
        <v>1060</v>
      </c>
      <c r="J286" s="610" t="s">
        <v>1784</v>
      </c>
    </row>
    <row r="287" spans="6:10" s="15" customFormat="1" ht="15">
      <c r="F287" s="610" t="s">
        <v>1785</v>
      </c>
      <c r="G287" s="610" t="s">
        <v>1095</v>
      </c>
      <c r="H287" s="610" t="s">
        <v>1094</v>
      </c>
      <c r="I287" s="610" t="s">
        <v>1065</v>
      </c>
      <c r="J287" s="610" t="s">
        <v>1094</v>
      </c>
    </row>
    <row r="288" spans="6:10" s="15" customFormat="1" ht="15">
      <c r="F288" s="610" t="s">
        <v>1786</v>
      </c>
      <c r="G288" s="610" t="s">
        <v>1095</v>
      </c>
      <c r="H288" s="610" t="s">
        <v>1094</v>
      </c>
      <c r="I288" s="610" t="s">
        <v>1071</v>
      </c>
      <c r="J288" s="610" t="s">
        <v>1787</v>
      </c>
    </row>
    <row r="289" spans="6:10" s="15" customFormat="1" ht="18.75" customHeight="1">
      <c r="F289" s="610" t="s">
        <v>1788</v>
      </c>
      <c r="G289" s="610" t="s">
        <v>1095</v>
      </c>
      <c r="H289" s="610" t="s">
        <v>1094</v>
      </c>
      <c r="I289" s="610" t="s">
        <v>1076</v>
      </c>
      <c r="J289" s="610" t="s">
        <v>1789</v>
      </c>
    </row>
    <row r="290" spans="6:10" s="15" customFormat="1" ht="23.25" customHeight="1">
      <c r="F290" s="610" t="s">
        <v>1790</v>
      </c>
      <c r="G290" s="610" t="s">
        <v>1095</v>
      </c>
      <c r="H290" s="610" t="s">
        <v>1094</v>
      </c>
      <c r="I290" s="610" t="s">
        <v>1081</v>
      </c>
      <c r="J290" s="610" t="s">
        <v>1791</v>
      </c>
    </row>
    <row r="291" spans="6:10" s="15" customFormat="1" ht="35.25" customHeight="1">
      <c r="F291" s="610" t="s">
        <v>1792</v>
      </c>
      <c r="G291" s="610" t="s">
        <v>1095</v>
      </c>
      <c r="H291" s="610" t="s">
        <v>1094</v>
      </c>
      <c r="I291" s="610" t="s">
        <v>1086</v>
      </c>
      <c r="J291" s="610" t="s">
        <v>1793</v>
      </c>
    </row>
    <row r="292" spans="6:10" s="15" customFormat="1" ht="21" customHeight="1">
      <c r="F292" s="610" t="s">
        <v>1794</v>
      </c>
      <c r="G292" s="610" t="s">
        <v>1095</v>
      </c>
      <c r="H292" s="610" t="s">
        <v>1094</v>
      </c>
      <c r="I292" s="610" t="s">
        <v>1092</v>
      </c>
      <c r="J292" s="610" t="s">
        <v>1107</v>
      </c>
    </row>
    <row r="293" spans="6:10" s="15" customFormat="1" ht="33" customHeight="1">
      <c r="F293" s="610" t="s">
        <v>1795</v>
      </c>
      <c r="G293" s="610" t="s">
        <v>1095</v>
      </c>
      <c r="H293" s="610" t="s">
        <v>1094</v>
      </c>
      <c r="I293" s="610" t="s">
        <v>1097</v>
      </c>
      <c r="J293" s="610" t="s">
        <v>1796</v>
      </c>
    </row>
    <row r="294" spans="6:10" s="15" customFormat="1" ht="15">
      <c r="F294" s="610" t="s">
        <v>1797</v>
      </c>
      <c r="G294" s="610" t="s">
        <v>1095</v>
      </c>
      <c r="H294" s="610" t="s">
        <v>1094</v>
      </c>
      <c r="I294" s="610" t="s">
        <v>1212</v>
      </c>
      <c r="J294" s="610" t="s">
        <v>1798</v>
      </c>
    </row>
    <row r="295" spans="6:10" s="15" customFormat="1" ht="15">
      <c r="F295" s="610" t="s">
        <v>1799</v>
      </c>
      <c r="G295" s="610" t="s">
        <v>1095</v>
      </c>
      <c r="H295" s="610" t="s">
        <v>1094</v>
      </c>
      <c r="I295" s="610" t="s">
        <v>1214</v>
      </c>
      <c r="J295" s="610" t="s">
        <v>1800</v>
      </c>
    </row>
    <row r="296" spans="6:10" s="15" customFormat="1" ht="18.75" customHeight="1">
      <c r="F296" s="610" t="s">
        <v>1801</v>
      </c>
      <c r="G296" s="610" t="s">
        <v>1095</v>
      </c>
      <c r="H296" s="610" t="s">
        <v>1094</v>
      </c>
      <c r="I296" s="610" t="s">
        <v>1216</v>
      </c>
      <c r="J296" s="610" t="s">
        <v>1802</v>
      </c>
    </row>
    <row r="297" spans="6:10" s="15" customFormat="1" ht="23.25" customHeight="1">
      <c r="F297" s="610" t="s">
        <v>1803</v>
      </c>
      <c r="G297" s="610" t="s">
        <v>1095</v>
      </c>
      <c r="H297" s="610" t="s">
        <v>1094</v>
      </c>
      <c r="I297" s="610" t="s">
        <v>1219</v>
      </c>
      <c r="J297" s="610" t="s">
        <v>1804</v>
      </c>
    </row>
    <row r="298" spans="6:10" s="15" customFormat="1" ht="35.25" customHeight="1">
      <c r="F298" s="610" t="s">
        <v>1805</v>
      </c>
      <c r="G298" s="610" t="s">
        <v>1095</v>
      </c>
      <c r="H298" s="610" t="s">
        <v>1094</v>
      </c>
      <c r="I298" s="610" t="s">
        <v>1222</v>
      </c>
      <c r="J298" s="610" t="s">
        <v>1806</v>
      </c>
    </row>
    <row r="299" spans="6:10" s="15" customFormat="1" ht="21" customHeight="1">
      <c r="F299" s="610" t="s">
        <v>1807</v>
      </c>
      <c r="G299" s="610" t="s">
        <v>1095</v>
      </c>
      <c r="H299" s="610" t="s">
        <v>1094</v>
      </c>
      <c r="I299" s="610" t="s">
        <v>1225</v>
      </c>
      <c r="J299" s="610" t="s">
        <v>1243</v>
      </c>
    </row>
    <row r="300" spans="6:10" s="15" customFormat="1" ht="33" customHeight="1">
      <c r="F300" s="610" t="s">
        <v>1808</v>
      </c>
      <c r="G300" s="610" t="s">
        <v>1095</v>
      </c>
      <c r="H300" s="610" t="s">
        <v>1094</v>
      </c>
      <c r="I300" s="610" t="s">
        <v>1228</v>
      </c>
      <c r="J300" s="610" t="s">
        <v>1809</v>
      </c>
    </row>
    <row r="301" spans="6:10" s="15" customFormat="1" ht="15">
      <c r="F301" s="610" t="s">
        <v>1810</v>
      </c>
      <c r="G301" s="610" t="s">
        <v>1095</v>
      </c>
      <c r="H301" s="610" t="s">
        <v>1094</v>
      </c>
      <c r="I301" s="610" t="s">
        <v>1231</v>
      </c>
      <c r="J301" s="610" t="s">
        <v>1811</v>
      </c>
    </row>
    <row r="302" spans="6:10" s="15" customFormat="1" ht="15">
      <c r="F302" s="610" t="s">
        <v>1812</v>
      </c>
      <c r="G302" s="610" t="s">
        <v>1095</v>
      </c>
      <c r="H302" s="610" t="s">
        <v>1094</v>
      </c>
      <c r="I302" s="610" t="s">
        <v>1233</v>
      </c>
      <c r="J302" s="610" t="s">
        <v>1813</v>
      </c>
    </row>
    <row r="303" spans="6:10" s="15" customFormat="1" ht="18.75" customHeight="1">
      <c r="F303" s="610" t="s">
        <v>1814</v>
      </c>
      <c r="G303" s="610" t="s">
        <v>1095</v>
      </c>
      <c r="H303" s="610" t="s">
        <v>1094</v>
      </c>
      <c r="I303" s="610" t="s">
        <v>1236</v>
      </c>
      <c r="J303" s="610" t="s">
        <v>1815</v>
      </c>
    </row>
    <row r="304" spans="6:10" s="15" customFormat="1" ht="23.25" customHeight="1">
      <c r="F304" s="610" t="s">
        <v>1816</v>
      </c>
      <c r="G304" s="610" t="s">
        <v>1095</v>
      </c>
      <c r="H304" s="610" t="s">
        <v>1094</v>
      </c>
      <c r="I304" s="610" t="s">
        <v>1239</v>
      </c>
      <c r="J304" s="610" t="s">
        <v>1817</v>
      </c>
    </row>
    <row r="305" spans="6:10" s="15" customFormat="1" ht="35.25" customHeight="1">
      <c r="F305" s="610" t="s">
        <v>1818</v>
      </c>
      <c r="G305" s="610" t="s">
        <v>1095</v>
      </c>
      <c r="H305" s="610" t="s">
        <v>1094</v>
      </c>
      <c r="I305" s="610" t="s">
        <v>1242</v>
      </c>
      <c r="J305" s="610" t="s">
        <v>1819</v>
      </c>
    </row>
    <row r="306" spans="6:10" s="15" customFormat="1" ht="21" customHeight="1">
      <c r="F306" s="610" t="s">
        <v>1820</v>
      </c>
      <c r="G306" s="610" t="s">
        <v>1095</v>
      </c>
      <c r="H306" s="610" t="s">
        <v>1094</v>
      </c>
      <c r="I306" s="610" t="s">
        <v>1245</v>
      </c>
      <c r="J306" s="610" t="s">
        <v>1821</v>
      </c>
    </row>
    <row r="307" spans="6:10" s="15" customFormat="1" ht="33" customHeight="1">
      <c r="F307" s="610" t="s">
        <v>1822</v>
      </c>
      <c r="G307" s="610" t="s">
        <v>1095</v>
      </c>
      <c r="H307" s="610" t="s">
        <v>1094</v>
      </c>
      <c r="I307" s="610" t="s">
        <v>1248</v>
      </c>
      <c r="J307" s="610" t="s">
        <v>1823</v>
      </c>
    </row>
    <row r="308" spans="6:10" s="15" customFormat="1" ht="15">
      <c r="F308" s="610" t="s">
        <v>1824</v>
      </c>
      <c r="G308" s="610" t="s">
        <v>1095</v>
      </c>
      <c r="H308" s="610" t="s">
        <v>1094</v>
      </c>
      <c r="I308" s="610" t="s">
        <v>1251</v>
      </c>
      <c r="J308" s="610" t="s">
        <v>1825</v>
      </c>
    </row>
    <row r="309" spans="6:10" s="15" customFormat="1" ht="15">
      <c r="F309" s="610" t="s">
        <v>1826</v>
      </c>
      <c r="G309" s="610" t="s">
        <v>1095</v>
      </c>
      <c r="H309" s="610" t="s">
        <v>1094</v>
      </c>
      <c r="I309" s="610" t="s">
        <v>1254</v>
      </c>
      <c r="J309" s="610" t="s">
        <v>1827</v>
      </c>
    </row>
    <row r="310" spans="6:10" s="15" customFormat="1" ht="18.75" customHeight="1">
      <c r="F310" s="610" t="s">
        <v>1828</v>
      </c>
      <c r="G310" s="610" t="s">
        <v>1095</v>
      </c>
      <c r="H310" s="610" t="s">
        <v>1094</v>
      </c>
      <c r="I310" s="610" t="s">
        <v>1257</v>
      </c>
      <c r="J310" s="610" t="s">
        <v>1829</v>
      </c>
    </row>
    <row r="311" spans="6:10" s="15" customFormat="1" ht="23.25" customHeight="1">
      <c r="F311" s="610" t="s">
        <v>1830</v>
      </c>
      <c r="G311" s="610" t="s">
        <v>1095</v>
      </c>
      <c r="H311" s="610" t="s">
        <v>1094</v>
      </c>
      <c r="I311" s="610" t="s">
        <v>1260</v>
      </c>
      <c r="J311" s="610" t="s">
        <v>1831</v>
      </c>
    </row>
    <row r="312" spans="6:10" s="15" customFormat="1" ht="35.25" customHeight="1">
      <c r="F312" s="610" t="s">
        <v>1832</v>
      </c>
      <c r="G312" s="610" t="s">
        <v>1095</v>
      </c>
      <c r="H312" s="610" t="s">
        <v>1094</v>
      </c>
      <c r="I312" s="610" t="s">
        <v>1263</v>
      </c>
      <c r="J312" s="610" t="s">
        <v>1833</v>
      </c>
    </row>
    <row r="313" spans="6:10" s="15" customFormat="1" ht="21" customHeight="1">
      <c r="F313" s="610" t="s">
        <v>1834</v>
      </c>
      <c r="G313" s="610" t="s">
        <v>1095</v>
      </c>
      <c r="H313" s="610" t="s">
        <v>1094</v>
      </c>
      <c r="I313" s="610" t="s">
        <v>1266</v>
      </c>
      <c r="J313" s="610" t="s">
        <v>1835</v>
      </c>
    </row>
    <row r="314" spans="6:10" s="15" customFormat="1" ht="33" customHeight="1">
      <c r="F314" s="610" t="s">
        <v>1836</v>
      </c>
      <c r="G314" s="610" t="s">
        <v>1095</v>
      </c>
      <c r="H314" s="610" t="s">
        <v>1094</v>
      </c>
      <c r="I314" s="610" t="s">
        <v>1269</v>
      </c>
      <c r="J314" s="610" t="s">
        <v>1837</v>
      </c>
    </row>
    <row r="315" spans="6:10" s="15" customFormat="1" ht="15">
      <c r="F315" s="610" t="s">
        <v>1838</v>
      </c>
      <c r="G315" s="610" t="s">
        <v>1095</v>
      </c>
      <c r="H315" s="610" t="s">
        <v>1094</v>
      </c>
      <c r="I315" s="610" t="s">
        <v>1272</v>
      </c>
      <c r="J315" s="610" t="s">
        <v>1839</v>
      </c>
    </row>
    <row r="316" spans="6:10" s="15" customFormat="1" ht="15">
      <c r="F316" s="610" t="s">
        <v>1840</v>
      </c>
      <c r="G316" s="610" t="s">
        <v>1095</v>
      </c>
      <c r="H316" s="610" t="s">
        <v>1094</v>
      </c>
      <c r="I316" s="610" t="s">
        <v>1275</v>
      </c>
      <c r="J316" s="610" t="s">
        <v>1841</v>
      </c>
    </row>
    <row r="317" spans="6:10" s="15" customFormat="1" ht="18.75" customHeight="1">
      <c r="F317" s="610" t="s">
        <v>1842</v>
      </c>
      <c r="G317" s="610" t="s">
        <v>1095</v>
      </c>
      <c r="H317" s="610" t="s">
        <v>1094</v>
      </c>
      <c r="I317" s="610" t="s">
        <v>1278</v>
      </c>
      <c r="J317" s="610" t="s">
        <v>1843</v>
      </c>
    </row>
    <row r="318" spans="6:10" s="15" customFormat="1" ht="23.25" customHeight="1">
      <c r="F318" s="610" t="s">
        <v>1844</v>
      </c>
      <c r="G318" s="610" t="s">
        <v>1095</v>
      </c>
      <c r="H318" s="610" t="s">
        <v>1094</v>
      </c>
      <c r="I318" s="610" t="s">
        <v>1281</v>
      </c>
      <c r="J318" s="610" t="s">
        <v>1845</v>
      </c>
    </row>
    <row r="319" spans="6:10" s="15" customFormat="1" ht="35.25" customHeight="1">
      <c r="F319" s="610" t="s">
        <v>1846</v>
      </c>
      <c r="G319" s="610" t="s">
        <v>1095</v>
      </c>
      <c r="H319" s="610" t="s">
        <v>1094</v>
      </c>
      <c r="I319" s="610" t="s">
        <v>1284</v>
      </c>
      <c r="J319" s="610" t="s">
        <v>1847</v>
      </c>
    </row>
    <row r="320" spans="6:10" s="15" customFormat="1" ht="21" customHeight="1">
      <c r="F320" s="610" t="s">
        <v>1848</v>
      </c>
      <c r="G320" s="610" t="s">
        <v>1095</v>
      </c>
      <c r="H320" s="610" t="s">
        <v>1094</v>
      </c>
      <c r="I320" s="610" t="s">
        <v>1287</v>
      </c>
      <c r="J320" s="610" t="s">
        <v>1849</v>
      </c>
    </row>
    <row r="321" spans="6:10" s="15" customFormat="1" ht="33" customHeight="1">
      <c r="F321" s="610" t="s">
        <v>1850</v>
      </c>
      <c r="G321" s="610" t="s">
        <v>1095</v>
      </c>
      <c r="H321" s="610" t="s">
        <v>1094</v>
      </c>
      <c r="I321" s="610" t="s">
        <v>1385</v>
      </c>
      <c r="J321" s="610" t="s">
        <v>1851</v>
      </c>
    </row>
    <row r="322" spans="6:10" s="15" customFormat="1" ht="15">
      <c r="F322" s="610" t="s">
        <v>1852</v>
      </c>
      <c r="G322" s="610" t="s">
        <v>1100</v>
      </c>
      <c r="H322" s="610" t="s">
        <v>1099</v>
      </c>
      <c r="I322" s="610" t="s">
        <v>1046</v>
      </c>
      <c r="J322" s="610" t="s">
        <v>1190</v>
      </c>
    </row>
    <row r="323" spans="6:10" s="15" customFormat="1" ht="15">
      <c r="F323" s="610" t="s">
        <v>1853</v>
      </c>
      <c r="G323" s="610" t="s">
        <v>1100</v>
      </c>
      <c r="H323" s="610" t="s">
        <v>1099</v>
      </c>
      <c r="I323" s="610" t="s">
        <v>1048</v>
      </c>
      <c r="J323" s="610" t="s">
        <v>1854</v>
      </c>
    </row>
    <row r="324" spans="6:10" s="15" customFormat="1" ht="18.75" customHeight="1">
      <c r="F324" s="610" t="s">
        <v>1855</v>
      </c>
      <c r="G324" s="610" t="s">
        <v>1100</v>
      </c>
      <c r="H324" s="610" t="s">
        <v>1099</v>
      </c>
      <c r="I324" s="610" t="s">
        <v>1054</v>
      </c>
      <c r="J324" s="610" t="s">
        <v>1856</v>
      </c>
    </row>
    <row r="325" spans="6:10" s="15" customFormat="1" ht="23.25" customHeight="1">
      <c r="F325" s="610" t="s">
        <v>1857</v>
      </c>
      <c r="G325" s="610" t="s">
        <v>1100</v>
      </c>
      <c r="H325" s="610" t="s">
        <v>1099</v>
      </c>
      <c r="I325" s="610" t="s">
        <v>1060</v>
      </c>
      <c r="J325" s="610" t="s">
        <v>1858</v>
      </c>
    </row>
    <row r="326" spans="6:10" s="15" customFormat="1" ht="35.25" customHeight="1">
      <c r="F326" s="610" t="s">
        <v>1859</v>
      </c>
      <c r="G326" s="610" t="s">
        <v>1100</v>
      </c>
      <c r="H326" s="610" t="s">
        <v>1099</v>
      </c>
      <c r="I326" s="610" t="s">
        <v>1065</v>
      </c>
      <c r="J326" s="610" t="s">
        <v>1860</v>
      </c>
    </row>
    <row r="327" spans="6:10" s="15" customFormat="1" ht="21" customHeight="1">
      <c r="F327" s="610" t="s">
        <v>1861</v>
      </c>
      <c r="G327" s="610" t="s">
        <v>1100</v>
      </c>
      <c r="H327" s="610" t="s">
        <v>1099</v>
      </c>
      <c r="I327" s="610" t="s">
        <v>1071</v>
      </c>
      <c r="J327" s="610" t="s">
        <v>1862</v>
      </c>
    </row>
    <row r="328" spans="6:10" s="15" customFormat="1" ht="33" customHeight="1">
      <c r="F328" s="610" t="s">
        <v>1863</v>
      </c>
      <c r="G328" s="610" t="s">
        <v>1100</v>
      </c>
      <c r="H328" s="610" t="s">
        <v>1099</v>
      </c>
      <c r="I328" s="610" t="s">
        <v>1076</v>
      </c>
      <c r="J328" s="610" t="s">
        <v>1864</v>
      </c>
    </row>
    <row r="329" spans="6:10" s="15" customFormat="1" ht="15">
      <c r="F329" s="610" t="s">
        <v>1865</v>
      </c>
      <c r="G329" s="610" t="s">
        <v>1100</v>
      </c>
      <c r="H329" s="610" t="s">
        <v>1099</v>
      </c>
      <c r="I329" s="610" t="s">
        <v>1081</v>
      </c>
      <c r="J329" s="610" t="s">
        <v>1866</v>
      </c>
    </row>
    <row r="330" spans="6:10" s="15" customFormat="1" ht="15">
      <c r="F330" s="610" t="s">
        <v>1867</v>
      </c>
      <c r="G330" s="610" t="s">
        <v>1100</v>
      </c>
      <c r="H330" s="610" t="s">
        <v>1099</v>
      </c>
      <c r="I330" s="610" t="s">
        <v>1086</v>
      </c>
      <c r="J330" s="610" t="s">
        <v>1868</v>
      </c>
    </row>
    <row r="331" spans="6:10" s="15" customFormat="1" ht="18.75" customHeight="1">
      <c r="F331" s="610" t="s">
        <v>1869</v>
      </c>
      <c r="G331" s="610" t="s">
        <v>1100</v>
      </c>
      <c r="H331" s="610" t="s">
        <v>1099</v>
      </c>
      <c r="I331" s="610" t="s">
        <v>1092</v>
      </c>
      <c r="J331" s="610" t="s">
        <v>1870</v>
      </c>
    </row>
    <row r="332" spans="6:10" s="15" customFormat="1" ht="23.25" customHeight="1">
      <c r="F332" s="610" t="s">
        <v>1871</v>
      </c>
      <c r="G332" s="610" t="s">
        <v>1100</v>
      </c>
      <c r="H332" s="610" t="s">
        <v>1099</v>
      </c>
      <c r="I332" s="610" t="s">
        <v>1097</v>
      </c>
      <c r="J332" s="610" t="s">
        <v>1872</v>
      </c>
    </row>
    <row r="333" spans="6:10" s="15" customFormat="1" ht="35.25" customHeight="1">
      <c r="F333" s="610" t="s">
        <v>1873</v>
      </c>
      <c r="G333" s="610" t="s">
        <v>1100</v>
      </c>
      <c r="H333" s="610" t="s">
        <v>1099</v>
      </c>
      <c r="I333" s="610" t="s">
        <v>1212</v>
      </c>
      <c r="J333" s="610" t="s">
        <v>1874</v>
      </c>
    </row>
    <row r="334" spans="6:10" s="15" customFormat="1" ht="21" customHeight="1">
      <c r="F334" s="610" t="s">
        <v>1875</v>
      </c>
      <c r="G334" s="610" t="s">
        <v>1100</v>
      </c>
      <c r="H334" s="610" t="s">
        <v>1099</v>
      </c>
      <c r="I334" s="610" t="s">
        <v>1214</v>
      </c>
      <c r="J334" s="610" t="s">
        <v>1876</v>
      </c>
    </row>
    <row r="335" spans="6:10" s="15" customFormat="1" ht="33" customHeight="1">
      <c r="F335" s="610" t="s">
        <v>1877</v>
      </c>
      <c r="G335" s="610" t="s">
        <v>1100</v>
      </c>
      <c r="H335" s="610" t="s">
        <v>1099</v>
      </c>
      <c r="I335" s="610" t="s">
        <v>1216</v>
      </c>
      <c r="J335" s="610" t="s">
        <v>1878</v>
      </c>
    </row>
    <row r="336" spans="6:10" s="15" customFormat="1" ht="15">
      <c r="F336" s="610" t="s">
        <v>1879</v>
      </c>
      <c r="G336" s="610" t="s">
        <v>1100</v>
      </c>
      <c r="H336" s="610" t="s">
        <v>1099</v>
      </c>
      <c r="I336" s="610" t="s">
        <v>1219</v>
      </c>
      <c r="J336" s="610" t="s">
        <v>1099</v>
      </c>
    </row>
    <row r="337" spans="6:10" s="15" customFormat="1" ht="15">
      <c r="F337" s="610" t="s">
        <v>1880</v>
      </c>
      <c r="G337" s="610" t="s">
        <v>1100</v>
      </c>
      <c r="H337" s="610" t="s">
        <v>1099</v>
      </c>
      <c r="I337" s="610" t="s">
        <v>1222</v>
      </c>
      <c r="J337" s="610" t="s">
        <v>1881</v>
      </c>
    </row>
    <row r="338" spans="6:10" s="15" customFormat="1" ht="18.75" customHeight="1">
      <c r="F338" s="610" t="s">
        <v>1882</v>
      </c>
      <c r="G338" s="610" t="s">
        <v>1100</v>
      </c>
      <c r="H338" s="610" t="s">
        <v>1099</v>
      </c>
      <c r="I338" s="610" t="s">
        <v>1225</v>
      </c>
      <c r="J338" s="610" t="s">
        <v>1883</v>
      </c>
    </row>
    <row r="339" spans="6:10" s="15" customFormat="1" ht="23.25" customHeight="1">
      <c r="F339" s="610" t="s">
        <v>1884</v>
      </c>
      <c r="G339" s="610" t="s">
        <v>1100</v>
      </c>
      <c r="H339" s="610" t="s">
        <v>1099</v>
      </c>
      <c r="I339" s="610" t="s">
        <v>1228</v>
      </c>
      <c r="J339" s="610" t="s">
        <v>1885</v>
      </c>
    </row>
    <row r="340" spans="6:10" s="15" customFormat="1" ht="35.25" customHeight="1">
      <c r="F340" s="610" t="s">
        <v>1886</v>
      </c>
      <c r="G340" s="610" t="s">
        <v>1100</v>
      </c>
      <c r="H340" s="610" t="s">
        <v>1099</v>
      </c>
      <c r="I340" s="610" t="s">
        <v>1231</v>
      </c>
      <c r="J340" s="610" t="s">
        <v>1887</v>
      </c>
    </row>
    <row r="341" spans="6:10" s="15" customFormat="1" ht="21" customHeight="1">
      <c r="F341" s="610" t="s">
        <v>1888</v>
      </c>
      <c r="G341" s="610" t="s">
        <v>1100</v>
      </c>
      <c r="H341" s="610" t="s">
        <v>1099</v>
      </c>
      <c r="I341" s="610" t="s">
        <v>1233</v>
      </c>
      <c r="J341" s="610" t="s">
        <v>1889</v>
      </c>
    </row>
    <row r="342" spans="6:10" s="15" customFormat="1" ht="33" customHeight="1">
      <c r="F342" s="610" t="s">
        <v>1890</v>
      </c>
      <c r="G342" s="610" t="s">
        <v>1100</v>
      </c>
      <c r="H342" s="610" t="s">
        <v>1099</v>
      </c>
      <c r="I342" s="610" t="s">
        <v>1236</v>
      </c>
      <c r="J342" s="610" t="s">
        <v>1891</v>
      </c>
    </row>
    <row r="343" spans="6:10" s="15" customFormat="1" ht="15">
      <c r="F343" s="610" t="s">
        <v>1892</v>
      </c>
      <c r="G343" s="610" t="s">
        <v>1100</v>
      </c>
      <c r="H343" s="610" t="s">
        <v>1099</v>
      </c>
      <c r="I343" s="610" t="s">
        <v>1239</v>
      </c>
      <c r="J343" s="610" t="s">
        <v>1243</v>
      </c>
    </row>
    <row r="344" spans="6:10" s="15" customFormat="1" ht="15">
      <c r="F344" s="610" t="s">
        <v>1893</v>
      </c>
      <c r="G344" s="610" t="s">
        <v>1100</v>
      </c>
      <c r="H344" s="610" t="s">
        <v>1099</v>
      </c>
      <c r="I344" s="610" t="s">
        <v>1242</v>
      </c>
      <c r="J344" s="610" t="s">
        <v>1894</v>
      </c>
    </row>
    <row r="345" spans="6:10" s="15" customFormat="1" ht="18.75" customHeight="1">
      <c r="F345" s="610" t="s">
        <v>1895</v>
      </c>
      <c r="G345" s="610" t="s">
        <v>1100</v>
      </c>
      <c r="H345" s="610" t="s">
        <v>1099</v>
      </c>
      <c r="I345" s="610" t="s">
        <v>1245</v>
      </c>
      <c r="J345" s="610" t="s">
        <v>1819</v>
      </c>
    </row>
    <row r="346" spans="6:10" s="15" customFormat="1" ht="23.25" customHeight="1">
      <c r="F346" s="610" t="s">
        <v>1896</v>
      </c>
      <c r="G346" s="610" t="s">
        <v>1100</v>
      </c>
      <c r="H346" s="610" t="s">
        <v>1099</v>
      </c>
      <c r="I346" s="610" t="s">
        <v>1248</v>
      </c>
      <c r="J346" s="610" t="s">
        <v>1897</v>
      </c>
    </row>
    <row r="347" spans="6:10" s="15" customFormat="1" ht="35.25" customHeight="1">
      <c r="F347" s="610" t="s">
        <v>1898</v>
      </c>
      <c r="G347" s="610" t="s">
        <v>1100</v>
      </c>
      <c r="H347" s="610" t="s">
        <v>1099</v>
      </c>
      <c r="I347" s="610" t="s">
        <v>1251</v>
      </c>
      <c r="J347" s="610" t="s">
        <v>1899</v>
      </c>
    </row>
    <row r="348" spans="6:10" s="15" customFormat="1" ht="21" customHeight="1">
      <c r="F348" s="610" t="s">
        <v>1900</v>
      </c>
      <c r="G348" s="610" t="s">
        <v>1100</v>
      </c>
      <c r="H348" s="610" t="s">
        <v>1099</v>
      </c>
      <c r="I348" s="610" t="s">
        <v>1254</v>
      </c>
      <c r="J348" s="610" t="s">
        <v>1901</v>
      </c>
    </row>
    <row r="349" spans="6:10" s="15" customFormat="1" ht="33" customHeight="1">
      <c r="F349" s="610" t="s">
        <v>1902</v>
      </c>
      <c r="G349" s="610" t="s">
        <v>1100</v>
      </c>
      <c r="H349" s="610" t="s">
        <v>1099</v>
      </c>
      <c r="I349" s="610" t="s">
        <v>1257</v>
      </c>
      <c r="J349" s="610" t="s">
        <v>1903</v>
      </c>
    </row>
    <row r="350" spans="6:10" s="15" customFormat="1" ht="15">
      <c r="F350" s="610" t="s">
        <v>1904</v>
      </c>
      <c r="G350" s="610" t="s">
        <v>1100</v>
      </c>
      <c r="H350" s="610" t="s">
        <v>1099</v>
      </c>
      <c r="I350" s="610" t="s">
        <v>1260</v>
      </c>
      <c r="J350" s="610" t="s">
        <v>1905</v>
      </c>
    </row>
    <row r="351" spans="6:10" s="15" customFormat="1" ht="15">
      <c r="F351" s="610" t="s">
        <v>1906</v>
      </c>
      <c r="G351" s="610" t="s">
        <v>1100</v>
      </c>
      <c r="H351" s="610" t="s">
        <v>1099</v>
      </c>
      <c r="I351" s="610" t="s">
        <v>1263</v>
      </c>
      <c r="J351" s="610" t="s">
        <v>1907</v>
      </c>
    </row>
    <row r="352" spans="6:10" s="15" customFormat="1" ht="18.75" customHeight="1">
      <c r="F352" s="610" t="s">
        <v>1908</v>
      </c>
      <c r="G352" s="610" t="s">
        <v>1100</v>
      </c>
      <c r="H352" s="610" t="s">
        <v>1099</v>
      </c>
      <c r="I352" s="610" t="s">
        <v>1266</v>
      </c>
      <c r="J352" s="610" t="s">
        <v>1909</v>
      </c>
    </row>
    <row r="353" spans="6:10" s="15" customFormat="1" ht="23.25" customHeight="1">
      <c r="F353" s="610" t="s">
        <v>1910</v>
      </c>
      <c r="G353" s="610" t="s">
        <v>1100</v>
      </c>
      <c r="H353" s="610" t="s">
        <v>1099</v>
      </c>
      <c r="I353" s="610" t="s">
        <v>1269</v>
      </c>
      <c r="J353" s="610" t="s">
        <v>1911</v>
      </c>
    </row>
    <row r="354" spans="6:10" s="15" customFormat="1" ht="35.25" customHeight="1">
      <c r="F354" s="610" t="s">
        <v>1912</v>
      </c>
      <c r="G354" s="610" t="s">
        <v>1100</v>
      </c>
      <c r="H354" s="610" t="s">
        <v>1099</v>
      </c>
      <c r="I354" s="610" t="s">
        <v>1272</v>
      </c>
      <c r="J354" s="610" t="s">
        <v>1913</v>
      </c>
    </row>
    <row r="355" spans="6:10" s="15" customFormat="1" ht="21" customHeight="1">
      <c r="F355" s="610" t="s">
        <v>1914</v>
      </c>
      <c r="G355" s="610" t="s">
        <v>1100</v>
      </c>
      <c r="H355" s="610" t="s">
        <v>1099</v>
      </c>
      <c r="I355" s="610" t="s">
        <v>1275</v>
      </c>
      <c r="J355" s="610" t="s">
        <v>1915</v>
      </c>
    </row>
    <row r="356" spans="6:10" s="15" customFormat="1" ht="33" customHeight="1">
      <c r="F356" s="610" t="s">
        <v>1916</v>
      </c>
      <c r="G356" s="610" t="s">
        <v>1100</v>
      </c>
      <c r="H356" s="610" t="s">
        <v>1099</v>
      </c>
      <c r="I356" s="610" t="s">
        <v>1278</v>
      </c>
      <c r="J356" s="610" t="s">
        <v>1917</v>
      </c>
    </row>
    <row r="357" spans="6:10" s="15" customFormat="1" ht="15">
      <c r="F357" s="610" t="s">
        <v>1918</v>
      </c>
      <c r="G357" s="610" t="s">
        <v>1100</v>
      </c>
      <c r="H357" s="610" t="s">
        <v>1099</v>
      </c>
      <c r="I357" s="610" t="s">
        <v>1281</v>
      </c>
      <c r="J357" s="610" t="s">
        <v>1919</v>
      </c>
    </row>
    <row r="358" spans="6:10" s="15" customFormat="1" ht="15">
      <c r="F358" s="610" t="s">
        <v>1920</v>
      </c>
      <c r="G358" s="610" t="s">
        <v>1100</v>
      </c>
      <c r="H358" s="610" t="s">
        <v>1099</v>
      </c>
      <c r="I358" s="610" t="s">
        <v>1284</v>
      </c>
      <c r="J358" s="610" t="s">
        <v>1921</v>
      </c>
    </row>
    <row r="359" spans="6:10" s="15" customFormat="1" ht="18.75" customHeight="1">
      <c r="F359" s="610" t="s">
        <v>1922</v>
      </c>
      <c r="G359" s="610" t="s">
        <v>1100</v>
      </c>
      <c r="H359" s="610" t="s">
        <v>1099</v>
      </c>
      <c r="I359" s="610" t="s">
        <v>1287</v>
      </c>
      <c r="J359" s="610" t="s">
        <v>1923</v>
      </c>
    </row>
    <row r="360" spans="6:10" s="15" customFormat="1" ht="23.25" customHeight="1">
      <c r="F360" s="610" t="s">
        <v>1924</v>
      </c>
      <c r="G360" s="610" t="s">
        <v>1100</v>
      </c>
      <c r="H360" s="610" t="s">
        <v>1099</v>
      </c>
      <c r="I360" s="610" t="s">
        <v>1385</v>
      </c>
      <c r="J360" s="610" t="s">
        <v>1925</v>
      </c>
    </row>
    <row r="361" spans="6:10" s="15" customFormat="1" ht="35.25" customHeight="1">
      <c r="F361" s="610" t="s">
        <v>1926</v>
      </c>
      <c r="G361" s="610" t="s">
        <v>1100</v>
      </c>
      <c r="H361" s="610" t="s">
        <v>1099</v>
      </c>
      <c r="I361" s="610" t="s">
        <v>1388</v>
      </c>
      <c r="J361" s="610" t="s">
        <v>1927</v>
      </c>
    </row>
    <row r="362" spans="6:10" s="15" customFormat="1" ht="21" customHeight="1">
      <c r="F362" s="610" t="s">
        <v>1928</v>
      </c>
      <c r="G362" s="610" t="s">
        <v>1100</v>
      </c>
      <c r="H362" s="610" t="s">
        <v>1099</v>
      </c>
      <c r="I362" s="610" t="s">
        <v>1391</v>
      </c>
      <c r="J362" s="610" t="s">
        <v>1929</v>
      </c>
    </row>
    <row r="363" spans="6:10" s="15" customFormat="1" ht="33" customHeight="1">
      <c r="F363" s="610" t="s">
        <v>1930</v>
      </c>
      <c r="G363" s="610" t="s">
        <v>1100</v>
      </c>
      <c r="H363" s="610" t="s">
        <v>1099</v>
      </c>
      <c r="I363" s="610" t="s">
        <v>1394</v>
      </c>
      <c r="J363" s="610" t="s">
        <v>1931</v>
      </c>
    </row>
    <row r="364" spans="6:10" s="15" customFormat="1" ht="15">
      <c r="F364" s="610" t="s">
        <v>1932</v>
      </c>
      <c r="G364" s="610" t="s">
        <v>1100</v>
      </c>
      <c r="H364" s="610" t="s">
        <v>1099</v>
      </c>
      <c r="I364" s="610" t="s">
        <v>1397</v>
      </c>
      <c r="J364" s="610" t="s">
        <v>1933</v>
      </c>
    </row>
    <row r="365" spans="6:10" s="15" customFormat="1" ht="15">
      <c r="F365" s="610" t="s">
        <v>1934</v>
      </c>
      <c r="G365" s="610" t="s">
        <v>1100</v>
      </c>
      <c r="H365" s="610" t="s">
        <v>1099</v>
      </c>
      <c r="I365" s="610" t="s">
        <v>1400</v>
      </c>
      <c r="J365" s="610" t="s">
        <v>1935</v>
      </c>
    </row>
    <row r="366" spans="6:10" s="15" customFormat="1" ht="18.75" customHeight="1">
      <c r="F366" s="610" t="s">
        <v>1936</v>
      </c>
      <c r="G366" s="610" t="s">
        <v>1100</v>
      </c>
      <c r="H366" s="610" t="s">
        <v>1099</v>
      </c>
      <c r="I366" s="610" t="s">
        <v>1403</v>
      </c>
      <c r="J366" s="610" t="s">
        <v>1937</v>
      </c>
    </row>
    <row r="367" spans="6:10" s="15" customFormat="1" ht="23.25" customHeight="1">
      <c r="F367" s="610" t="s">
        <v>1938</v>
      </c>
      <c r="G367" s="610" t="s">
        <v>1100</v>
      </c>
      <c r="H367" s="610" t="s">
        <v>1099</v>
      </c>
      <c r="I367" s="610" t="s">
        <v>1406</v>
      </c>
      <c r="J367" s="610" t="s">
        <v>1939</v>
      </c>
    </row>
    <row r="368" spans="6:10" s="15" customFormat="1" ht="35.25" customHeight="1">
      <c r="F368" s="610" t="s">
        <v>1940</v>
      </c>
      <c r="G368" s="610" t="s">
        <v>1104</v>
      </c>
      <c r="H368" s="610" t="s">
        <v>1103</v>
      </c>
      <c r="I368" s="610" t="s">
        <v>1046</v>
      </c>
      <c r="J368" s="610" t="s">
        <v>1941</v>
      </c>
    </row>
    <row r="369" spans="6:10" s="15" customFormat="1" ht="21" customHeight="1">
      <c r="F369" s="610" t="s">
        <v>1942</v>
      </c>
      <c r="G369" s="610" t="s">
        <v>1104</v>
      </c>
      <c r="H369" s="610" t="s">
        <v>1103</v>
      </c>
      <c r="I369" s="610" t="s">
        <v>1048</v>
      </c>
      <c r="J369" s="610" t="s">
        <v>1943</v>
      </c>
    </row>
    <row r="370" spans="6:10" s="15" customFormat="1" ht="33" customHeight="1">
      <c r="F370" s="610" t="s">
        <v>1944</v>
      </c>
      <c r="G370" s="610" t="s">
        <v>1104</v>
      </c>
      <c r="H370" s="610" t="s">
        <v>1103</v>
      </c>
      <c r="I370" s="610" t="s">
        <v>1054</v>
      </c>
      <c r="J370" s="610" t="s">
        <v>1945</v>
      </c>
    </row>
    <row r="371" spans="6:10" s="15" customFormat="1" ht="15">
      <c r="F371" s="610" t="s">
        <v>1946</v>
      </c>
      <c r="G371" s="610" t="s">
        <v>1104</v>
      </c>
      <c r="H371" s="610" t="s">
        <v>1103</v>
      </c>
      <c r="I371" s="610" t="s">
        <v>1060</v>
      </c>
      <c r="J371" s="610" t="s">
        <v>1947</v>
      </c>
    </row>
    <row r="372" spans="6:10" s="15" customFormat="1" ht="15">
      <c r="F372" s="610" t="s">
        <v>1948</v>
      </c>
      <c r="G372" s="610" t="s">
        <v>1104</v>
      </c>
      <c r="H372" s="610" t="s">
        <v>1103</v>
      </c>
      <c r="I372" s="610" t="s">
        <v>1065</v>
      </c>
      <c r="J372" s="610" t="s">
        <v>1949</v>
      </c>
    </row>
    <row r="373" spans="6:10" s="15" customFormat="1" ht="18.75" customHeight="1">
      <c r="F373" s="610" t="s">
        <v>1950</v>
      </c>
      <c r="G373" s="610" t="s">
        <v>1104</v>
      </c>
      <c r="H373" s="610" t="s">
        <v>1103</v>
      </c>
      <c r="I373" s="610" t="s">
        <v>1071</v>
      </c>
      <c r="J373" s="610" t="s">
        <v>1951</v>
      </c>
    </row>
    <row r="374" spans="6:10" s="15" customFormat="1" ht="23.25" customHeight="1">
      <c r="F374" s="610" t="s">
        <v>1952</v>
      </c>
      <c r="G374" s="610" t="s">
        <v>1104</v>
      </c>
      <c r="H374" s="610" t="s">
        <v>1103</v>
      </c>
      <c r="I374" s="610" t="s">
        <v>1076</v>
      </c>
      <c r="J374" s="610" t="s">
        <v>1953</v>
      </c>
    </row>
    <row r="375" spans="6:10" s="15" customFormat="1" ht="35.25" customHeight="1">
      <c r="F375" s="610" t="s">
        <v>1954</v>
      </c>
      <c r="G375" s="610" t="s">
        <v>1104</v>
      </c>
      <c r="H375" s="610" t="s">
        <v>1103</v>
      </c>
      <c r="I375" s="610" t="s">
        <v>1081</v>
      </c>
      <c r="J375" s="610" t="s">
        <v>1955</v>
      </c>
    </row>
    <row r="376" spans="6:10" s="15" customFormat="1" ht="21" customHeight="1">
      <c r="F376" s="610" t="s">
        <v>1956</v>
      </c>
      <c r="G376" s="610" t="s">
        <v>1104</v>
      </c>
      <c r="H376" s="610" t="s">
        <v>1103</v>
      </c>
      <c r="I376" s="610" t="s">
        <v>1086</v>
      </c>
      <c r="J376" s="610" t="s">
        <v>1957</v>
      </c>
    </row>
    <row r="377" spans="6:10" s="15" customFormat="1" ht="33" customHeight="1">
      <c r="F377" s="610" t="s">
        <v>1958</v>
      </c>
      <c r="G377" s="610" t="s">
        <v>1104</v>
      </c>
      <c r="H377" s="610" t="s">
        <v>1103</v>
      </c>
      <c r="I377" s="610" t="s">
        <v>1092</v>
      </c>
      <c r="J377" s="610" t="s">
        <v>1959</v>
      </c>
    </row>
    <row r="378" spans="6:10" s="15" customFormat="1" ht="15">
      <c r="F378" s="610" t="s">
        <v>1960</v>
      </c>
      <c r="G378" s="610" t="s">
        <v>1104</v>
      </c>
      <c r="H378" s="610" t="s">
        <v>1103</v>
      </c>
      <c r="I378" s="610" t="s">
        <v>1097</v>
      </c>
      <c r="J378" s="610" t="s">
        <v>1961</v>
      </c>
    </row>
    <row r="379" spans="6:10" s="15" customFormat="1" ht="15">
      <c r="F379" s="610" t="s">
        <v>1962</v>
      </c>
      <c r="G379" s="610" t="s">
        <v>1104</v>
      </c>
      <c r="H379" s="610" t="s">
        <v>1103</v>
      </c>
      <c r="I379" s="610" t="s">
        <v>1212</v>
      </c>
      <c r="J379" s="610" t="s">
        <v>1963</v>
      </c>
    </row>
    <row r="380" spans="6:10" s="15" customFormat="1" ht="18.75" customHeight="1">
      <c r="F380" s="610" t="s">
        <v>1964</v>
      </c>
      <c r="G380" s="610" t="s">
        <v>1104</v>
      </c>
      <c r="H380" s="610" t="s">
        <v>1103</v>
      </c>
      <c r="I380" s="610" t="s">
        <v>1214</v>
      </c>
      <c r="J380" s="610" t="s">
        <v>1965</v>
      </c>
    </row>
    <row r="381" spans="6:10" s="15" customFormat="1" ht="23.25" customHeight="1">
      <c r="F381" s="610" t="s">
        <v>1966</v>
      </c>
      <c r="G381" s="610" t="s">
        <v>1104</v>
      </c>
      <c r="H381" s="610" t="s">
        <v>1103</v>
      </c>
      <c r="I381" s="610" t="s">
        <v>1216</v>
      </c>
      <c r="J381" s="610" t="s">
        <v>1772</v>
      </c>
    </row>
    <row r="382" spans="6:10" s="15" customFormat="1" ht="35.25" customHeight="1">
      <c r="F382" s="610" t="s">
        <v>1967</v>
      </c>
      <c r="G382" s="610" t="s">
        <v>1104</v>
      </c>
      <c r="H382" s="610" t="s">
        <v>1103</v>
      </c>
      <c r="I382" s="610" t="s">
        <v>1219</v>
      </c>
      <c r="J382" s="610" t="s">
        <v>1968</v>
      </c>
    </row>
    <row r="383" spans="6:10" s="15" customFormat="1" ht="21" customHeight="1">
      <c r="F383" s="610" t="s">
        <v>1969</v>
      </c>
      <c r="G383" s="610" t="s">
        <v>1104</v>
      </c>
      <c r="H383" s="610" t="s">
        <v>1103</v>
      </c>
      <c r="I383" s="610" t="s">
        <v>1222</v>
      </c>
      <c r="J383" s="610" t="s">
        <v>1970</v>
      </c>
    </row>
    <row r="384" spans="6:10" s="15" customFormat="1" ht="33" customHeight="1">
      <c r="F384" s="610" t="s">
        <v>1971</v>
      </c>
      <c r="G384" s="610" t="s">
        <v>1104</v>
      </c>
      <c r="H384" s="610" t="s">
        <v>1103</v>
      </c>
      <c r="I384" s="610" t="s">
        <v>1225</v>
      </c>
      <c r="J384" s="610" t="s">
        <v>1972</v>
      </c>
    </row>
    <row r="385" spans="6:10" s="15" customFormat="1" ht="15">
      <c r="F385" s="610" t="s">
        <v>1973</v>
      </c>
      <c r="G385" s="610" t="s">
        <v>1104</v>
      </c>
      <c r="H385" s="610" t="s">
        <v>1103</v>
      </c>
      <c r="I385" s="610" t="s">
        <v>1228</v>
      </c>
      <c r="J385" s="610" t="s">
        <v>1974</v>
      </c>
    </row>
    <row r="386" spans="6:10" s="15" customFormat="1" ht="15">
      <c r="F386" s="610" t="s">
        <v>1975</v>
      </c>
      <c r="G386" s="610" t="s">
        <v>1104</v>
      </c>
      <c r="H386" s="610" t="s">
        <v>1103</v>
      </c>
      <c r="I386" s="610" t="s">
        <v>1231</v>
      </c>
      <c r="J386" s="610" t="s">
        <v>1976</v>
      </c>
    </row>
    <row r="387" spans="6:10" s="15" customFormat="1" ht="18.75" customHeight="1">
      <c r="F387" s="610" t="s">
        <v>1977</v>
      </c>
      <c r="G387" s="610" t="s">
        <v>1104</v>
      </c>
      <c r="H387" s="610" t="s">
        <v>1103</v>
      </c>
      <c r="I387" s="610" t="s">
        <v>1233</v>
      </c>
      <c r="J387" s="610" t="s">
        <v>1978</v>
      </c>
    </row>
    <row r="388" spans="6:10" s="15" customFormat="1" ht="23.25" customHeight="1">
      <c r="F388" s="610" t="s">
        <v>1979</v>
      </c>
      <c r="G388" s="610" t="s">
        <v>1104</v>
      </c>
      <c r="H388" s="610" t="s">
        <v>1103</v>
      </c>
      <c r="I388" s="610" t="s">
        <v>1236</v>
      </c>
      <c r="J388" s="610" t="s">
        <v>1980</v>
      </c>
    </row>
    <row r="389" spans="6:10" s="15" customFormat="1" ht="35.25" customHeight="1">
      <c r="F389" s="610" t="s">
        <v>1981</v>
      </c>
      <c r="G389" s="610" t="s">
        <v>1104</v>
      </c>
      <c r="H389" s="610" t="s">
        <v>1103</v>
      </c>
      <c r="I389" s="610" t="s">
        <v>1239</v>
      </c>
      <c r="J389" s="610" t="s">
        <v>1982</v>
      </c>
    </row>
    <row r="390" spans="6:10" s="15" customFormat="1" ht="21" customHeight="1">
      <c r="F390" s="610" t="s">
        <v>1983</v>
      </c>
      <c r="G390" s="610" t="s">
        <v>1104</v>
      </c>
      <c r="H390" s="610" t="s">
        <v>1103</v>
      </c>
      <c r="I390" s="610" t="s">
        <v>1242</v>
      </c>
      <c r="J390" s="610" t="s">
        <v>1984</v>
      </c>
    </row>
    <row r="391" spans="6:10" s="15" customFormat="1" ht="33" customHeight="1">
      <c r="F391" s="610" t="s">
        <v>1985</v>
      </c>
      <c r="G391" s="610" t="s">
        <v>1104</v>
      </c>
      <c r="H391" s="610" t="s">
        <v>1103</v>
      </c>
      <c r="I391" s="610" t="s">
        <v>1245</v>
      </c>
      <c r="J391" s="610" t="s">
        <v>1986</v>
      </c>
    </row>
    <row r="392" spans="6:10" s="15" customFormat="1" ht="15">
      <c r="F392" s="610" t="s">
        <v>1987</v>
      </c>
      <c r="G392" s="610" t="s">
        <v>1104</v>
      </c>
      <c r="H392" s="610" t="s">
        <v>1103</v>
      </c>
      <c r="I392" s="610" t="s">
        <v>1248</v>
      </c>
      <c r="J392" s="610" t="s">
        <v>1988</v>
      </c>
    </row>
    <row r="393" spans="6:10" s="15" customFormat="1" ht="15">
      <c r="F393" s="610" t="s">
        <v>1989</v>
      </c>
      <c r="G393" s="610" t="s">
        <v>1104</v>
      </c>
      <c r="H393" s="610" t="s">
        <v>1103</v>
      </c>
      <c r="I393" s="610" t="s">
        <v>1251</v>
      </c>
      <c r="J393" s="610" t="s">
        <v>1990</v>
      </c>
    </row>
    <row r="394" spans="6:10" s="15" customFormat="1" ht="18.75" customHeight="1">
      <c r="F394" s="610" t="s">
        <v>1991</v>
      </c>
      <c r="G394" s="610" t="s">
        <v>1104</v>
      </c>
      <c r="H394" s="610" t="s">
        <v>1103</v>
      </c>
      <c r="I394" s="610" t="s">
        <v>1254</v>
      </c>
      <c r="J394" s="610" t="s">
        <v>1992</v>
      </c>
    </row>
    <row r="395" spans="6:10" s="15" customFormat="1" ht="23.25" customHeight="1">
      <c r="F395" s="610" t="s">
        <v>1993</v>
      </c>
      <c r="G395" s="610" t="s">
        <v>1104</v>
      </c>
      <c r="H395" s="610" t="s">
        <v>1103</v>
      </c>
      <c r="I395" s="610" t="s">
        <v>1257</v>
      </c>
      <c r="J395" s="610" t="s">
        <v>1994</v>
      </c>
    </row>
    <row r="396" spans="6:10" s="15" customFormat="1" ht="35.25" customHeight="1">
      <c r="F396" s="610" t="s">
        <v>1995</v>
      </c>
      <c r="G396" s="610" t="s">
        <v>1104</v>
      </c>
      <c r="H396" s="610" t="s">
        <v>1103</v>
      </c>
      <c r="I396" s="610" t="s">
        <v>1260</v>
      </c>
      <c r="J396" s="610" t="s">
        <v>1996</v>
      </c>
    </row>
    <row r="397" spans="6:10" s="15" customFormat="1" ht="21" customHeight="1">
      <c r="F397" s="610" t="s">
        <v>1997</v>
      </c>
      <c r="G397" s="610" t="s">
        <v>1104</v>
      </c>
      <c r="H397" s="610" t="s">
        <v>1103</v>
      </c>
      <c r="I397" s="610" t="s">
        <v>1263</v>
      </c>
      <c r="J397" s="610" t="s">
        <v>1998</v>
      </c>
    </row>
    <row r="398" spans="6:10" s="15" customFormat="1" ht="33" customHeight="1">
      <c r="F398" s="610" t="s">
        <v>1999</v>
      </c>
      <c r="G398" s="610" t="s">
        <v>1104</v>
      </c>
      <c r="H398" s="610" t="s">
        <v>1103</v>
      </c>
      <c r="I398" s="610" t="s">
        <v>1266</v>
      </c>
      <c r="J398" s="610" t="s">
        <v>2000</v>
      </c>
    </row>
    <row r="399" spans="6:10" s="15" customFormat="1" ht="15">
      <c r="F399" s="610" t="s">
        <v>2001</v>
      </c>
      <c r="G399" s="610" t="s">
        <v>1104</v>
      </c>
      <c r="H399" s="610" t="s">
        <v>1103</v>
      </c>
      <c r="I399" s="610" t="s">
        <v>1269</v>
      </c>
      <c r="J399" s="610" t="s">
        <v>2002</v>
      </c>
    </row>
    <row r="400" spans="6:10" s="15" customFormat="1" ht="15">
      <c r="F400" s="610" t="s">
        <v>2003</v>
      </c>
      <c r="G400" s="610" t="s">
        <v>1104</v>
      </c>
      <c r="H400" s="610" t="s">
        <v>1103</v>
      </c>
      <c r="I400" s="610" t="s">
        <v>1272</v>
      </c>
      <c r="J400" s="610" t="s">
        <v>2004</v>
      </c>
    </row>
    <row r="401" spans="6:10" s="15" customFormat="1" ht="18.75" customHeight="1">
      <c r="F401" s="610" t="s">
        <v>2005</v>
      </c>
      <c r="G401" s="610" t="s">
        <v>1104</v>
      </c>
      <c r="H401" s="610" t="s">
        <v>1103</v>
      </c>
      <c r="I401" s="610" t="s">
        <v>1275</v>
      </c>
      <c r="J401" s="610" t="s">
        <v>2006</v>
      </c>
    </row>
    <row r="402" spans="6:10" s="15" customFormat="1" ht="23.25" customHeight="1">
      <c r="F402" s="610" t="s">
        <v>2007</v>
      </c>
      <c r="G402" s="610" t="s">
        <v>1104</v>
      </c>
      <c r="H402" s="610" t="s">
        <v>1103</v>
      </c>
      <c r="I402" s="610" t="s">
        <v>1278</v>
      </c>
      <c r="J402" s="610" t="s">
        <v>2008</v>
      </c>
    </row>
    <row r="403" spans="6:10" s="15" customFormat="1" ht="35.25" customHeight="1">
      <c r="F403" s="610" t="s">
        <v>2009</v>
      </c>
      <c r="G403" s="610" t="s">
        <v>1104</v>
      </c>
      <c r="H403" s="610" t="s">
        <v>1103</v>
      </c>
      <c r="I403" s="610" t="s">
        <v>1281</v>
      </c>
      <c r="J403" s="610" t="s">
        <v>2010</v>
      </c>
    </row>
    <row r="404" spans="6:10" s="15" customFormat="1" ht="21" customHeight="1">
      <c r="F404" s="610" t="s">
        <v>2011</v>
      </c>
      <c r="G404" s="610" t="s">
        <v>1104</v>
      </c>
      <c r="H404" s="610" t="s">
        <v>1103</v>
      </c>
      <c r="I404" s="610" t="s">
        <v>1284</v>
      </c>
      <c r="J404" s="610" t="s">
        <v>2012</v>
      </c>
    </row>
    <row r="405" spans="6:10" s="15" customFormat="1" ht="33" customHeight="1">
      <c r="F405" s="610" t="s">
        <v>2013</v>
      </c>
      <c r="G405" s="610" t="s">
        <v>1104</v>
      </c>
      <c r="H405" s="610" t="s">
        <v>1103</v>
      </c>
      <c r="I405" s="610" t="s">
        <v>1287</v>
      </c>
      <c r="J405" s="610" t="s">
        <v>2014</v>
      </c>
    </row>
    <row r="406" spans="6:10" s="15" customFormat="1" ht="15">
      <c r="F406" s="610" t="s">
        <v>2015</v>
      </c>
      <c r="G406" s="610" t="s">
        <v>1104</v>
      </c>
      <c r="H406" s="610" t="s">
        <v>1103</v>
      </c>
      <c r="I406" s="610" t="s">
        <v>1385</v>
      </c>
      <c r="J406" s="610" t="s">
        <v>2016</v>
      </c>
    </row>
    <row r="407" spans="6:10" s="15" customFormat="1" ht="15">
      <c r="F407" s="610" t="s">
        <v>2017</v>
      </c>
      <c r="G407" s="610" t="s">
        <v>1104</v>
      </c>
      <c r="H407" s="610" t="s">
        <v>1103</v>
      </c>
      <c r="I407" s="610" t="s">
        <v>1388</v>
      </c>
      <c r="J407" s="610" t="s">
        <v>2018</v>
      </c>
    </row>
    <row r="408" spans="6:10" s="15" customFormat="1" ht="18.75" customHeight="1">
      <c r="F408" s="610" t="s">
        <v>2019</v>
      </c>
      <c r="G408" s="610" t="s">
        <v>1104</v>
      </c>
      <c r="H408" s="610" t="s">
        <v>1103</v>
      </c>
      <c r="I408" s="610" t="s">
        <v>1391</v>
      </c>
      <c r="J408" s="610" t="s">
        <v>2020</v>
      </c>
    </row>
    <row r="409" spans="6:10" s="15" customFormat="1" ht="23.25" customHeight="1">
      <c r="F409" s="610" t="s">
        <v>2021</v>
      </c>
      <c r="G409" s="610" t="s">
        <v>1104</v>
      </c>
      <c r="H409" s="610" t="s">
        <v>1103</v>
      </c>
      <c r="I409" s="610" t="s">
        <v>1394</v>
      </c>
      <c r="J409" s="610" t="s">
        <v>2022</v>
      </c>
    </row>
    <row r="410" spans="6:10" s="15" customFormat="1" ht="35.25" customHeight="1">
      <c r="F410" s="610" t="s">
        <v>2023</v>
      </c>
      <c r="G410" s="610" t="s">
        <v>1104</v>
      </c>
      <c r="H410" s="610" t="s">
        <v>1103</v>
      </c>
      <c r="I410" s="610" t="s">
        <v>1397</v>
      </c>
      <c r="J410" s="610" t="s">
        <v>2024</v>
      </c>
    </row>
    <row r="411" spans="6:10" s="15" customFormat="1" ht="21" customHeight="1">
      <c r="F411" s="610" t="s">
        <v>2025</v>
      </c>
      <c r="G411" s="610" t="s">
        <v>1104</v>
      </c>
      <c r="H411" s="610" t="s">
        <v>1103</v>
      </c>
      <c r="I411" s="610" t="s">
        <v>1400</v>
      </c>
      <c r="J411" s="610" t="s">
        <v>2026</v>
      </c>
    </row>
    <row r="412" spans="6:10" s="15" customFormat="1" ht="33" customHeight="1">
      <c r="F412" s="610" t="s">
        <v>2027</v>
      </c>
      <c r="G412" s="610" t="s">
        <v>1104</v>
      </c>
      <c r="H412" s="610" t="s">
        <v>1103</v>
      </c>
      <c r="I412" s="610" t="s">
        <v>1403</v>
      </c>
      <c r="J412" s="610" t="s">
        <v>2028</v>
      </c>
    </row>
    <row r="413" spans="6:10" s="15" customFormat="1" ht="15">
      <c r="F413" s="610" t="s">
        <v>2029</v>
      </c>
      <c r="G413" s="610" t="s">
        <v>1104</v>
      </c>
      <c r="H413" s="610" t="s">
        <v>1103</v>
      </c>
      <c r="I413" s="610" t="s">
        <v>1406</v>
      </c>
      <c r="J413" s="610" t="s">
        <v>2030</v>
      </c>
    </row>
    <row r="414" spans="6:10" s="15" customFormat="1" ht="15">
      <c r="F414" s="610" t="s">
        <v>2031</v>
      </c>
      <c r="G414" s="610" t="s">
        <v>1104</v>
      </c>
      <c r="H414" s="610" t="s">
        <v>1103</v>
      </c>
      <c r="I414" s="610" t="s">
        <v>1409</v>
      </c>
      <c r="J414" s="610" t="s">
        <v>2032</v>
      </c>
    </row>
    <row r="415" spans="6:10" s="15" customFormat="1" ht="18.75" customHeight="1">
      <c r="F415" s="610" t="s">
        <v>2033</v>
      </c>
      <c r="G415" s="610" t="s">
        <v>1104</v>
      </c>
      <c r="H415" s="610" t="s">
        <v>1103</v>
      </c>
      <c r="I415" s="610" t="s">
        <v>1412</v>
      </c>
      <c r="J415" s="610" t="s">
        <v>2034</v>
      </c>
    </row>
    <row r="416" spans="6:10" s="15" customFormat="1" ht="23.25" customHeight="1">
      <c r="F416" s="610" t="s">
        <v>2035</v>
      </c>
      <c r="G416" s="610" t="s">
        <v>1104</v>
      </c>
      <c r="H416" s="610" t="s">
        <v>1103</v>
      </c>
      <c r="I416" s="610" t="s">
        <v>1414</v>
      </c>
      <c r="J416" s="610" t="s">
        <v>2036</v>
      </c>
    </row>
    <row r="417" spans="6:10" s="15" customFormat="1" ht="35.25" customHeight="1">
      <c r="F417" s="610" t="s">
        <v>2037</v>
      </c>
      <c r="G417" s="610" t="s">
        <v>1104</v>
      </c>
      <c r="H417" s="610" t="s">
        <v>1103</v>
      </c>
      <c r="I417" s="610" t="s">
        <v>1417</v>
      </c>
      <c r="J417" s="610" t="s">
        <v>2038</v>
      </c>
    </row>
    <row r="418" spans="6:10" s="15" customFormat="1" ht="21" customHeight="1">
      <c r="F418" s="610" t="s">
        <v>2039</v>
      </c>
      <c r="G418" s="610" t="s">
        <v>1104</v>
      </c>
      <c r="H418" s="610" t="s">
        <v>1103</v>
      </c>
      <c r="I418" s="610" t="s">
        <v>1420</v>
      </c>
      <c r="J418" s="610" t="s">
        <v>2040</v>
      </c>
    </row>
    <row r="419" spans="6:10" s="15" customFormat="1" ht="33" customHeight="1">
      <c r="F419" s="610" t="s">
        <v>2041</v>
      </c>
      <c r="G419" s="610" t="s">
        <v>1104</v>
      </c>
      <c r="H419" s="610" t="s">
        <v>1103</v>
      </c>
      <c r="I419" s="610" t="s">
        <v>1423</v>
      </c>
      <c r="J419" s="610" t="s">
        <v>2042</v>
      </c>
    </row>
    <row r="420" spans="6:10" s="15" customFormat="1" ht="15">
      <c r="F420" s="610" t="s">
        <v>2043</v>
      </c>
      <c r="G420" s="610" t="s">
        <v>1104</v>
      </c>
      <c r="H420" s="610" t="s">
        <v>1103</v>
      </c>
      <c r="I420" s="610" t="s">
        <v>1426</v>
      </c>
      <c r="J420" s="610" t="s">
        <v>2044</v>
      </c>
    </row>
    <row r="421" spans="6:10" s="15" customFormat="1" ht="15">
      <c r="F421" s="610" t="s">
        <v>2045</v>
      </c>
      <c r="G421" s="610" t="s">
        <v>1104</v>
      </c>
      <c r="H421" s="610" t="s">
        <v>1103</v>
      </c>
      <c r="I421" s="610" t="s">
        <v>1429</v>
      </c>
      <c r="J421" s="610" t="s">
        <v>2046</v>
      </c>
    </row>
    <row r="422" spans="6:10" s="15" customFormat="1" ht="18.75" customHeight="1">
      <c r="F422" s="610" t="s">
        <v>2047</v>
      </c>
      <c r="G422" s="610" t="s">
        <v>1104</v>
      </c>
      <c r="H422" s="610" t="s">
        <v>1103</v>
      </c>
      <c r="I422" s="610" t="s">
        <v>1432</v>
      </c>
      <c r="J422" s="610" t="s">
        <v>2048</v>
      </c>
    </row>
    <row r="423" spans="6:10" s="15" customFormat="1" ht="23.25" customHeight="1">
      <c r="F423" s="610" t="s">
        <v>2049</v>
      </c>
      <c r="G423" s="610" t="s">
        <v>1104</v>
      </c>
      <c r="H423" s="610" t="s">
        <v>1103</v>
      </c>
      <c r="I423" s="610" t="s">
        <v>1435</v>
      </c>
      <c r="J423" s="610" t="s">
        <v>2050</v>
      </c>
    </row>
    <row r="424" spans="6:10" s="15" customFormat="1" ht="35.25" customHeight="1">
      <c r="F424" s="610" t="s">
        <v>2051</v>
      </c>
      <c r="G424" s="610" t="s">
        <v>1104</v>
      </c>
      <c r="H424" s="610" t="s">
        <v>1103</v>
      </c>
      <c r="I424" s="610" t="s">
        <v>1438</v>
      </c>
      <c r="J424" s="610" t="s">
        <v>2052</v>
      </c>
    </row>
    <row r="425" spans="6:10" s="15" customFormat="1" ht="21" customHeight="1">
      <c r="F425" s="610" t="s">
        <v>2053</v>
      </c>
      <c r="G425" s="610" t="s">
        <v>1104</v>
      </c>
      <c r="H425" s="610" t="s">
        <v>1103</v>
      </c>
      <c r="I425" s="610" t="s">
        <v>1441</v>
      </c>
      <c r="J425" s="610" t="s">
        <v>2054</v>
      </c>
    </row>
    <row r="426" spans="6:10" s="15" customFormat="1" ht="33" customHeight="1">
      <c r="F426" s="610" t="s">
        <v>2055</v>
      </c>
      <c r="G426" s="610" t="s">
        <v>1104</v>
      </c>
      <c r="H426" s="610" t="s">
        <v>1103</v>
      </c>
      <c r="I426" s="610" t="s">
        <v>1444</v>
      </c>
      <c r="J426" s="610" t="s">
        <v>2056</v>
      </c>
    </row>
    <row r="427" spans="6:10" s="15" customFormat="1" ht="15">
      <c r="F427" s="610" t="s">
        <v>2057</v>
      </c>
      <c r="G427" s="610" t="s">
        <v>1104</v>
      </c>
      <c r="H427" s="610" t="s">
        <v>1103</v>
      </c>
      <c r="I427" s="610" t="s">
        <v>1447</v>
      </c>
      <c r="J427" s="610" t="s">
        <v>2058</v>
      </c>
    </row>
    <row r="428" spans="6:10" s="15" customFormat="1" ht="15">
      <c r="F428" s="610" t="s">
        <v>2059</v>
      </c>
      <c r="G428" s="610" t="s">
        <v>1104</v>
      </c>
      <c r="H428" s="610" t="s">
        <v>1103</v>
      </c>
      <c r="I428" s="610" t="s">
        <v>1450</v>
      </c>
      <c r="J428" s="610" t="s">
        <v>2060</v>
      </c>
    </row>
    <row r="429" spans="6:10" s="15" customFormat="1" ht="18.75" customHeight="1">
      <c r="F429" s="610" t="s">
        <v>2061</v>
      </c>
      <c r="G429" s="610" t="s">
        <v>1104</v>
      </c>
      <c r="H429" s="610" t="s">
        <v>1103</v>
      </c>
      <c r="I429" s="610" t="s">
        <v>1453</v>
      </c>
      <c r="J429" s="610" t="s">
        <v>2062</v>
      </c>
    </row>
    <row r="430" spans="6:10" s="15" customFormat="1" ht="23.25" customHeight="1">
      <c r="F430" s="610" t="s">
        <v>2063</v>
      </c>
      <c r="G430" s="610" t="s">
        <v>1104</v>
      </c>
      <c r="H430" s="610" t="s">
        <v>1103</v>
      </c>
      <c r="I430" s="610" t="s">
        <v>1456</v>
      </c>
      <c r="J430" s="610" t="s">
        <v>2064</v>
      </c>
    </row>
    <row r="431" spans="6:10" s="15" customFormat="1" ht="35.25" customHeight="1">
      <c r="F431" s="610" t="s">
        <v>2065</v>
      </c>
      <c r="G431" s="610" t="s">
        <v>1104</v>
      </c>
      <c r="H431" s="610" t="s">
        <v>1103</v>
      </c>
      <c r="I431" s="610" t="s">
        <v>1459</v>
      </c>
      <c r="J431" s="610" t="s">
        <v>2066</v>
      </c>
    </row>
    <row r="432" spans="6:10" s="15" customFormat="1" ht="21" customHeight="1">
      <c r="F432" s="610" t="s">
        <v>2067</v>
      </c>
      <c r="G432" s="610" t="s">
        <v>1104</v>
      </c>
      <c r="H432" s="610" t="s">
        <v>1103</v>
      </c>
      <c r="I432" s="610" t="s">
        <v>1462</v>
      </c>
      <c r="J432" s="610" t="s">
        <v>2068</v>
      </c>
    </row>
    <row r="433" spans="6:10" s="15" customFormat="1" ht="33" customHeight="1">
      <c r="F433" s="610" t="s">
        <v>2069</v>
      </c>
      <c r="G433" s="610" t="s">
        <v>1104</v>
      </c>
      <c r="H433" s="610" t="s">
        <v>1103</v>
      </c>
      <c r="I433" s="610" t="s">
        <v>1465</v>
      </c>
      <c r="J433" s="610" t="s">
        <v>2070</v>
      </c>
    </row>
    <row r="434" spans="6:10" s="15" customFormat="1" ht="15">
      <c r="F434" s="610" t="s">
        <v>2071</v>
      </c>
      <c r="G434" s="610" t="s">
        <v>1104</v>
      </c>
      <c r="H434" s="610" t="s">
        <v>1103</v>
      </c>
      <c r="I434" s="610" t="s">
        <v>1468</v>
      </c>
      <c r="J434" s="610" t="s">
        <v>2072</v>
      </c>
    </row>
    <row r="435" spans="6:10" s="15" customFormat="1" ht="15">
      <c r="F435" s="610" t="s">
        <v>2073</v>
      </c>
      <c r="G435" s="610" t="s">
        <v>1104</v>
      </c>
      <c r="H435" s="610" t="s">
        <v>1103</v>
      </c>
      <c r="I435" s="610" t="s">
        <v>1471</v>
      </c>
      <c r="J435" s="610" t="s">
        <v>2074</v>
      </c>
    </row>
    <row r="436" spans="6:10" s="15" customFormat="1" ht="18.75" customHeight="1">
      <c r="F436" s="610" t="s">
        <v>2075</v>
      </c>
      <c r="G436" s="610" t="s">
        <v>1104</v>
      </c>
      <c r="H436" s="610" t="s">
        <v>1103</v>
      </c>
      <c r="I436" s="610" t="s">
        <v>1474</v>
      </c>
      <c r="J436" s="610" t="s">
        <v>2076</v>
      </c>
    </row>
    <row r="437" spans="6:10" s="15" customFormat="1" ht="23.25" customHeight="1">
      <c r="F437" s="610" t="s">
        <v>2077</v>
      </c>
      <c r="G437" s="610" t="s">
        <v>1104</v>
      </c>
      <c r="H437" s="610" t="s">
        <v>1103</v>
      </c>
      <c r="I437" s="610" t="s">
        <v>1477</v>
      </c>
      <c r="J437" s="610" t="s">
        <v>2078</v>
      </c>
    </row>
    <row r="438" spans="6:10" s="15" customFormat="1" ht="35.25" customHeight="1">
      <c r="F438" s="610" t="s">
        <v>2079</v>
      </c>
      <c r="G438" s="610" t="s">
        <v>1104</v>
      </c>
      <c r="H438" s="610" t="s">
        <v>1103</v>
      </c>
      <c r="I438" s="610" t="s">
        <v>1480</v>
      </c>
      <c r="J438" s="610" t="s">
        <v>2080</v>
      </c>
    </row>
    <row r="439" spans="6:10" s="15" customFormat="1" ht="21" customHeight="1">
      <c r="F439" s="610" t="s">
        <v>2081</v>
      </c>
      <c r="G439" s="610" t="s">
        <v>1104</v>
      </c>
      <c r="H439" s="610" t="s">
        <v>1103</v>
      </c>
      <c r="I439" s="610" t="s">
        <v>1483</v>
      </c>
      <c r="J439" s="610" t="s">
        <v>2082</v>
      </c>
    </row>
    <row r="440" spans="6:10" s="15" customFormat="1" ht="33" customHeight="1">
      <c r="F440" s="610" t="s">
        <v>2083</v>
      </c>
      <c r="G440" s="610" t="s">
        <v>1104</v>
      </c>
      <c r="H440" s="610" t="s">
        <v>1103</v>
      </c>
      <c r="I440" s="610" t="s">
        <v>1486</v>
      </c>
      <c r="J440" s="610" t="s">
        <v>2084</v>
      </c>
    </row>
    <row r="441" spans="6:10" s="15" customFormat="1" ht="15">
      <c r="F441" s="610" t="s">
        <v>2085</v>
      </c>
      <c r="G441" s="610" t="s">
        <v>1104</v>
      </c>
      <c r="H441" s="610" t="s">
        <v>1103</v>
      </c>
      <c r="I441" s="610" t="s">
        <v>1489</v>
      </c>
      <c r="J441" s="610" t="s">
        <v>2086</v>
      </c>
    </row>
    <row r="442" spans="6:10" s="15" customFormat="1" ht="15">
      <c r="F442" s="610" t="s">
        <v>2087</v>
      </c>
      <c r="G442" s="610" t="s">
        <v>1104</v>
      </c>
      <c r="H442" s="610" t="s">
        <v>1103</v>
      </c>
      <c r="I442" s="610" t="s">
        <v>1492</v>
      </c>
      <c r="J442" s="610" t="s">
        <v>2088</v>
      </c>
    </row>
    <row r="443" spans="6:10" s="15" customFormat="1" ht="18.75" customHeight="1">
      <c r="F443" s="610" t="s">
        <v>2089</v>
      </c>
      <c r="G443" s="610" t="s">
        <v>1104</v>
      </c>
      <c r="H443" s="610" t="s">
        <v>1103</v>
      </c>
      <c r="I443" s="610" t="s">
        <v>1495</v>
      </c>
      <c r="J443" s="610" t="s">
        <v>2090</v>
      </c>
    </row>
    <row r="444" spans="6:10" s="15" customFormat="1" ht="23.25" customHeight="1">
      <c r="F444" s="610" t="s">
        <v>2091</v>
      </c>
      <c r="G444" s="610" t="s">
        <v>1104</v>
      </c>
      <c r="H444" s="610" t="s">
        <v>1103</v>
      </c>
      <c r="I444" s="610" t="s">
        <v>1498</v>
      </c>
      <c r="J444" s="610" t="s">
        <v>2092</v>
      </c>
    </row>
    <row r="445" spans="6:10" s="15" customFormat="1" ht="35.25" customHeight="1">
      <c r="F445" s="610" t="s">
        <v>2093</v>
      </c>
      <c r="G445" s="610" t="s">
        <v>1104</v>
      </c>
      <c r="H445" s="610" t="s">
        <v>1103</v>
      </c>
      <c r="I445" s="610" t="s">
        <v>1501</v>
      </c>
      <c r="J445" s="610" t="s">
        <v>2094</v>
      </c>
    </row>
    <row r="446" spans="6:10" s="15" customFormat="1" ht="21" customHeight="1">
      <c r="F446" s="610" t="s">
        <v>2095</v>
      </c>
      <c r="G446" s="610" t="s">
        <v>1104</v>
      </c>
      <c r="H446" s="610" t="s">
        <v>1103</v>
      </c>
      <c r="I446" s="610" t="s">
        <v>1504</v>
      </c>
      <c r="J446" s="610" t="s">
        <v>2096</v>
      </c>
    </row>
    <row r="447" spans="6:10" s="15" customFormat="1" ht="33" customHeight="1">
      <c r="F447" s="610" t="s">
        <v>2097</v>
      </c>
      <c r="G447" s="610" t="s">
        <v>1104</v>
      </c>
      <c r="H447" s="610" t="s">
        <v>1103</v>
      </c>
      <c r="I447" s="610" t="s">
        <v>1507</v>
      </c>
      <c r="J447" s="610" t="s">
        <v>2098</v>
      </c>
    </row>
    <row r="448" spans="6:10" s="15" customFormat="1" ht="15">
      <c r="F448" s="610" t="s">
        <v>2099</v>
      </c>
      <c r="G448" s="610" t="s">
        <v>1104</v>
      </c>
      <c r="H448" s="610" t="s">
        <v>1103</v>
      </c>
      <c r="I448" s="610" t="s">
        <v>1510</v>
      </c>
      <c r="J448" s="610" t="s">
        <v>2100</v>
      </c>
    </row>
    <row r="449" spans="6:10" s="15" customFormat="1" ht="15">
      <c r="F449" s="610" t="s">
        <v>2101</v>
      </c>
      <c r="G449" s="610" t="s">
        <v>1108</v>
      </c>
      <c r="H449" s="610" t="s">
        <v>1107</v>
      </c>
      <c r="I449" s="610" t="s">
        <v>1046</v>
      </c>
      <c r="J449" s="610" t="s">
        <v>2102</v>
      </c>
    </row>
    <row r="450" spans="6:10" s="15" customFormat="1" ht="18.75" customHeight="1">
      <c r="F450" s="610" t="s">
        <v>2103</v>
      </c>
      <c r="G450" s="610" t="s">
        <v>1108</v>
      </c>
      <c r="H450" s="610" t="s">
        <v>1107</v>
      </c>
      <c r="I450" s="610" t="s">
        <v>1048</v>
      </c>
      <c r="J450" s="610" t="s">
        <v>2104</v>
      </c>
    </row>
    <row r="451" spans="6:10" s="15" customFormat="1" ht="23.25" customHeight="1">
      <c r="F451" s="610" t="s">
        <v>2105</v>
      </c>
      <c r="G451" s="610" t="s">
        <v>1108</v>
      </c>
      <c r="H451" s="610" t="s">
        <v>1107</v>
      </c>
      <c r="I451" s="610" t="s">
        <v>1054</v>
      </c>
      <c r="J451" s="610" t="s">
        <v>2106</v>
      </c>
    </row>
    <row r="452" spans="6:10" s="15" customFormat="1" ht="35.25" customHeight="1">
      <c r="F452" s="610" t="s">
        <v>2107</v>
      </c>
      <c r="G452" s="610" t="s">
        <v>1108</v>
      </c>
      <c r="H452" s="610" t="s">
        <v>1107</v>
      </c>
      <c r="I452" s="610" t="s">
        <v>1060</v>
      </c>
      <c r="J452" s="610" t="s">
        <v>2108</v>
      </c>
    </row>
    <row r="453" spans="6:10" s="15" customFormat="1" ht="21" customHeight="1">
      <c r="F453" s="610" t="s">
        <v>2109</v>
      </c>
      <c r="G453" s="610" t="s">
        <v>1108</v>
      </c>
      <c r="H453" s="610" t="s">
        <v>1107</v>
      </c>
      <c r="I453" s="610" t="s">
        <v>1065</v>
      </c>
      <c r="J453" s="610" t="s">
        <v>2110</v>
      </c>
    </row>
    <row r="454" spans="6:10" s="15" customFormat="1" ht="33" customHeight="1">
      <c r="F454" s="610" t="s">
        <v>2111</v>
      </c>
      <c r="G454" s="610" t="s">
        <v>1108</v>
      </c>
      <c r="H454" s="610" t="s">
        <v>1107</v>
      </c>
      <c r="I454" s="610" t="s">
        <v>1071</v>
      </c>
      <c r="J454" s="610" t="s">
        <v>2112</v>
      </c>
    </row>
    <row r="455" spans="6:10" s="15" customFormat="1" ht="15">
      <c r="F455" s="610" t="s">
        <v>2113</v>
      </c>
      <c r="G455" s="610" t="s">
        <v>1108</v>
      </c>
      <c r="H455" s="610" t="s">
        <v>1107</v>
      </c>
      <c r="I455" s="610" t="s">
        <v>1076</v>
      </c>
      <c r="J455" s="610" t="s">
        <v>2114</v>
      </c>
    </row>
    <row r="456" spans="6:10" s="15" customFormat="1" ht="15">
      <c r="F456" s="610" t="s">
        <v>2115</v>
      </c>
      <c r="G456" s="610" t="s">
        <v>1108</v>
      </c>
      <c r="H456" s="610" t="s">
        <v>1107</v>
      </c>
      <c r="I456" s="610" t="s">
        <v>1081</v>
      </c>
      <c r="J456" s="610" t="s">
        <v>2116</v>
      </c>
    </row>
    <row r="457" spans="6:10" s="15" customFormat="1" ht="18.75" customHeight="1">
      <c r="F457" s="610" t="s">
        <v>2117</v>
      </c>
      <c r="G457" s="610" t="s">
        <v>1108</v>
      </c>
      <c r="H457" s="610" t="s">
        <v>1107</v>
      </c>
      <c r="I457" s="610" t="s">
        <v>1086</v>
      </c>
      <c r="J457" s="610" t="s">
        <v>2118</v>
      </c>
    </row>
    <row r="458" spans="6:10" s="15" customFormat="1" ht="23.25" customHeight="1">
      <c r="F458" s="610" t="s">
        <v>2119</v>
      </c>
      <c r="G458" s="610" t="s">
        <v>1108</v>
      </c>
      <c r="H458" s="610" t="s">
        <v>1107</v>
      </c>
      <c r="I458" s="610" t="s">
        <v>1092</v>
      </c>
      <c r="J458" s="610" t="s">
        <v>2120</v>
      </c>
    </row>
    <row r="459" spans="6:10" s="15" customFormat="1" ht="35.25" customHeight="1">
      <c r="F459" s="610" t="s">
        <v>2121</v>
      </c>
      <c r="G459" s="610" t="s">
        <v>1108</v>
      </c>
      <c r="H459" s="610" t="s">
        <v>1107</v>
      </c>
      <c r="I459" s="610" t="s">
        <v>1097</v>
      </c>
      <c r="J459" s="610" t="s">
        <v>2122</v>
      </c>
    </row>
    <row r="460" spans="6:10" s="15" customFormat="1" ht="21" customHeight="1">
      <c r="F460" s="610" t="s">
        <v>2123</v>
      </c>
      <c r="G460" s="610" t="s">
        <v>1108</v>
      </c>
      <c r="H460" s="610" t="s">
        <v>1107</v>
      </c>
      <c r="I460" s="610" t="s">
        <v>1212</v>
      </c>
      <c r="J460" s="610" t="s">
        <v>2124</v>
      </c>
    </row>
    <row r="461" spans="6:10" s="15" customFormat="1" ht="33" customHeight="1">
      <c r="F461" s="610" t="s">
        <v>2125</v>
      </c>
      <c r="G461" s="610" t="s">
        <v>1108</v>
      </c>
      <c r="H461" s="610" t="s">
        <v>1107</v>
      </c>
      <c r="I461" s="610" t="s">
        <v>1214</v>
      </c>
      <c r="J461" s="610" t="s">
        <v>2126</v>
      </c>
    </row>
    <row r="462" spans="6:10" s="15" customFormat="1" ht="15">
      <c r="F462" s="610" t="s">
        <v>2127</v>
      </c>
      <c r="G462" s="610" t="s">
        <v>1108</v>
      </c>
      <c r="H462" s="610" t="s">
        <v>1107</v>
      </c>
      <c r="I462" s="610" t="s">
        <v>1216</v>
      </c>
      <c r="J462" s="610" t="s">
        <v>2128</v>
      </c>
    </row>
    <row r="463" spans="6:10" s="15" customFormat="1" ht="15">
      <c r="F463" s="610" t="s">
        <v>2129</v>
      </c>
      <c r="G463" s="610" t="s">
        <v>1108</v>
      </c>
      <c r="H463" s="610" t="s">
        <v>1107</v>
      </c>
      <c r="I463" s="610" t="s">
        <v>1219</v>
      </c>
      <c r="J463" s="610" t="s">
        <v>2130</v>
      </c>
    </row>
    <row r="464" spans="6:10" s="15" customFormat="1" ht="18.75" customHeight="1">
      <c r="F464" s="610" t="s">
        <v>2131</v>
      </c>
      <c r="G464" s="610" t="s">
        <v>1108</v>
      </c>
      <c r="H464" s="610" t="s">
        <v>1107</v>
      </c>
      <c r="I464" s="610" t="s">
        <v>1222</v>
      </c>
      <c r="J464" s="610" t="s">
        <v>2132</v>
      </c>
    </row>
    <row r="465" spans="6:10" s="15" customFormat="1" ht="23.25" customHeight="1">
      <c r="F465" s="610" t="s">
        <v>2133</v>
      </c>
      <c r="G465" s="610" t="s">
        <v>1108</v>
      </c>
      <c r="H465" s="610" t="s">
        <v>1107</v>
      </c>
      <c r="I465" s="610" t="s">
        <v>1225</v>
      </c>
      <c r="J465" s="610" t="s">
        <v>2134</v>
      </c>
    </row>
    <row r="466" spans="6:10" s="15" customFormat="1" ht="35.25" customHeight="1">
      <c r="F466" s="610" t="s">
        <v>2135</v>
      </c>
      <c r="G466" s="610" t="s">
        <v>1108</v>
      </c>
      <c r="H466" s="610" t="s">
        <v>1107</v>
      </c>
      <c r="I466" s="610" t="s">
        <v>1228</v>
      </c>
      <c r="J466" s="610" t="s">
        <v>2136</v>
      </c>
    </row>
    <row r="467" spans="6:10" s="15" customFormat="1" ht="21" customHeight="1">
      <c r="F467" s="610" t="s">
        <v>2137</v>
      </c>
      <c r="G467" s="610" t="s">
        <v>1108</v>
      </c>
      <c r="H467" s="610" t="s">
        <v>1107</v>
      </c>
      <c r="I467" s="610" t="s">
        <v>1231</v>
      </c>
      <c r="J467" s="610" t="s">
        <v>2138</v>
      </c>
    </row>
    <row r="468" spans="6:10" s="15" customFormat="1" ht="33" customHeight="1">
      <c r="F468" s="610" t="s">
        <v>2139</v>
      </c>
      <c r="G468" s="610" t="s">
        <v>1108</v>
      </c>
      <c r="H468" s="610" t="s">
        <v>1107</v>
      </c>
      <c r="I468" s="610" t="s">
        <v>1233</v>
      </c>
      <c r="J468" s="610" t="s">
        <v>2140</v>
      </c>
    </row>
    <row r="469" spans="6:10" s="15" customFormat="1" ht="15">
      <c r="F469" s="610" t="s">
        <v>2141</v>
      </c>
      <c r="G469" s="610" t="s">
        <v>1108</v>
      </c>
      <c r="H469" s="610" t="s">
        <v>1107</v>
      </c>
      <c r="I469" s="610" t="s">
        <v>1236</v>
      </c>
      <c r="J469" s="610" t="s">
        <v>2142</v>
      </c>
    </row>
    <row r="470" spans="6:10" s="15" customFormat="1" ht="15">
      <c r="F470" s="610" t="s">
        <v>2143</v>
      </c>
      <c r="G470" s="610" t="s">
        <v>1108</v>
      </c>
      <c r="H470" s="610" t="s">
        <v>1107</v>
      </c>
      <c r="I470" s="610" t="s">
        <v>1239</v>
      </c>
      <c r="J470" s="610" t="s">
        <v>2144</v>
      </c>
    </row>
    <row r="471" spans="6:10" s="15" customFormat="1" ht="18.75" customHeight="1">
      <c r="F471" s="610" t="s">
        <v>2145</v>
      </c>
      <c r="G471" s="610" t="s">
        <v>1108</v>
      </c>
      <c r="H471" s="610" t="s">
        <v>1107</v>
      </c>
      <c r="I471" s="610" t="s">
        <v>1242</v>
      </c>
      <c r="J471" s="610" t="s">
        <v>1206</v>
      </c>
    </row>
    <row r="472" spans="6:10" s="15" customFormat="1" ht="23.25" customHeight="1">
      <c r="F472" s="610" t="s">
        <v>2146</v>
      </c>
      <c r="G472" s="610" t="s">
        <v>1108</v>
      </c>
      <c r="H472" s="610" t="s">
        <v>1107</v>
      </c>
      <c r="I472" s="610" t="s">
        <v>1245</v>
      </c>
      <c r="J472" s="610" t="s">
        <v>2147</v>
      </c>
    </row>
    <row r="473" spans="6:10" s="15" customFormat="1" ht="35.25" customHeight="1">
      <c r="F473" s="610" t="s">
        <v>2148</v>
      </c>
      <c r="G473" s="610" t="s">
        <v>1108</v>
      </c>
      <c r="H473" s="610" t="s">
        <v>1107</v>
      </c>
      <c r="I473" s="610" t="s">
        <v>1248</v>
      </c>
      <c r="J473" s="610" t="s">
        <v>2149</v>
      </c>
    </row>
    <row r="474" spans="6:10" s="15" customFormat="1" ht="21" customHeight="1">
      <c r="F474" s="610" t="s">
        <v>2150</v>
      </c>
      <c r="G474" s="610" t="s">
        <v>1108</v>
      </c>
      <c r="H474" s="610" t="s">
        <v>1107</v>
      </c>
      <c r="I474" s="610" t="s">
        <v>1251</v>
      </c>
      <c r="J474" s="610" t="s">
        <v>2151</v>
      </c>
    </row>
    <row r="475" spans="6:10" s="15" customFormat="1" ht="33" customHeight="1">
      <c r="F475" s="610" t="s">
        <v>2152</v>
      </c>
      <c r="G475" s="610" t="s">
        <v>1108</v>
      </c>
      <c r="H475" s="610" t="s">
        <v>1107</v>
      </c>
      <c r="I475" s="610" t="s">
        <v>1254</v>
      </c>
      <c r="J475" s="610" t="s">
        <v>2153</v>
      </c>
    </row>
    <row r="476" spans="6:10" s="15" customFormat="1" ht="15">
      <c r="F476" s="610" t="s">
        <v>2154</v>
      </c>
      <c r="G476" s="610" t="s">
        <v>1108</v>
      </c>
      <c r="H476" s="610" t="s">
        <v>1107</v>
      </c>
      <c r="I476" s="610" t="s">
        <v>1257</v>
      </c>
      <c r="J476" s="610" t="s">
        <v>2155</v>
      </c>
    </row>
    <row r="477" spans="6:10" s="15" customFormat="1" ht="15">
      <c r="F477" s="610" t="s">
        <v>2156</v>
      </c>
      <c r="G477" s="610" t="s">
        <v>1108</v>
      </c>
      <c r="H477" s="610" t="s">
        <v>1107</v>
      </c>
      <c r="I477" s="610" t="s">
        <v>1260</v>
      </c>
      <c r="J477" s="610" t="s">
        <v>2157</v>
      </c>
    </row>
    <row r="478" spans="6:10" s="15" customFormat="1" ht="18.75" customHeight="1">
      <c r="F478" s="610" t="s">
        <v>2158</v>
      </c>
      <c r="G478" s="610" t="s">
        <v>1108</v>
      </c>
      <c r="H478" s="610" t="s">
        <v>1107</v>
      </c>
      <c r="I478" s="610" t="s">
        <v>1263</v>
      </c>
      <c r="J478" s="610" t="s">
        <v>2159</v>
      </c>
    </row>
    <row r="479" spans="6:10" s="15" customFormat="1" ht="23.25" customHeight="1">
      <c r="F479" s="610" t="s">
        <v>2160</v>
      </c>
      <c r="G479" s="610" t="s">
        <v>1108</v>
      </c>
      <c r="H479" s="610" t="s">
        <v>1107</v>
      </c>
      <c r="I479" s="610" t="s">
        <v>1266</v>
      </c>
      <c r="J479" s="610" t="s">
        <v>2161</v>
      </c>
    </row>
    <row r="480" spans="6:10" s="15" customFormat="1" ht="35.25" customHeight="1">
      <c r="F480" s="610" t="s">
        <v>2162</v>
      </c>
      <c r="G480" s="610" t="s">
        <v>1108</v>
      </c>
      <c r="H480" s="610" t="s">
        <v>1107</v>
      </c>
      <c r="I480" s="610" t="s">
        <v>1269</v>
      </c>
      <c r="J480" s="610" t="s">
        <v>2163</v>
      </c>
    </row>
    <row r="481" spans="6:10" s="15" customFormat="1" ht="21" customHeight="1">
      <c r="F481" s="610" t="s">
        <v>2164</v>
      </c>
      <c r="G481" s="610" t="s">
        <v>1108</v>
      </c>
      <c r="H481" s="610" t="s">
        <v>1107</v>
      </c>
      <c r="I481" s="610" t="s">
        <v>1272</v>
      </c>
      <c r="J481" s="610" t="s">
        <v>2165</v>
      </c>
    </row>
    <row r="482" spans="6:10" s="15" customFormat="1" ht="33" customHeight="1">
      <c r="F482" s="610" t="s">
        <v>2166</v>
      </c>
      <c r="G482" s="610" t="s">
        <v>1108</v>
      </c>
      <c r="H482" s="610" t="s">
        <v>1107</v>
      </c>
      <c r="I482" s="610" t="s">
        <v>1275</v>
      </c>
      <c r="J482" s="610" t="s">
        <v>2167</v>
      </c>
    </row>
    <row r="483" spans="6:10" s="15" customFormat="1" ht="15">
      <c r="F483" s="610" t="s">
        <v>2168</v>
      </c>
      <c r="G483" s="610" t="s">
        <v>1108</v>
      </c>
      <c r="H483" s="610" t="s">
        <v>1107</v>
      </c>
      <c r="I483" s="610" t="s">
        <v>1278</v>
      </c>
      <c r="J483" s="610" t="s">
        <v>2169</v>
      </c>
    </row>
    <row r="484" spans="6:10" s="15" customFormat="1" ht="15">
      <c r="F484" s="610" t="s">
        <v>2170</v>
      </c>
      <c r="G484" s="610" t="s">
        <v>1108</v>
      </c>
      <c r="H484" s="610" t="s">
        <v>1107</v>
      </c>
      <c r="I484" s="610" t="s">
        <v>1281</v>
      </c>
      <c r="J484" s="610" t="s">
        <v>2171</v>
      </c>
    </row>
    <row r="485" spans="6:10" s="15" customFormat="1" ht="18.75" customHeight="1">
      <c r="F485" s="610" t="s">
        <v>2172</v>
      </c>
      <c r="G485" s="610" t="s">
        <v>1108</v>
      </c>
      <c r="H485" s="610" t="s">
        <v>1107</v>
      </c>
      <c r="I485" s="610" t="s">
        <v>1284</v>
      </c>
      <c r="J485" s="610" t="s">
        <v>2173</v>
      </c>
    </row>
    <row r="486" spans="6:10" s="15" customFormat="1" ht="23.25" customHeight="1">
      <c r="F486" s="610" t="s">
        <v>2174</v>
      </c>
      <c r="G486" s="610" t="s">
        <v>1108</v>
      </c>
      <c r="H486" s="610" t="s">
        <v>1107</v>
      </c>
      <c r="I486" s="610" t="s">
        <v>1287</v>
      </c>
      <c r="J486" s="610" t="s">
        <v>2175</v>
      </c>
    </row>
    <row r="487" spans="6:10" s="15" customFormat="1" ht="35.25" customHeight="1">
      <c r="F487" s="610" t="s">
        <v>2176</v>
      </c>
      <c r="G487" s="610" t="s">
        <v>1108</v>
      </c>
      <c r="H487" s="610" t="s">
        <v>1107</v>
      </c>
      <c r="I487" s="610" t="s">
        <v>1385</v>
      </c>
      <c r="J487" s="610" t="s">
        <v>2177</v>
      </c>
    </row>
    <row r="488" spans="6:10" s="15" customFormat="1" ht="21" customHeight="1">
      <c r="F488" s="610" t="s">
        <v>2178</v>
      </c>
      <c r="G488" s="610" t="s">
        <v>1108</v>
      </c>
      <c r="H488" s="610" t="s">
        <v>1107</v>
      </c>
      <c r="I488" s="610" t="s">
        <v>1388</v>
      </c>
      <c r="J488" s="610" t="s">
        <v>2179</v>
      </c>
    </row>
    <row r="489" spans="6:10" s="15" customFormat="1" ht="33" customHeight="1">
      <c r="F489" s="610" t="s">
        <v>2180</v>
      </c>
      <c r="G489" s="610" t="s">
        <v>1108</v>
      </c>
      <c r="H489" s="610" t="s">
        <v>1107</v>
      </c>
      <c r="I489" s="610" t="s">
        <v>1391</v>
      </c>
      <c r="J489" s="610" t="s">
        <v>2181</v>
      </c>
    </row>
    <row r="490" spans="6:10" s="15" customFormat="1" ht="15">
      <c r="F490" s="610" t="s">
        <v>2182</v>
      </c>
      <c r="G490" s="610" t="s">
        <v>1108</v>
      </c>
      <c r="H490" s="610" t="s">
        <v>1107</v>
      </c>
      <c r="I490" s="610" t="s">
        <v>1394</v>
      </c>
      <c r="J490" s="610" t="s">
        <v>2183</v>
      </c>
    </row>
    <row r="491" spans="6:10" s="15" customFormat="1" ht="15">
      <c r="F491" s="610" t="s">
        <v>2184</v>
      </c>
      <c r="G491" s="610" t="s">
        <v>1108</v>
      </c>
      <c r="H491" s="610" t="s">
        <v>1107</v>
      </c>
      <c r="I491" s="610" t="s">
        <v>1397</v>
      </c>
      <c r="J491" s="610" t="s">
        <v>2185</v>
      </c>
    </row>
    <row r="492" spans="6:10" s="15" customFormat="1" ht="18.75" customHeight="1">
      <c r="F492" s="610" t="s">
        <v>2186</v>
      </c>
      <c r="G492" s="610" t="s">
        <v>1108</v>
      </c>
      <c r="H492" s="610" t="s">
        <v>1107</v>
      </c>
      <c r="I492" s="610" t="s">
        <v>1400</v>
      </c>
      <c r="J492" s="610" t="s">
        <v>2187</v>
      </c>
    </row>
    <row r="493" spans="6:10" s="15" customFormat="1" ht="23.25" customHeight="1">
      <c r="F493" s="610" t="s">
        <v>2188</v>
      </c>
      <c r="G493" s="610" t="s">
        <v>1108</v>
      </c>
      <c r="H493" s="610" t="s">
        <v>1107</v>
      </c>
      <c r="I493" s="610" t="s">
        <v>1403</v>
      </c>
      <c r="J493" s="610" t="s">
        <v>2189</v>
      </c>
    </row>
    <row r="494" spans="6:10" s="15" customFormat="1" ht="35.25" customHeight="1">
      <c r="F494" s="610" t="s">
        <v>2190</v>
      </c>
      <c r="G494" s="610" t="s">
        <v>1108</v>
      </c>
      <c r="H494" s="610" t="s">
        <v>1107</v>
      </c>
      <c r="I494" s="610" t="s">
        <v>1406</v>
      </c>
      <c r="J494" s="610" t="s">
        <v>2191</v>
      </c>
    </row>
    <row r="495" spans="6:10" s="15" customFormat="1" ht="21" customHeight="1">
      <c r="F495" s="610" t="s">
        <v>2192</v>
      </c>
      <c r="G495" s="610" t="s">
        <v>1108</v>
      </c>
      <c r="H495" s="610" t="s">
        <v>1107</v>
      </c>
      <c r="I495" s="610" t="s">
        <v>1409</v>
      </c>
      <c r="J495" s="610" t="s">
        <v>2193</v>
      </c>
    </row>
    <row r="496" spans="6:10" s="15" customFormat="1" ht="33" customHeight="1">
      <c r="F496" s="610" t="s">
        <v>2194</v>
      </c>
      <c r="G496" s="610" t="s">
        <v>1108</v>
      </c>
      <c r="H496" s="610" t="s">
        <v>1107</v>
      </c>
      <c r="I496" s="610" t="s">
        <v>1412</v>
      </c>
      <c r="J496" s="610" t="s">
        <v>2195</v>
      </c>
    </row>
    <row r="497" spans="2:10" s="15" customFormat="1" ht="15">
      <c r="F497" s="610" t="s">
        <v>2196</v>
      </c>
      <c r="G497" s="610" t="s">
        <v>1108</v>
      </c>
      <c r="H497" s="610" t="s">
        <v>1107</v>
      </c>
      <c r="I497" s="610" t="s">
        <v>1414</v>
      </c>
      <c r="J497" s="610" t="s">
        <v>2197</v>
      </c>
    </row>
    <row r="498" spans="2:10" s="15" customFormat="1" ht="15">
      <c r="F498" s="610" t="s">
        <v>2198</v>
      </c>
      <c r="G498" s="610" t="s">
        <v>1108</v>
      </c>
      <c r="H498" s="610" t="s">
        <v>1107</v>
      </c>
      <c r="I498" s="610" t="s">
        <v>1417</v>
      </c>
      <c r="J498" s="610" t="s">
        <v>2199</v>
      </c>
    </row>
    <row r="499" spans="2:10" s="15" customFormat="1" ht="39" customHeight="1">
      <c r="F499" s="610" t="s">
        <v>2200</v>
      </c>
      <c r="G499" s="610" t="s">
        <v>1108</v>
      </c>
      <c r="H499" s="610" t="s">
        <v>1107</v>
      </c>
      <c r="I499" s="610" t="s">
        <v>1420</v>
      </c>
      <c r="J499" s="610" t="s">
        <v>2201</v>
      </c>
    </row>
    <row r="500" spans="2:10" s="15" customFormat="1" ht="41.25" customHeight="1">
      <c r="F500" s="610" t="s">
        <v>2202</v>
      </c>
      <c r="G500" s="610" t="s">
        <v>1108</v>
      </c>
      <c r="H500" s="610" t="s">
        <v>1107</v>
      </c>
      <c r="I500" s="610" t="s">
        <v>1423</v>
      </c>
      <c r="J500" s="610" t="s">
        <v>2203</v>
      </c>
    </row>
    <row r="501" spans="2:10" s="15" customFormat="1" ht="35.25" customHeight="1">
      <c r="F501" s="610" t="s">
        <v>2204</v>
      </c>
      <c r="G501" s="610" t="s">
        <v>1108</v>
      </c>
      <c r="H501" s="610" t="s">
        <v>1107</v>
      </c>
      <c r="I501" s="610" t="s">
        <v>1426</v>
      </c>
      <c r="J501" s="610" t="s">
        <v>2205</v>
      </c>
    </row>
    <row r="502" spans="2:10" s="15" customFormat="1" ht="15">
      <c r="F502" s="610" t="s">
        <v>2206</v>
      </c>
      <c r="G502" s="610" t="s">
        <v>1108</v>
      </c>
      <c r="H502" s="610" t="s">
        <v>1107</v>
      </c>
      <c r="I502" s="610" t="s">
        <v>1429</v>
      </c>
      <c r="J502" s="610" t="s">
        <v>2207</v>
      </c>
    </row>
    <row r="503" spans="2:10" s="15" customFormat="1" ht="15.75" customHeight="1">
      <c r="B503" s="613"/>
      <c r="C503" s="613"/>
      <c r="D503" s="613"/>
      <c r="E503" s="613"/>
      <c r="F503" s="610" t="s">
        <v>2208</v>
      </c>
      <c r="G503" s="610" t="s">
        <v>1108</v>
      </c>
      <c r="H503" s="610" t="s">
        <v>1107</v>
      </c>
      <c r="I503" s="610" t="s">
        <v>1432</v>
      </c>
      <c r="J503" s="610" t="s">
        <v>2209</v>
      </c>
    </row>
    <row r="504" spans="2:10" s="613" customFormat="1" ht="26.25" customHeight="1">
      <c r="B504" s="461"/>
      <c r="C504" s="461"/>
      <c r="D504" s="461"/>
      <c r="E504" s="461"/>
      <c r="F504" s="610" t="s">
        <v>2210</v>
      </c>
      <c r="G504" s="610" t="s">
        <v>1108</v>
      </c>
      <c r="H504" s="610" t="s">
        <v>1107</v>
      </c>
      <c r="I504" s="610" t="s">
        <v>1435</v>
      </c>
      <c r="J504" s="610" t="s">
        <v>2211</v>
      </c>
    </row>
    <row r="505" spans="2:10" s="461" customFormat="1" ht="30" customHeight="1">
      <c r="F505" s="610" t="s">
        <v>2212</v>
      </c>
      <c r="G505" s="610" t="s">
        <v>1108</v>
      </c>
      <c r="H505" s="610" t="s">
        <v>1107</v>
      </c>
      <c r="I505" s="610" t="s">
        <v>1438</v>
      </c>
      <c r="J505" s="610" t="s">
        <v>2213</v>
      </c>
    </row>
    <row r="506" spans="2:10" s="461" customFormat="1" ht="15" customHeight="1">
      <c r="B506" s="15"/>
      <c r="C506" s="15"/>
      <c r="D506" s="15"/>
      <c r="E506" s="15"/>
      <c r="F506" s="610" t="s">
        <v>2214</v>
      </c>
      <c r="G506" s="610" t="s">
        <v>1108</v>
      </c>
      <c r="H506" s="610" t="s">
        <v>1107</v>
      </c>
      <c r="I506" s="610" t="s">
        <v>1441</v>
      </c>
      <c r="J506" s="610" t="s">
        <v>2215</v>
      </c>
    </row>
    <row r="507" spans="2:10" s="15" customFormat="1" ht="37.5" customHeight="1">
      <c r="F507" s="610" t="s">
        <v>2216</v>
      </c>
      <c r="G507" s="610" t="s">
        <v>1108</v>
      </c>
      <c r="H507" s="610" t="s">
        <v>1107</v>
      </c>
      <c r="I507" s="610" t="s">
        <v>1444</v>
      </c>
      <c r="J507" s="610" t="s">
        <v>2217</v>
      </c>
    </row>
    <row r="508" spans="2:10" s="15" customFormat="1" ht="15">
      <c r="F508" s="610" t="s">
        <v>2218</v>
      </c>
      <c r="G508" s="610" t="s">
        <v>1108</v>
      </c>
      <c r="H508" s="610" t="s">
        <v>1107</v>
      </c>
      <c r="I508" s="610" t="s">
        <v>1447</v>
      </c>
      <c r="J508" s="610" t="s">
        <v>2219</v>
      </c>
    </row>
    <row r="509" spans="2:10" s="15" customFormat="1" ht="15">
      <c r="F509" s="610" t="s">
        <v>2220</v>
      </c>
      <c r="G509" s="610" t="s">
        <v>1108</v>
      </c>
      <c r="H509" s="610" t="s">
        <v>1107</v>
      </c>
      <c r="I509" s="610" t="s">
        <v>1450</v>
      </c>
      <c r="J509" s="610" t="s">
        <v>2221</v>
      </c>
    </row>
    <row r="510" spans="2:10" s="15" customFormat="1" ht="18.75" customHeight="1">
      <c r="F510" s="610" t="s">
        <v>2222</v>
      </c>
      <c r="G510" s="610" t="s">
        <v>1108</v>
      </c>
      <c r="H510" s="610" t="s">
        <v>1107</v>
      </c>
      <c r="I510" s="610" t="s">
        <v>1453</v>
      </c>
      <c r="J510" s="610" t="s">
        <v>2223</v>
      </c>
    </row>
    <row r="511" spans="2:10" s="15" customFormat="1" ht="23.25" customHeight="1">
      <c r="F511" s="610" t="s">
        <v>2224</v>
      </c>
      <c r="G511" s="610" t="s">
        <v>1108</v>
      </c>
      <c r="H511" s="610" t="s">
        <v>1107</v>
      </c>
      <c r="I511" s="610" t="s">
        <v>1456</v>
      </c>
      <c r="J511" s="610" t="s">
        <v>2225</v>
      </c>
    </row>
    <row r="512" spans="2:10" s="15" customFormat="1" ht="35.25" customHeight="1">
      <c r="F512" s="610" t="s">
        <v>2226</v>
      </c>
      <c r="G512" s="610" t="s">
        <v>1108</v>
      </c>
      <c r="H512" s="610" t="s">
        <v>1107</v>
      </c>
      <c r="I512" s="610" t="s">
        <v>1459</v>
      </c>
      <c r="J512" s="610" t="s">
        <v>2227</v>
      </c>
    </row>
    <row r="513" spans="6:10" s="15" customFormat="1" ht="21" customHeight="1">
      <c r="F513" s="610" t="s">
        <v>2228</v>
      </c>
      <c r="G513" s="610" t="s">
        <v>1108</v>
      </c>
      <c r="H513" s="610" t="s">
        <v>1107</v>
      </c>
      <c r="I513" s="610" t="s">
        <v>1462</v>
      </c>
      <c r="J513" s="610" t="s">
        <v>2229</v>
      </c>
    </row>
    <row r="514" spans="6:10" s="15" customFormat="1" ht="33" customHeight="1">
      <c r="F514" s="610" t="s">
        <v>2230</v>
      </c>
      <c r="G514" s="610" t="s">
        <v>1108</v>
      </c>
      <c r="H514" s="610" t="s">
        <v>1107</v>
      </c>
      <c r="I514" s="610" t="s">
        <v>1465</v>
      </c>
      <c r="J514" s="610" t="s">
        <v>2231</v>
      </c>
    </row>
    <row r="515" spans="6:10" s="15" customFormat="1" ht="15">
      <c r="F515" s="610" t="s">
        <v>2232</v>
      </c>
      <c r="G515" s="610" t="s">
        <v>1108</v>
      </c>
      <c r="H515" s="610" t="s">
        <v>1107</v>
      </c>
      <c r="I515" s="610" t="s">
        <v>1468</v>
      </c>
      <c r="J515" s="610" t="s">
        <v>2233</v>
      </c>
    </row>
    <row r="516" spans="6:10" s="15" customFormat="1" ht="15">
      <c r="F516" s="610" t="s">
        <v>2234</v>
      </c>
      <c r="G516" s="610" t="s">
        <v>1108</v>
      </c>
      <c r="H516" s="610" t="s">
        <v>1107</v>
      </c>
      <c r="I516" s="610" t="s">
        <v>1471</v>
      </c>
      <c r="J516" s="610" t="s">
        <v>2235</v>
      </c>
    </row>
    <row r="517" spans="6:10" s="15" customFormat="1" ht="18.75" customHeight="1">
      <c r="F517" s="610" t="s">
        <v>2236</v>
      </c>
      <c r="G517" s="610" t="s">
        <v>1108</v>
      </c>
      <c r="H517" s="610" t="s">
        <v>1107</v>
      </c>
      <c r="I517" s="610" t="s">
        <v>1474</v>
      </c>
      <c r="J517" s="610" t="s">
        <v>2237</v>
      </c>
    </row>
    <row r="518" spans="6:10" s="15" customFormat="1" ht="23.25" customHeight="1">
      <c r="F518" s="610" t="s">
        <v>2238</v>
      </c>
      <c r="G518" s="610" t="s">
        <v>1108</v>
      </c>
      <c r="H518" s="610" t="s">
        <v>1107</v>
      </c>
      <c r="I518" s="610" t="s">
        <v>1477</v>
      </c>
      <c r="J518" s="610" t="s">
        <v>2239</v>
      </c>
    </row>
    <row r="519" spans="6:10" s="15" customFormat="1" ht="35.25" customHeight="1">
      <c r="F519" s="610" t="s">
        <v>2240</v>
      </c>
      <c r="G519" s="610" t="s">
        <v>1108</v>
      </c>
      <c r="H519" s="610" t="s">
        <v>1107</v>
      </c>
      <c r="I519" s="610" t="s">
        <v>1480</v>
      </c>
      <c r="J519" s="610" t="s">
        <v>2241</v>
      </c>
    </row>
    <row r="520" spans="6:10" s="15" customFormat="1" ht="21" customHeight="1">
      <c r="F520" s="610" t="s">
        <v>2242</v>
      </c>
      <c r="G520" s="610" t="s">
        <v>1108</v>
      </c>
      <c r="H520" s="610" t="s">
        <v>1107</v>
      </c>
      <c r="I520" s="610" t="s">
        <v>1483</v>
      </c>
      <c r="J520" s="610" t="s">
        <v>2243</v>
      </c>
    </row>
    <row r="521" spans="6:10" s="15" customFormat="1" ht="33" customHeight="1">
      <c r="F521" s="610" t="s">
        <v>2244</v>
      </c>
      <c r="G521" s="610" t="s">
        <v>1108</v>
      </c>
      <c r="H521" s="610" t="s">
        <v>1107</v>
      </c>
      <c r="I521" s="610" t="s">
        <v>1486</v>
      </c>
      <c r="J521" s="610" t="s">
        <v>2245</v>
      </c>
    </row>
    <row r="522" spans="6:10" s="15" customFormat="1" ht="15">
      <c r="F522" s="610" t="s">
        <v>2246</v>
      </c>
      <c r="G522" s="610" t="s">
        <v>1108</v>
      </c>
      <c r="H522" s="610" t="s">
        <v>1107</v>
      </c>
      <c r="I522" s="610" t="s">
        <v>1489</v>
      </c>
      <c r="J522" s="610" t="s">
        <v>2247</v>
      </c>
    </row>
    <row r="523" spans="6:10" s="15" customFormat="1" ht="15">
      <c r="F523" s="610" t="s">
        <v>2248</v>
      </c>
      <c r="G523" s="610" t="s">
        <v>1108</v>
      </c>
      <c r="H523" s="610" t="s">
        <v>1107</v>
      </c>
      <c r="I523" s="610" t="s">
        <v>1492</v>
      </c>
      <c r="J523" s="610" t="s">
        <v>2249</v>
      </c>
    </row>
    <row r="524" spans="6:10" s="15" customFormat="1" ht="18.75" customHeight="1">
      <c r="F524" s="610" t="s">
        <v>2250</v>
      </c>
      <c r="G524" s="610" t="s">
        <v>1108</v>
      </c>
      <c r="H524" s="610" t="s">
        <v>1107</v>
      </c>
      <c r="I524" s="610" t="s">
        <v>1495</v>
      </c>
      <c r="J524" s="610" t="s">
        <v>2251</v>
      </c>
    </row>
    <row r="525" spans="6:10" s="15" customFormat="1" ht="23.25" customHeight="1">
      <c r="F525" s="610" t="s">
        <v>2252</v>
      </c>
      <c r="G525" s="610" t="s">
        <v>1108</v>
      </c>
      <c r="H525" s="610" t="s">
        <v>1107</v>
      </c>
      <c r="I525" s="610" t="s">
        <v>1498</v>
      </c>
      <c r="J525" s="610" t="s">
        <v>2253</v>
      </c>
    </row>
    <row r="526" spans="6:10" s="15" customFormat="1" ht="35.25" customHeight="1">
      <c r="F526" s="610" t="s">
        <v>2254</v>
      </c>
      <c r="G526" s="610" t="s">
        <v>1108</v>
      </c>
      <c r="H526" s="610" t="s">
        <v>1107</v>
      </c>
      <c r="I526" s="610" t="s">
        <v>1501</v>
      </c>
      <c r="J526" s="610" t="s">
        <v>2255</v>
      </c>
    </row>
    <row r="527" spans="6:10" s="15" customFormat="1" ht="21" customHeight="1">
      <c r="F527" s="610" t="s">
        <v>2256</v>
      </c>
      <c r="G527" s="610" t="s">
        <v>1108</v>
      </c>
      <c r="H527" s="610" t="s">
        <v>1107</v>
      </c>
      <c r="I527" s="610" t="s">
        <v>1504</v>
      </c>
      <c r="J527" s="610" t="s">
        <v>2257</v>
      </c>
    </row>
    <row r="528" spans="6:10" s="15" customFormat="1" ht="33" customHeight="1">
      <c r="F528" s="610" t="s">
        <v>2258</v>
      </c>
      <c r="G528" s="610" t="s">
        <v>1108</v>
      </c>
      <c r="H528" s="610" t="s">
        <v>1107</v>
      </c>
      <c r="I528" s="610" t="s">
        <v>1507</v>
      </c>
      <c r="J528" s="610" t="s">
        <v>2259</v>
      </c>
    </row>
    <row r="529" spans="6:10" s="15" customFormat="1" ht="15">
      <c r="F529" s="610" t="s">
        <v>2260</v>
      </c>
      <c r="G529" s="610" t="s">
        <v>1108</v>
      </c>
      <c r="H529" s="610" t="s">
        <v>1107</v>
      </c>
      <c r="I529" s="610" t="s">
        <v>1510</v>
      </c>
      <c r="J529" s="610" t="s">
        <v>2261</v>
      </c>
    </row>
    <row r="530" spans="6:10" s="15" customFormat="1" ht="15">
      <c r="F530" s="610" t="s">
        <v>2262</v>
      </c>
      <c r="G530" s="610" t="s">
        <v>1108</v>
      </c>
      <c r="H530" s="610" t="s">
        <v>1107</v>
      </c>
      <c r="I530" s="610" t="s">
        <v>1513</v>
      </c>
      <c r="J530" s="610" t="s">
        <v>2263</v>
      </c>
    </row>
    <row r="531" spans="6:10" s="15" customFormat="1" ht="18.75" customHeight="1">
      <c r="F531" s="610" t="s">
        <v>2264</v>
      </c>
      <c r="G531" s="610" t="s">
        <v>1108</v>
      </c>
      <c r="H531" s="610" t="s">
        <v>1107</v>
      </c>
      <c r="I531" s="610" t="s">
        <v>1516</v>
      </c>
      <c r="J531" s="610" t="s">
        <v>2265</v>
      </c>
    </row>
    <row r="532" spans="6:10" s="15" customFormat="1" ht="23.25" customHeight="1">
      <c r="F532" s="610" t="s">
        <v>2266</v>
      </c>
      <c r="G532" s="610" t="s">
        <v>1108</v>
      </c>
      <c r="H532" s="610" t="s">
        <v>1107</v>
      </c>
      <c r="I532" s="610" t="s">
        <v>1519</v>
      </c>
      <c r="J532" s="610" t="s">
        <v>2267</v>
      </c>
    </row>
    <row r="533" spans="6:10" s="15" customFormat="1" ht="35.25" customHeight="1">
      <c r="F533" s="610" t="s">
        <v>2268</v>
      </c>
      <c r="G533" s="610" t="s">
        <v>1112</v>
      </c>
      <c r="H533" s="610" t="s">
        <v>1111</v>
      </c>
      <c r="I533" s="610" t="s">
        <v>1046</v>
      </c>
      <c r="J533" s="610" t="s">
        <v>2269</v>
      </c>
    </row>
    <row r="534" spans="6:10" s="15" customFormat="1" ht="21" customHeight="1">
      <c r="F534" s="610" t="s">
        <v>2270</v>
      </c>
      <c r="G534" s="610" t="s">
        <v>1112</v>
      </c>
      <c r="H534" s="610" t="s">
        <v>1111</v>
      </c>
      <c r="I534" s="610" t="s">
        <v>1048</v>
      </c>
      <c r="J534" s="610" t="s">
        <v>2271</v>
      </c>
    </row>
    <row r="535" spans="6:10" s="15" customFormat="1" ht="33" customHeight="1">
      <c r="F535" s="610" t="s">
        <v>2272</v>
      </c>
      <c r="G535" s="610" t="s">
        <v>1112</v>
      </c>
      <c r="H535" s="610" t="s">
        <v>1111</v>
      </c>
      <c r="I535" s="610" t="s">
        <v>1054</v>
      </c>
      <c r="J535" s="610" t="s">
        <v>2273</v>
      </c>
    </row>
    <row r="536" spans="6:10" s="15" customFormat="1" ht="15">
      <c r="F536" s="610" t="s">
        <v>2274</v>
      </c>
      <c r="G536" s="610" t="s">
        <v>1112</v>
      </c>
      <c r="H536" s="610" t="s">
        <v>1111</v>
      </c>
      <c r="I536" s="610" t="s">
        <v>1060</v>
      </c>
      <c r="J536" s="610" t="s">
        <v>2275</v>
      </c>
    </row>
    <row r="537" spans="6:10" s="15" customFormat="1" ht="15">
      <c r="F537" s="610" t="s">
        <v>2276</v>
      </c>
      <c r="G537" s="610" t="s">
        <v>1112</v>
      </c>
      <c r="H537" s="610" t="s">
        <v>1111</v>
      </c>
      <c r="I537" s="610" t="s">
        <v>1065</v>
      </c>
      <c r="J537" s="610" t="s">
        <v>2277</v>
      </c>
    </row>
    <row r="538" spans="6:10" s="15" customFormat="1" ht="18.75" customHeight="1">
      <c r="F538" s="610" t="s">
        <v>2278</v>
      </c>
      <c r="G538" s="610" t="s">
        <v>1112</v>
      </c>
      <c r="H538" s="610" t="s">
        <v>1111</v>
      </c>
      <c r="I538" s="610" t="s">
        <v>1071</v>
      </c>
      <c r="J538" s="610" t="s">
        <v>2279</v>
      </c>
    </row>
    <row r="539" spans="6:10" s="15" customFormat="1" ht="23.25" customHeight="1">
      <c r="F539" s="610" t="s">
        <v>2280</v>
      </c>
      <c r="G539" s="610" t="s">
        <v>1112</v>
      </c>
      <c r="H539" s="610" t="s">
        <v>1111</v>
      </c>
      <c r="I539" s="610" t="s">
        <v>1076</v>
      </c>
      <c r="J539" s="610" t="s">
        <v>2281</v>
      </c>
    </row>
    <row r="540" spans="6:10" s="15" customFormat="1" ht="35.25" customHeight="1">
      <c r="F540" s="610" t="s">
        <v>2282</v>
      </c>
      <c r="G540" s="610" t="s">
        <v>1112</v>
      </c>
      <c r="H540" s="610" t="s">
        <v>1111</v>
      </c>
      <c r="I540" s="610" t="s">
        <v>1081</v>
      </c>
      <c r="J540" s="610" t="s">
        <v>2283</v>
      </c>
    </row>
    <row r="541" spans="6:10" s="15" customFormat="1" ht="21" customHeight="1">
      <c r="F541" s="610" t="s">
        <v>2284</v>
      </c>
      <c r="G541" s="610" t="s">
        <v>1112</v>
      </c>
      <c r="H541" s="610" t="s">
        <v>1111</v>
      </c>
      <c r="I541" s="610" t="s">
        <v>1086</v>
      </c>
      <c r="J541" s="610" t="s">
        <v>2118</v>
      </c>
    </row>
    <row r="542" spans="6:10" s="15" customFormat="1" ht="33" customHeight="1">
      <c r="F542" s="610" t="s">
        <v>2285</v>
      </c>
      <c r="G542" s="610" t="s">
        <v>1112</v>
      </c>
      <c r="H542" s="610" t="s">
        <v>1111</v>
      </c>
      <c r="I542" s="610" t="s">
        <v>1092</v>
      </c>
      <c r="J542" s="610" t="s">
        <v>2286</v>
      </c>
    </row>
    <row r="543" spans="6:10" s="15" customFormat="1" ht="15">
      <c r="F543" s="610" t="s">
        <v>2287</v>
      </c>
      <c r="G543" s="610" t="s">
        <v>1112</v>
      </c>
      <c r="H543" s="610" t="s">
        <v>1111</v>
      </c>
      <c r="I543" s="610" t="s">
        <v>1097</v>
      </c>
      <c r="J543" s="610" t="s">
        <v>2288</v>
      </c>
    </row>
    <row r="544" spans="6:10" s="15" customFormat="1" ht="15">
      <c r="F544" s="610" t="s">
        <v>2289</v>
      </c>
      <c r="G544" s="610" t="s">
        <v>1112</v>
      </c>
      <c r="H544" s="610" t="s">
        <v>1111</v>
      </c>
      <c r="I544" s="610" t="s">
        <v>1212</v>
      </c>
      <c r="J544" s="610" t="s">
        <v>2290</v>
      </c>
    </row>
    <row r="545" spans="6:10" s="15" customFormat="1" ht="18.75" customHeight="1">
      <c r="F545" s="610" t="s">
        <v>2291</v>
      </c>
      <c r="G545" s="610" t="s">
        <v>1112</v>
      </c>
      <c r="H545" s="610" t="s">
        <v>1111</v>
      </c>
      <c r="I545" s="610" t="s">
        <v>1214</v>
      </c>
      <c r="J545" s="610" t="s">
        <v>2292</v>
      </c>
    </row>
    <row r="546" spans="6:10" s="15" customFormat="1" ht="23.25" customHeight="1">
      <c r="F546" s="610" t="s">
        <v>2293</v>
      </c>
      <c r="G546" s="610" t="s">
        <v>1112</v>
      </c>
      <c r="H546" s="610" t="s">
        <v>1111</v>
      </c>
      <c r="I546" s="610" t="s">
        <v>1216</v>
      </c>
      <c r="J546" s="610" t="s">
        <v>2294</v>
      </c>
    </row>
    <row r="547" spans="6:10" s="15" customFormat="1" ht="35.25" customHeight="1">
      <c r="F547" s="610" t="s">
        <v>2295</v>
      </c>
      <c r="G547" s="610" t="s">
        <v>1112</v>
      </c>
      <c r="H547" s="610" t="s">
        <v>1111</v>
      </c>
      <c r="I547" s="610" t="s">
        <v>1219</v>
      </c>
      <c r="J547" s="610" t="s">
        <v>2296</v>
      </c>
    </row>
    <row r="548" spans="6:10" s="15" customFormat="1" ht="21" customHeight="1">
      <c r="F548" s="610" t="s">
        <v>2297</v>
      </c>
      <c r="G548" s="610" t="s">
        <v>1112</v>
      </c>
      <c r="H548" s="610" t="s">
        <v>1111</v>
      </c>
      <c r="I548" s="610" t="s">
        <v>1222</v>
      </c>
      <c r="J548" s="610" t="s">
        <v>2298</v>
      </c>
    </row>
    <row r="549" spans="6:10" s="15" customFormat="1" ht="33" customHeight="1">
      <c r="F549" s="610" t="s">
        <v>2299</v>
      </c>
      <c r="G549" s="610" t="s">
        <v>1112</v>
      </c>
      <c r="H549" s="610" t="s">
        <v>1111</v>
      </c>
      <c r="I549" s="610" t="s">
        <v>1225</v>
      </c>
      <c r="J549" s="610" t="s">
        <v>2300</v>
      </c>
    </row>
    <row r="550" spans="6:10" s="15" customFormat="1" ht="15">
      <c r="F550" s="610" t="s">
        <v>2301</v>
      </c>
      <c r="G550" s="610" t="s">
        <v>1112</v>
      </c>
      <c r="H550" s="610" t="s">
        <v>1111</v>
      </c>
      <c r="I550" s="610" t="s">
        <v>1228</v>
      </c>
      <c r="J550" s="610" t="s">
        <v>2302</v>
      </c>
    </row>
    <row r="551" spans="6:10" s="15" customFormat="1" ht="15">
      <c r="F551" s="610" t="s">
        <v>2303</v>
      </c>
      <c r="G551" s="610" t="s">
        <v>1112</v>
      </c>
      <c r="H551" s="610" t="s">
        <v>1111</v>
      </c>
      <c r="I551" s="610" t="s">
        <v>1231</v>
      </c>
      <c r="J551" s="610" t="s">
        <v>2304</v>
      </c>
    </row>
    <row r="552" spans="6:10" s="15" customFormat="1" ht="18.75" customHeight="1">
      <c r="F552" s="610" t="s">
        <v>2305</v>
      </c>
      <c r="G552" s="610" t="s">
        <v>1112</v>
      </c>
      <c r="H552" s="610" t="s">
        <v>1111</v>
      </c>
      <c r="I552" s="610" t="s">
        <v>1233</v>
      </c>
      <c r="J552" s="610" t="s">
        <v>2306</v>
      </c>
    </row>
    <row r="553" spans="6:10" s="15" customFormat="1" ht="23.25" customHeight="1">
      <c r="F553" s="610" t="s">
        <v>2307</v>
      </c>
      <c r="G553" s="610" t="s">
        <v>1112</v>
      </c>
      <c r="H553" s="610" t="s">
        <v>1111</v>
      </c>
      <c r="I553" s="610" t="s">
        <v>1236</v>
      </c>
      <c r="J553" s="610" t="s">
        <v>2308</v>
      </c>
    </row>
    <row r="554" spans="6:10" s="15" customFormat="1" ht="35.25" customHeight="1">
      <c r="F554" s="610" t="s">
        <v>2309</v>
      </c>
      <c r="G554" s="610" t="s">
        <v>1112</v>
      </c>
      <c r="H554" s="610" t="s">
        <v>1111</v>
      </c>
      <c r="I554" s="610" t="s">
        <v>1239</v>
      </c>
      <c r="J554" s="610" t="s">
        <v>2310</v>
      </c>
    </row>
    <row r="555" spans="6:10" s="15" customFormat="1" ht="21" customHeight="1">
      <c r="F555" s="610" t="s">
        <v>2311</v>
      </c>
      <c r="G555" s="610" t="s">
        <v>1112</v>
      </c>
      <c r="H555" s="610" t="s">
        <v>1111</v>
      </c>
      <c r="I555" s="610" t="s">
        <v>1242</v>
      </c>
      <c r="J555" s="610" t="s">
        <v>2312</v>
      </c>
    </row>
    <row r="556" spans="6:10" s="15" customFormat="1" ht="33" customHeight="1">
      <c r="F556" s="610" t="s">
        <v>2313</v>
      </c>
      <c r="G556" s="610" t="s">
        <v>1112</v>
      </c>
      <c r="H556" s="610" t="s">
        <v>1111</v>
      </c>
      <c r="I556" s="610" t="s">
        <v>1245</v>
      </c>
      <c r="J556" s="610" t="s">
        <v>1972</v>
      </c>
    </row>
    <row r="557" spans="6:10" s="15" customFormat="1" ht="15">
      <c r="F557" s="610" t="s">
        <v>2314</v>
      </c>
      <c r="G557" s="610" t="s">
        <v>1112</v>
      </c>
      <c r="H557" s="610" t="s">
        <v>1111</v>
      </c>
      <c r="I557" s="610" t="s">
        <v>1248</v>
      </c>
      <c r="J557" s="610" t="s">
        <v>2315</v>
      </c>
    </row>
    <row r="558" spans="6:10" s="15" customFormat="1" ht="15">
      <c r="F558" s="610" t="s">
        <v>2316</v>
      </c>
      <c r="G558" s="610" t="s">
        <v>1112</v>
      </c>
      <c r="H558" s="610" t="s">
        <v>1111</v>
      </c>
      <c r="I558" s="610" t="s">
        <v>1251</v>
      </c>
      <c r="J558" s="610" t="s">
        <v>2317</v>
      </c>
    </row>
    <row r="559" spans="6:10" s="15" customFormat="1" ht="18.75" customHeight="1">
      <c r="F559" s="610" t="s">
        <v>2318</v>
      </c>
      <c r="G559" s="610" t="s">
        <v>1112</v>
      </c>
      <c r="H559" s="610" t="s">
        <v>1111</v>
      </c>
      <c r="I559" s="610" t="s">
        <v>1254</v>
      </c>
      <c r="J559" s="610" t="s">
        <v>2319</v>
      </c>
    </row>
    <row r="560" spans="6:10" s="15" customFormat="1" ht="23.25" customHeight="1">
      <c r="F560" s="610" t="s">
        <v>2320</v>
      </c>
      <c r="G560" s="610" t="s">
        <v>1112</v>
      </c>
      <c r="H560" s="610" t="s">
        <v>1111</v>
      </c>
      <c r="I560" s="610" t="s">
        <v>1257</v>
      </c>
      <c r="J560" s="610" t="s">
        <v>2321</v>
      </c>
    </row>
    <row r="561" spans="6:10" s="15" customFormat="1" ht="35.25" customHeight="1">
      <c r="F561" s="610" t="s">
        <v>2322</v>
      </c>
      <c r="G561" s="610" t="s">
        <v>1112</v>
      </c>
      <c r="H561" s="610" t="s">
        <v>1111</v>
      </c>
      <c r="I561" s="610" t="s">
        <v>1260</v>
      </c>
      <c r="J561" s="610" t="s">
        <v>2323</v>
      </c>
    </row>
    <row r="562" spans="6:10" s="15" customFormat="1" ht="21" customHeight="1">
      <c r="F562" s="610" t="s">
        <v>2324</v>
      </c>
      <c r="G562" s="610" t="s">
        <v>1112</v>
      </c>
      <c r="H562" s="610" t="s">
        <v>1111</v>
      </c>
      <c r="I562" s="610" t="s">
        <v>1263</v>
      </c>
      <c r="J562" s="610" t="s">
        <v>2325</v>
      </c>
    </row>
    <row r="563" spans="6:10" s="15" customFormat="1" ht="33" customHeight="1">
      <c r="F563" s="610" t="s">
        <v>2326</v>
      </c>
      <c r="G563" s="610" t="s">
        <v>1112</v>
      </c>
      <c r="H563" s="610" t="s">
        <v>1111</v>
      </c>
      <c r="I563" s="610" t="s">
        <v>1266</v>
      </c>
      <c r="J563" s="610" t="s">
        <v>2327</v>
      </c>
    </row>
    <row r="564" spans="6:10" s="15" customFormat="1" ht="15">
      <c r="F564" s="610" t="s">
        <v>2328</v>
      </c>
      <c r="G564" s="610" t="s">
        <v>1112</v>
      </c>
      <c r="H564" s="610" t="s">
        <v>1111</v>
      </c>
      <c r="I564" s="610" t="s">
        <v>1269</v>
      </c>
      <c r="J564" s="610" t="s">
        <v>2329</v>
      </c>
    </row>
    <row r="565" spans="6:10" s="15" customFormat="1" ht="15">
      <c r="F565" s="610" t="s">
        <v>2330</v>
      </c>
      <c r="G565" s="610" t="s">
        <v>1112</v>
      </c>
      <c r="H565" s="610" t="s">
        <v>1111</v>
      </c>
      <c r="I565" s="610" t="s">
        <v>1272</v>
      </c>
      <c r="J565" s="610" t="s">
        <v>2331</v>
      </c>
    </row>
    <row r="566" spans="6:10" s="15" customFormat="1" ht="18.75" customHeight="1">
      <c r="F566" s="610" t="s">
        <v>2332</v>
      </c>
      <c r="G566" s="610" t="s">
        <v>1112</v>
      </c>
      <c r="H566" s="610" t="s">
        <v>1111</v>
      </c>
      <c r="I566" s="610" t="s">
        <v>1275</v>
      </c>
      <c r="J566" s="610" t="s">
        <v>2333</v>
      </c>
    </row>
    <row r="567" spans="6:10" s="15" customFormat="1" ht="23.25" customHeight="1">
      <c r="F567" s="610" t="s">
        <v>2334</v>
      </c>
      <c r="G567" s="610" t="s">
        <v>1112</v>
      </c>
      <c r="H567" s="610" t="s">
        <v>1111</v>
      </c>
      <c r="I567" s="610" t="s">
        <v>1278</v>
      </c>
      <c r="J567" s="610" t="s">
        <v>2335</v>
      </c>
    </row>
    <row r="568" spans="6:10" s="15" customFormat="1" ht="35.25" customHeight="1">
      <c r="F568" s="610" t="s">
        <v>2336</v>
      </c>
      <c r="G568" s="610" t="s">
        <v>1112</v>
      </c>
      <c r="H568" s="610" t="s">
        <v>1111</v>
      </c>
      <c r="I568" s="610" t="s">
        <v>1281</v>
      </c>
      <c r="J568" s="610" t="s">
        <v>2337</v>
      </c>
    </row>
    <row r="569" spans="6:10" s="15" customFormat="1" ht="21" customHeight="1">
      <c r="F569" s="610" t="s">
        <v>2338</v>
      </c>
      <c r="G569" s="610" t="s">
        <v>1112</v>
      </c>
      <c r="H569" s="610" t="s">
        <v>1111</v>
      </c>
      <c r="I569" s="610" t="s">
        <v>1284</v>
      </c>
      <c r="J569" s="610" t="s">
        <v>2339</v>
      </c>
    </row>
    <row r="570" spans="6:10" s="15" customFormat="1" ht="33" customHeight="1">
      <c r="F570" s="610" t="s">
        <v>2340</v>
      </c>
      <c r="G570" s="610" t="s">
        <v>1112</v>
      </c>
      <c r="H570" s="610" t="s">
        <v>1111</v>
      </c>
      <c r="I570" s="610" t="s">
        <v>1287</v>
      </c>
      <c r="J570" s="610" t="s">
        <v>2341</v>
      </c>
    </row>
    <row r="571" spans="6:10" s="15" customFormat="1" ht="15">
      <c r="F571" s="610" t="s">
        <v>2342</v>
      </c>
      <c r="G571" s="610" t="s">
        <v>1112</v>
      </c>
      <c r="H571" s="610" t="s">
        <v>1111</v>
      </c>
      <c r="I571" s="610" t="s">
        <v>1385</v>
      </c>
      <c r="J571" s="610" t="s">
        <v>2343</v>
      </c>
    </row>
    <row r="572" spans="6:10" s="15" customFormat="1" ht="15">
      <c r="F572" s="610" t="s">
        <v>2344</v>
      </c>
      <c r="G572" s="610" t="s">
        <v>1112</v>
      </c>
      <c r="H572" s="610" t="s">
        <v>1111</v>
      </c>
      <c r="I572" s="610" t="s">
        <v>1388</v>
      </c>
      <c r="J572" s="610" t="s">
        <v>2345</v>
      </c>
    </row>
    <row r="573" spans="6:10" s="15" customFormat="1" ht="18.75" customHeight="1">
      <c r="F573" s="610" t="s">
        <v>2346</v>
      </c>
      <c r="G573" s="610" t="s">
        <v>1112</v>
      </c>
      <c r="H573" s="610" t="s">
        <v>1111</v>
      </c>
      <c r="I573" s="610" t="s">
        <v>1391</v>
      </c>
      <c r="J573" s="610" t="s">
        <v>2347</v>
      </c>
    </row>
    <row r="574" spans="6:10" s="15" customFormat="1" ht="23.25" customHeight="1">
      <c r="F574" s="610" t="s">
        <v>2348</v>
      </c>
      <c r="G574" s="610" t="s">
        <v>1112</v>
      </c>
      <c r="H574" s="610" t="s">
        <v>1111</v>
      </c>
      <c r="I574" s="610" t="s">
        <v>1394</v>
      </c>
      <c r="J574" s="610" t="s">
        <v>2349</v>
      </c>
    </row>
    <row r="575" spans="6:10" s="15" customFormat="1" ht="35.25" customHeight="1">
      <c r="F575" s="610" t="s">
        <v>2350</v>
      </c>
      <c r="G575" s="610" t="s">
        <v>1112</v>
      </c>
      <c r="H575" s="610" t="s">
        <v>1111</v>
      </c>
      <c r="I575" s="610" t="s">
        <v>1397</v>
      </c>
      <c r="J575" s="610" t="s">
        <v>2351</v>
      </c>
    </row>
    <row r="576" spans="6:10" s="15" customFormat="1" ht="21" customHeight="1">
      <c r="F576" s="610" t="s">
        <v>2352</v>
      </c>
      <c r="G576" s="610" t="s">
        <v>1112</v>
      </c>
      <c r="H576" s="610" t="s">
        <v>1111</v>
      </c>
      <c r="I576" s="610" t="s">
        <v>1400</v>
      </c>
      <c r="J576" s="610" t="s">
        <v>2353</v>
      </c>
    </row>
    <row r="577" spans="6:10" s="15" customFormat="1" ht="33" customHeight="1">
      <c r="F577" s="610" t="s">
        <v>2354</v>
      </c>
      <c r="G577" s="610" t="s">
        <v>1112</v>
      </c>
      <c r="H577" s="610" t="s">
        <v>1111</v>
      </c>
      <c r="I577" s="610" t="s">
        <v>1403</v>
      </c>
      <c r="J577" s="610" t="s">
        <v>2355</v>
      </c>
    </row>
    <row r="578" spans="6:10" s="15" customFormat="1" ht="15">
      <c r="F578" s="610" t="s">
        <v>2356</v>
      </c>
      <c r="G578" s="610" t="s">
        <v>1112</v>
      </c>
      <c r="H578" s="610" t="s">
        <v>1111</v>
      </c>
      <c r="I578" s="610" t="s">
        <v>1406</v>
      </c>
      <c r="J578" s="610" t="s">
        <v>2357</v>
      </c>
    </row>
    <row r="579" spans="6:10" s="15" customFormat="1" ht="15">
      <c r="F579" s="610" t="s">
        <v>2358</v>
      </c>
      <c r="G579" s="610" t="s">
        <v>1112</v>
      </c>
      <c r="H579" s="610" t="s">
        <v>1111</v>
      </c>
      <c r="I579" s="610" t="s">
        <v>1409</v>
      </c>
      <c r="J579" s="610" t="s">
        <v>2359</v>
      </c>
    </row>
    <row r="580" spans="6:10" s="15" customFormat="1" ht="18.75" customHeight="1">
      <c r="F580" s="610" t="s">
        <v>2360</v>
      </c>
      <c r="G580" s="610" t="s">
        <v>1112</v>
      </c>
      <c r="H580" s="610" t="s">
        <v>1111</v>
      </c>
      <c r="I580" s="610" t="s">
        <v>1412</v>
      </c>
      <c r="J580" s="610" t="s">
        <v>1066</v>
      </c>
    </row>
    <row r="581" spans="6:10" s="15" customFormat="1" ht="23.25" customHeight="1">
      <c r="F581" s="610" t="s">
        <v>2361</v>
      </c>
      <c r="G581" s="610" t="s">
        <v>1112</v>
      </c>
      <c r="H581" s="610" t="s">
        <v>1111</v>
      </c>
      <c r="I581" s="610" t="s">
        <v>1414</v>
      </c>
      <c r="J581" s="610" t="s">
        <v>2362</v>
      </c>
    </row>
    <row r="582" spans="6:10" s="15" customFormat="1" ht="35.25" customHeight="1">
      <c r="F582" s="610" t="s">
        <v>2363</v>
      </c>
      <c r="G582" s="610" t="s">
        <v>1112</v>
      </c>
      <c r="H582" s="610" t="s">
        <v>1111</v>
      </c>
      <c r="I582" s="610" t="s">
        <v>1417</v>
      </c>
      <c r="J582" s="610" t="s">
        <v>2364</v>
      </c>
    </row>
    <row r="583" spans="6:10" s="15" customFormat="1" ht="21" customHeight="1">
      <c r="F583" s="610" t="s">
        <v>2365</v>
      </c>
      <c r="G583" s="610" t="s">
        <v>1112</v>
      </c>
      <c r="H583" s="610" t="s">
        <v>1111</v>
      </c>
      <c r="I583" s="610" t="s">
        <v>1420</v>
      </c>
      <c r="J583" s="610" t="s">
        <v>2366</v>
      </c>
    </row>
    <row r="584" spans="6:10" s="15" customFormat="1" ht="33" customHeight="1">
      <c r="F584" s="610" t="s">
        <v>2367</v>
      </c>
      <c r="G584" s="610" t="s">
        <v>1112</v>
      </c>
      <c r="H584" s="610" t="s">
        <v>1111</v>
      </c>
      <c r="I584" s="610" t="s">
        <v>1423</v>
      </c>
      <c r="J584" s="610" t="s">
        <v>2368</v>
      </c>
    </row>
    <row r="585" spans="6:10" s="15" customFormat="1" ht="15">
      <c r="F585" s="610" t="s">
        <v>2369</v>
      </c>
      <c r="G585" s="610" t="s">
        <v>1112</v>
      </c>
      <c r="H585" s="610" t="s">
        <v>1111</v>
      </c>
      <c r="I585" s="610" t="s">
        <v>1426</v>
      </c>
      <c r="J585" s="610" t="s">
        <v>2370</v>
      </c>
    </row>
    <row r="586" spans="6:10" s="15" customFormat="1" ht="15">
      <c r="F586" s="610" t="s">
        <v>2371</v>
      </c>
      <c r="G586" s="610" t="s">
        <v>1112</v>
      </c>
      <c r="H586" s="610" t="s">
        <v>1111</v>
      </c>
      <c r="I586" s="610" t="s">
        <v>1429</v>
      </c>
      <c r="J586" s="610" t="s">
        <v>2372</v>
      </c>
    </row>
    <row r="587" spans="6:10" s="15" customFormat="1" ht="18.75" customHeight="1">
      <c r="F587" s="610" t="s">
        <v>2373</v>
      </c>
      <c r="G587" s="610" t="s">
        <v>1112</v>
      </c>
      <c r="H587" s="610" t="s">
        <v>1111</v>
      </c>
      <c r="I587" s="610" t="s">
        <v>1432</v>
      </c>
      <c r="J587" s="610" t="s">
        <v>2374</v>
      </c>
    </row>
    <row r="588" spans="6:10" s="15" customFormat="1" ht="23.25" customHeight="1">
      <c r="F588" s="610" t="s">
        <v>2375</v>
      </c>
      <c r="G588" s="610" t="s">
        <v>1112</v>
      </c>
      <c r="H588" s="610" t="s">
        <v>1111</v>
      </c>
      <c r="I588" s="610" t="s">
        <v>1435</v>
      </c>
      <c r="J588" s="610" t="s">
        <v>2376</v>
      </c>
    </row>
    <row r="589" spans="6:10" s="15" customFormat="1" ht="35.25" customHeight="1">
      <c r="F589" s="610" t="s">
        <v>2377</v>
      </c>
      <c r="G589" s="610" t="s">
        <v>1112</v>
      </c>
      <c r="H589" s="610" t="s">
        <v>1111</v>
      </c>
      <c r="I589" s="610" t="s">
        <v>1438</v>
      </c>
      <c r="J589" s="610" t="s">
        <v>2378</v>
      </c>
    </row>
    <row r="590" spans="6:10" s="15" customFormat="1" ht="21" customHeight="1">
      <c r="F590" s="610" t="s">
        <v>2379</v>
      </c>
      <c r="G590" s="610" t="s">
        <v>1112</v>
      </c>
      <c r="H590" s="610" t="s">
        <v>1111</v>
      </c>
      <c r="I590" s="610" t="s">
        <v>1441</v>
      </c>
      <c r="J590" s="610" t="s">
        <v>2380</v>
      </c>
    </row>
    <row r="591" spans="6:10" s="15" customFormat="1" ht="33" customHeight="1">
      <c r="F591" s="610" t="s">
        <v>2381</v>
      </c>
      <c r="G591" s="610" t="s">
        <v>1112</v>
      </c>
      <c r="H591" s="610" t="s">
        <v>1111</v>
      </c>
      <c r="I591" s="610" t="s">
        <v>1444</v>
      </c>
      <c r="J591" s="610" t="s">
        <v>2382</v>
      </c>
    </row>
    <row r="592" spans="6:10" s="15" customFormat="1" ht="15">
      <c r="F592" s="610" t="s">
        <v>2383</v>
      </c>
      <c r="G592" s="610" t="s">
        <v>1112</v>
      </c>
      <c r="H592" s="610" t="s">
        <v>1111</v>
      </c>
      <c r="I592" s="610" t="s">
        <v>1447</v>
      </c>
      <c r="J592" s="610" t="s">
        <v>2384</v>
      </c>
    </row>
    <row r="593" spans="6:10" s="15" customFormat="1" ht="15">
      <c r="F593" s="610" t="s">
        <v>2385</v>
      </c>
      <c r="G593" s="610" t="s">
        <v>1112</v>
      </c>
      <c r="H593" s="610" t="s">
        <v>1111</v>
      </c>
      <c r="I593" s="610" t="s">
        <v>1450</v>
      </c>
      <c r="J593" s="610" t="s">
        <v>2386</v>
      </c>
    </row>
    <row r="594" spans="6:10" s="15" customFormat="1" ht="18.75" customHeight="1">
      <c r="F594" s="610" t="s">
        <v>2387</v>
      </c>
      <c r="G594" s="610" t="s">
        <v>1112</v>
      </c>
      <c r="H594" s="610" t="s">
        <v>1111</v>
      </c>
      <c r="I594" s="610" t="s">
        <v>1453</v>
      </c>
      <c r="J594" s="610" t="s">
        <v>2388</v>
      </c>
    </row>
    <row r="595" spans="6:10" s="15" customFormat="1" ht="23.25" customHeight="1">
      <c r="F595" s="610" t="s">
        <v>2389</v>
      </c>
      <c r="G595" s="610" t="s">
        <v>1112</v>
      </c>
      <c r="H595" s="610" t="s">
        <v>1111</v>
      </c>
      <c r="I595" s="610" t="s">
        <v>1456</v>
      </c>
      <c r="J595" s="610" t="s">
        <v>2390</v>
      </c>
    </row>
    <row r="596" spans="6:10" s="15" customFormat="1" ht="35.25" customHeight="1">
      <c r="F596" s="610" t="s">
        <v>2391</v>
      </c>
      <c r="G596" s="610" t="s">
        <v>1112</v>
      </c>
      <c r="H596" s="610" t="s">
        <v>1111</v>
      </c>
      <c r="I596" s="610" t="s">
        <v>1459</v>
      </c>
      <c r="J596" s="610" t="s">
        <v>2392</v>
      </c>
    </row>
    <row r="597" spans="6:10" s="15" customFormat="1" ht="21" customHeight="1">
      <c r="F597" s="610" t="s">
        <v>2393</v>
      </c>
      <c r="G597" s="610" t="s">
        <v>1112</v>
      </c>
      <c r="H597" s="610" t="s">
        <v>1111</v>
      </c>
      <c r="I597" s="610" t="s">
        <v>1462</v>
      </c>
      <c r="J597" s="610" t="s">
        <v>2394</v>
      </c>
    </row>
    <row r="598" spans="6:10" s="15" customFormat="1" ht="33" customHeight="1">
      <c r="F598" s="610" t="s">
        <v>2395</v>
      </c>
      <c r="G598" s="610" t="s">
        <v>1112</v>
      </c>
      <c r="H598" s="610" t="s">
        <v>1111</v>
      </c>
      <c r="I598" s="610" t="s">
        <v>1465</v>
      </c>
      <c r="J598" s="610" t="s">
        <v>2396</v>
      </c>
    </row>
    <row r="599" spans="6:10" s="15" customFormat="1" ht="15">
      <c r="F599" s="610" t="s">
        <v>2397</v>
      </c>
      <c r="G599" s="610" t="s">
        <v>1112</v>
      </c>
      <c r="H599" s="610" t="s">
        <v>1111</v>
      </c>
      <c r="I599" s="610" t="s">
        <v>1468</v>
      </c>
      <c r="J599" s="610" t="s">
        <v>2398</v>
      </c>
    </row>
    <row r="600" spans="6:10" s="15" customFormat="1" ht="15">
      <c r="F600" s="610" t="s">
        <v>2399</v>
      </c>
      <c r="G600" s="610" t="s">
        <v>1112</v>
      </c>
      <c r="H600" s="610" t="s">
        <v>1111</v>
      </c>
      <c r="I600" s="610" t="s">
        <v>1471</v>
      </c>
      <c r="J600" s="610" t="s">
        <v>2400</v>
      </c>
    </row>
    <row r="601" spans="6:10" s="15" customFormat="1" ht="18.75" customHeight="1">
      <c r="F601" s="610" t="s">
        <v>2401</v>
      </c>
      <c r="G601" s="610" t="s">
        <v>1112</v>
      </c>
      <c r="H601" s="610" t="s">
        <v>1111</v>
      </c>
      <c r="I601" s="610" t="s">
        <v>1474</v>
      </c>
      <c r="J601" s="610" t="s">
        <v>2402</v>
      </c>
    </row>
    <row r="602" spans="6:10" s="15" customFormat="1" ht="23.25" customHeight="1">
      <c r="F602" s="610" t="s">
        <v>2403</v>
      </c>
      <c r="G602" s="610" t="s">
        <v>1112</v>
      </c>
      <c r="H602" s="610" t="s">
        <v>1111</v>
      </c>
      <c r="I602" s="610" t="s">
        <v>1477</v>
      </c>
      <c r="J602" s="610" t="s">
        <v>2404</v>
      </c>
    </row>
    <row r="603" spans="6:10" s="15" customFormat="1" ht="35.25" customHeight="1">
      <c r="F603" s="610" t="s">
        <v>2405</v>
      </c>
      <c r="G603" s="610" t="s">
        <v>1112</v>
      </c>
      <c r="H603" s="610" t="s">
        <v>1111</v>
      </c>
      <c r="I603" s="610" t="s">
        <v>1480</v>
      </c>
      <c r="J603" s="610" t="s">
        <v>2406</v>
      </c>
    </row>
    <row r="604" spans="6:10" s="15" customFormat="1" ht="21" customHeight="1">
      <c r="F604" s="610" t="s">
        <v>2407</v>
      </c>
      <c r="G604" s="610" t="s">
        <v>1112</v>
      </c>
      <c r="H604" s="610" t="s">
        <v>1111</v>
      </c>
      <c r="I604" s="610" t="s">
        <v>1483</v>
      </c>
      <c r="J604" s="610" t="s">
        <v>2408</v>
      </c>
    </row>
    <row r="605" spans="6:10" s="15" customFormat="1" ht="33" customHeight="1">
      <c r="F605" s="610" t="s">
        <v>2409</v>
      </c>
      <c r="G605" s="610" t="s">
        <v>1112</v>
      </c>
      <c r="H605" s="610" t="s">
        <v>1111</v>
      </c>
      <c r="I605" s="610" t="s">
        <v>1486</v>
      </c>
      <c r="J605" s="610" t="s">
        <v>2410</v>
      </c>
    </row>
    <row r="606" spans="6:10" s="15" customFormat="1" ht="15">
      <c r="F606" s="610" t="s">
        <v>2411</v>
      </c>
      <c r="G606" s="610" t="s">
        <v>1112</v>
      </c>
      <c r="H606" s="610" t="s">
        <v>1111</v>
      </c>
      <c r="I606" s="610" t="s">
        <v>1489</v>
      </c>
      <c r="J606" s="610" t="s">
        <v>2412</v>
      </c>
    </row>
    <row r="607" spans="6:10" s="15" customFormat="1" ht="15">
      <c r="F607" s="610" t="s">
        <v>2413</v>
      </c>
      <c r="G607" s="610" t="s">
        <v>1112</v>
      </c>
      <c r="H607" s="610" t="s">
        <v>1111</v>
      </c>
      <c r="I607" s="610" t="s">
        <v>1492</v>
      </c>
      <c r="J607" s="610" t="s">
        <v>2044</v>
      </c>
    </row>
    <row r="608" spans="6:10" s="15" customFormat="1" ht="18.75" customHeight="1">
      <c r="F608" s="610" t="s">
        <v>2414</v>
      </c>
      <c r="G608" s="610" t="s">
        <v>1112</v>
      </c>
      <c r="H608" s="610" t="s">
        <v>1111</v>
      </c>
      <c r="I608" s="610" t="s">
        <v>1495</v>
      </c>
      <c r="J608" s="610" t="s">
        <v>2415</v>
      </c>
    </row>
    <row r="609" spans="6:10" s="15" customFormat="1" ht="23.25" customHeight="1">
      <c r="F609" s="610" t="s">
        <v>2416</v>
      </c>
      <c r="G609" s="610" t="s">
        <v>1112</v>
      </c>
      <c r="H609" s="610" t="s">
        <v>1111</v>
      </c>
      <c r="I609" s="610" t="s">
        <v>1498</v>
      </c>
      <c r="J609" s="610" t="s">
        <v>2417</v>
      </c>
    </row>
    <row r="610" spans="6:10" s="15" customFormat="1" ht="35.25" customHeight="1">
      <c r="F610" s="610" t="s">
        <v>2418</v>
      </c>
      <c r="G610" s="610" t="s">
        <v>1112</v>
      </c>
      <c r="H610" s="610" t="s">
        <v>1111</v>
      </c>
      <c r="I610" s="610" t="s">
        <v>1501</v>
      </c>
      <c r="J610" s="610" t="s">
        <v>2419</v>
      </c>
    </row>
    <row r="611" spans="6:10" s="15" customFormat="1" ht="21" customHeight="1">
      <c r="F611" s="610" t="s">
        <v>2420</v>
      </c>
      <c r="G611" s="610" t="s">
        <v>1112</v>
      </c>
      <c r="H611" s="610" t="s">
        <v>1111</v>
      </c>
      <c r="I611" s="610" t="s">
        <v>1504</v>
      </c>
      <c r="J611" s="610" t="s">
        <v>1668</v>
      </c>
    </row>
    <row r="612" spans="6:10" s="15" customFormat="1" ht="33" customHeight="1">
      <c r="F612" s="610" t="s">
        <v>2421</v>
      </c>
      <c r="G612" s="610" t="s">
        <v>1112</v>
      </c>
      <c r="H612" s="610" t="s">
        <v>1111</v>
      </c>
      <c r="I612" s="610" t="s">
        <v>1507</v>
      </c>
      <c r="J612" s="610" t="s">
        <v>2422</v>
      </c>
    </row>
    <row r="613" spans="6:10" s="15" customFormat="1" ht="15">
      <c r="F613" s="610" t="s">
        <v>2423</v>
      </c>
      <c r="G613" s="610" t="s">
        <v>1112</v>
      </c>
      <c r="H613" s="610" t="s">
        <v>1111</v>
      </c>
      <c r="I613" s="610" t="s">
        <v>1510</v>
      </c>
      <c r="J613" s="610" t="s">
        <v>2424</v>
      </c>
    </row>
    <row r="614" spans="6:10" s="15" customFormat="1" ht="15">
      <c r="F614" s="610" t="s">
        <v>2425</v>
      </c>
      <c r="G614" s="610" t="s">
        <v>1112</v>
      </c>
      <c r="H614" s="610" t="s">
        <v>1111</v>
      </c>
      <c r="I614" s="610" t="s">
        <v>1513</v>
      </c>
      <c r="J614" s="610" t="s">
        <v>2426</v>
      </c>
    </row>
    <row r="615" spans="6:10" s="15" customFormat="1" ht="18.75" customHeight="1">
      <c r="F615" s="610" t="s">
        <v>2427</v>
      </c>
      <c r="G615" s="610" t="s">
        <v>1112</v>
      </c>
      <c r="H615" s="610" t="s">
        <v>1111</v>
      </c>
      <c r="I615" s="610" t="s">
        <v>1516</v>
      </c>
      <c r="J615" s="610" t="s">
        <v>2428</v>
      </c>
    </row>
    <row r="616" spans="6:10" s="15" customFormat="1" ht="23.25" customHeight="1">
      <c r="F616" s="610" t="s">
        <v>2429</v>
      </c>
      <c r="G616" s="610" t="s">
        <v>1112</v>
      </c>
      <c r="H616" s="610" t="s">
        <v>1111</v>
      </c>
      <c r="I616" s="610" t="s">
        <v>1519</v>
      </c>
      <c r="J616" s="610" t="s">
        <v>2430</v>
      </c>
    </row>
    <row r="617" spans="6:10" s="15" customFormat="1" ht="35.25" customHeight="1">
      <c r="F617" s="610" t="s">
        <v>2431</v>
      </c>
      <c r="G617" s="610" t="s">
        <v>1112</v>
      </c>
      <c r="H617" s="610" t="s">
        <v>1111</v>
      </c>
      <c r="I617" s="610" t="s">
        <v>1522</v>
      </c>
      <c r="J617" s="610" t="s">
        <v>2432</v>
      </c>
    </row>
    <row r="618" spans="6:10" s="15" customFormat="1" ht="21" customHeight="1">
      <c r="F618" s="610" t="s">
        <v>2433</v>
      </c>
      <c r="G618" s="610" t="s">
        <v>1112</v>
      </c>
      <c r="H618" s="610" t="s">
        <v>1111</v>
      </c>
      <c r="I618" s="610" t="s">
        <v>1525</v>
      </c>
      <c r="J618" s="610" t="s">
        <v>2434</v>
      </c>
    </row>
    <row r="619" spans="6:10" s="15" customFormat="1" ht="33" customHeight="1">
      <c r="F619" s="610" t="s">
        <v>2435</v>
      </c>
      <c r="G619" s="610" t="s">
        <v>1112</v>
      </c>
      <c r="H619" s="610" t="s">
        <v>1111</v>
      </c>
      <c r="I619" s="610" t="s">
        <v>1528</v>
      </c>
      <c r="J619" s="610" t="s">
        <v>2436</v>
      </c>
    </row>
    <row r="620" spans="6:10" s="15" customFormat="1" ht="15">
      <c r="F620" s="610" t="s">
        <v>2437</v>
      </c>
      <c r="G620" s="610" t="s">
        <v>1112</v>
      </c>
      <c r="H620" s="610" t="s">
        <v>1111</v>
      </c>
      <c r="I620" s="610" t="s">
        <v>1531</v>
      </c>
      <c r="J620" s="610" t="s">
        <v>2438</v>
      </c>
    </row>
    <row r="621" spans="6:10" s="15" customFormat="1" ht="15">
      <c r="F621" s="610" t="s">
        <v>2439</v>
      </c>
      <c r="G621" s="610" t="s">
        <v>1112</v>
      </c>
      <c r="H621" s="610" t="s">
        <v>1111</v>
      </c>
      <c r="I621" s="610" t="s">
        <v>1534</v>
      </c>
      <c r="J621" s="610" t="s">
        <v>2440</v>
      </c>
    </row>
    <row r="622" spans="6:10" s="15" customFormat="1" ht="18.75" customHeight="1">
      <c r="F622" s="610" t="s">
        <v>2441</v>
      </c>
      <c r="G622" s="610" t="s">
        <v>1112</v>
      </c>
      <c r="H622" s="610" t="s">
        <v>1111</v>
      </c>
      <c r="I622" s="610" t="s">
        <v>1537</v>
      </c>
      <c r="J622" s="610" t="s">
        <v>2442</v>
      </c>
    </row>
    <row r="623" spans="6:10" s="15" customFormat="1" ht="23.25" customHeight="1">
      <c r="F623" s="610" t="s">
        <v>2443</v>
      </c>
      <c r="G623" s="610" t="s">
        <v>1112</v>
      </c>
      <c r="H623" s="610" t="s">
        <v>1111</v>
      </c>
      <c r="I623" s="610" t="s">
        <v>1540</v>
      </c>
      <c r="J623" s="610" t="s">
        <v>2444</v>
      </c>
    </row>
    <row r="624" spans="6:10" s="15" customFormat="1" ht="35.25" customHeight="1">
      <c r="F624" s="610" t="s">
        <v>2445</v>
      </c>
      <c r="G624" s="610" t="s">
        <v>1112</v>
      </c>
      <c r="H624" s="610" t="s">
        <v>1111</v>
      </c>
      <c r="I624" s="610" t="s">
        <v>1543</v>
      </c>
      <c r="J624" s="610" t="s">
        <v>2446</v>
      </c>
    </row>
    <row r="625" spans="6:10" s="15" customFormat="1" ht="21" customHeight="1">
      <c r="F625" s="610" t="s">
        <v>2447</v>
      </c>
      <c r="G625" s="610" t="s">
        <v>1112</v>
      </c>
      <c r="H625" s="610" t="s">
        <v>1111</v>
      </c>
      <c r="I625" s="610" t="s">
        <v>1546</v>
      </c>
      <c r="J625" s="610" t="s">
        <v>2448</v>
      </c>
    </row>
    <row r="626" spans="6:10" s="15" customFormat="1" ht="33" customHeight="1">
      <c r="F626" s="610" t="s">
        <v>2449</v>
      </c>
      <c r="G626" s="610" t="s">
        <v>1112</v>
      </c>
      <c r="H626" s="610" t="s">
        <v>1111</v>
      </c>
      <c r="I626" s="610" t="s">
        <v>1549</v>
      </c>
      <c r="J626" s="610" t="s">
        <v>2450</v>
      </c>
    </row>
    <row r="627" spans="6:10" s="15" customFormat="1" ht="15">
      <c r="F627" s="610" t="s">
        <v>2451</v>
      </c>
      <c r="G627" s="610" t="s">
        <v>1112</v>
      </c>
      <c r="H627" s="610" t="s">
        <v>1111</v>
      </c>
      <c r="I627" s="610" t="s">
        <v>2452</v>
      </c>
      <c r="J627" s="610" t="s">
        <v>2453</v>
      </c>
    </row>
    <row r="628" spans="6:10" s="15" customFormat="1" ht="15">
      <c r="F628" s="610" t="s">
        <v>2454</v>
      </c>
      <c r="G628" s="610" t="s">
        <v>1112</v>
      </c>
      <c r="H628" s="610" t="s">
        <v>1111</v>
      </c>
      <c r="I628" s="610" t="s">
        <v>1552</v>
      </c>
      <c r="J628" s="610" t="s">
        <v>2455</v>
      </c>
    </row>
    <row r="629" spans="6:10" s="15" customFormat="1" ht="18.75" customHeight="1">
      <c r="F629" s="610" t="s">
        <v>2456</v>
      </c>
      <c r="G629" s="610" t="s">
        <v>1112</v>
      </c>
      <c r="H629" s="610" t="s">
        <v>1111</v>
      </c>
      <c r="I629" s="610" t="s">
        <v>1555</v>
      </c>
      <c r="J629" s="610" t="s">
        <v>2457</v>
      </c>
    </row>
    <row r="630" spans="6:10" s="15" customFormat="1" ht="23.25" customHeight="1">
      <c r="F630" s="610" t="s">
        <v>2458</v>
      </c>
      <c r="G630" s="610" t="s">
        <v>1112</v>
      </c>
      <c r="H630" s="610" t="s">
        <v>1111</v>
      </c>
      <c r="I630" s="610" t="s">
        <v>1558</v>
      </c>
      <c r="J630" s="610" t="s">
        <v>2459</v>
      </c>
    </row>
    <row r="631" spans="6:10" s="15" customFormat="1" ht="35.25" customHeight="1">
      <c r="F631" s="610" t="s">
        <v>2460</v>
      </c>
      <c r="G631" s="610" t="s">
        <v>1112</v>
      </c>
      <c r="H631" s="610" t="s">
        <v>1111</v>
      </c>
      <c r="I631" s="610" t="s">
        <v>1561</v>
      </c>
      <c r="J631" s="610" t="s">
        <v>2461</v>
      </c>
    </row>
    <row r="632" spans="6:10" s="15" customFormat="1" ht="21" customHeight="1">
      <c r="F632" s="610" t="s">
        <v>2462</v>
      </c>
      <c r="G632" s="610" t="s">
        <v>1112</v>
      </c>
      <c r="H632" s="610" t="s">
        <v>1111</v>
      </c>
      <c r="I632" s="610" t="s">
        <v>1564</v>
      </c>
      <c r="J632" s="610" t="s">
        <v>2463</v>
      </c>
    </row>
    <row r="633" spans="6:10" s="15" customFormat="1" ht="33" customHeight="1">
      <c r="F633" s="610" t="s">
        <v>2464</v>
      </c>
      <c r="G633" s="610" t="s">
        <v>1112</v>
      </c>
      <c r="H633" s="610" t="s">
        <v>1111</v>
      </c>
      <c r="I633" s="610" t="s">
        <v>1567</v>
      </c>
      <c r="J633" s="610" t="s">
        <v>1556</v>
      </c>
    </row>
    <row r="634" spans="6:10" s="15" customFormat="1" ht="15">
      <c r="F634" s="610" t="s">
        <v>2465</v>
      </c>
      <c r="G634" s="610" t="s">
        <v>1112</v>
      </c>
      <c r="H634" s="610" t="s">
        <v>1111</v>
      </c>
      <c r="I634" s="610" t="s">
        <v>1570</v>
      </c>
      <c r="J634" s="610" t="s">
        <v>2466</v>
      </c>
    </row>
    <row r="635" spans="6:10" s="15" customFormat="1" ht="15">
      <c r="F635" s="610" t="s">
        <v>2467</v>
      </c>
      <c r="G635" s="610" t="s">
        <v>1112</v>
      </c>
      <c r="H635" s="610" t="s">
        <v>1111</v>
      </c>
      <c r="I635" s="610" t="s">
        <v>1573</v>
      </c>
      <c r="J635" s="610" t="s">
        <v>2468</v>
      </c>
    </row>
    <row r="636" spans="6:10" s="15" customFormat="1" ht="18.75" customHeight="1">
      <c r="F636" s="610" t="s">
        <v>2469</v>
      </c>
      <c r="G636" s="610" t="s">
        <v>1112</v>
      </c>
      <c r="H636" s="610" t="s">
        <v>1111</v>
      </c>
      <c r="I636" s="610" t="s">
        <v>1576</v>
      </c>
      <c r="J636" s="610" t="s">
        <v>2470</v>
      </c>
    </row>
    <row r="637" spans="6:10" s="15" customFormat="1" ht="23.25" customHeight="1">
      <c r="F637" s="610" t="s">
        <v>2471</v>
      </c>
      <c r="G637" s="610" t="s">
        <v>1112</v>
      </c>
      <c r="H637" s="610" t="s">
        <v>1111</v>
      </c>
      <c r="I637" s="610" t="s">
        <v>1579</v>
      </c>
      <c r="J637" s="610" t="s">
        <v>2472</v>
      </c>
    </row>
    <row r="638" spans="6:10" s="15" customFormat="1" ht="35.25" customHeight="1">
      <c r="F638" s="610" t="s">
        <v>2473</v>
      </c>
      <c r="G638" s="610" t="s">
        <v>1112</v>
      </c>
      <c r="H638" s="610" t="s">
        <v>1111</v>
      </c>
      <c r="I638" s="610" t="s">
        <v>1582</v>
      </c>
      <c r="J638" s="610" t="s">
        <v>2474</v>
      </c>
    </row>
    <row r="639" spans="6:10" s="15" customFormat="1" ht="21" customHeight="1">
      <c r="F639" s="610" t="s">
        <v>2475</v>
      </c>
      <c r="G639" s="610" t="s">
        <v>1112</v>
      </c>
      <c r="H639" s="610" t="s">
        <v>1111</v>
      </c>
      <c r="I639" s="610" t="s">
        <v>1585</v>
      </c>
      <c r="J639" s="610" t="s">
        <v>2476</v>
      </c>
    </row>
    <row r="640" spans="6:10" s="15" customFormat="1" ht="33" customHeight="1">
      <c r="F640" s="610" t="s">
        <v>2477</v>
      </c>
      <c r="G640" s="610" t="s">
        <v>1112</v>
      </c>
      <c r="H640" s="610" t="s">
        <v>1111</v>
      </c>
      <c r="I640" s="610" t="s">
        <v>1588</v>
      </c>
      <c r="J640" s="610" t="s">
        <v>2478</v>
      </c>
    </row>
    <row r="641" spans="6:10" s="15" customFormat="1" ht="15">
      <c r="F641" s="610" t="s">
        <v>2479</v>
      </c>
      <c r="G641" s="610" t="s">
        <v>1112</v>
      </c>
      <c r="H641" s="610" t="s">
        <v>1111</v>
      </c>
      <c r="I641" s="610" t="s">
        <v>1591</v>
      </c>
      <c r="J641" s="610" t="s">
        <v>2480</v>
      </c>
    </row>
    <row r="642" spans="6:10" s="15" customFormat="1" ht="15">
      <c r="F642" s="610" t="s">
        <v>2481</v>
      </c>
      <c r="G642" s="610" t="s">
        <v>1112</v>
      </c>
      <c r="H642" s="610" t="s">
        <v>1111</v>
      </c>
      <c r="I642" s="610" t="s">
        <v>1594</v>
      </c>
      <c r="J642" s="610" t="s">
        <v>2482</v>
      </c>
    </row>
    <row r="643" spans="6:10" s="15" customFormat="1" ht="18.75" customHeight="1">
      <c r="F643" s="610" t="s">
        <v>2483</v>
      </c>
      <c r="G643" s="610" t="s">
        <v>1112</v>
      </c>
      <c r="H643" s="610" t="s">
        <v>1111</v>
      </c>
      <c r="I643" s="610" t="s">
        <v>1597</v>
      </c>
      <c r="J643" s="610" t="s">
        <v>2484</v>
      </c>
    </row>
    <row r="644" spans="6:10" s="15" customFormat="1" ht="23.25" customHeight="1">
      <c r="F644" s="610" t="s">
        <v>2485</v>
      </c>
      <c r="G644" s="610" t="s">
        <v>1112</v>
      </c>
      <c r="H644" s="610" t="s">
        <v>1111</v>
      </c>
      <c r="I644" s="610" t="s">
        <v>1600</v>
      </c>
      <c r="J644" s="610" t="s">
        <v>2486</v>
      </c>
    </row>
    <row r="645" spans="6:10" s="15" customFormat="1" ht="35.25" customHeight="1">
      <c r="F645" s="610" t="s">
        <v>2487</v>
      </c>
      <c r="G645" s="610" t="s">
        <v>1112</v>
      </c>
      <c r="H645" s="610" t="s">
        <v>1111</v>
      </c>
      <c r="I645" s="610" t="s">
        <v>1603</v>
      </c>
      <c r="J645" s="610" t="s">
        <v>2488</v>
      </c>
    </row>
    <row r="646" spans="6:10" s="15" customFormat="1" ht="21" customHeight="1">
      <c r="F646" s="610" t="s">
        <v>2489</v>
      </c>
      <c r="G646" s="610" t="s">
        <v>1112</v>
      </c>
      <c r="H646" s="610" t="s">
        <v>1111</v>
      </c>
      <c r="I646" s="610" t="s">
        <v>1606</v>
      </c>
      <c r="J646" s="610" t="s">
        <v>2490</v>
      </c>
    </row>
    <row r="647" spans="6:10" s="15" customFormat="1" ht="33" customHeight="1">
      <c r="F647" s="610" t="s">
        <v>2491</v>
      </c>
      <c r="G647" s="610" t="s">
        <v>1112</v>
      </c>
      <c r="H647" s="610" t="s">
        <v>1111</v>
      </c>
      <c r="I647" s="610" t="s">
        <v>1609</v>
      </c>
      <c r="J647" s="610" t="s">
        <v>2492</v>
      </c>
    </row>
    <row r="648" spans="6:10" s="15" customFormat="1" ht="15">
      <c r="F648" s="610" t="s">
        <v>2493</v>
      </c>
      <c r="G648" s="610" t="s">
        <v>1112</v>
      </c>
      <c r="H648" s="610" t="s">
        <v>1111</v>
      </c>
      <c r="I648" s="610" t="s">
        <v>1612</v>
      </c>
      <c r="J648" s="610" t="s">
        <v>2494</v>
      </c>
    </row>
    <row r="649" spans="6:10" s="15" customFormat="1" ht="15">
      <c r="F649" s="610" t="s">
        <v>2495</v>
      </c>
      <c r="G649" s="610" t="s">
        <v>1112</v>
      </c>
      <c r="H649" s="610" t="s">
        <v>1111</v>
      </c>
      <c r="I649" s="610" t="s">
        <v>1615</v>
      </c>
      <c r="J649" s="610" t="s">
        <v>2496</v>
      </c>
    </row>
    <row r="650" spans="6:10" s="15" customFormat="1" ht="18.75" customHeight="1">
      <c r="F650" s="610" t="s">
        <v>2497</v>
      </c>
      <c r="G650" s="610" t="s">
        <v>1112</v>
      </c>
      <c r="H650" s="610" t="s">
        <v>1111</v>
      </c>
      <c r="I650" s="610" t="s">
        <v>1618</v>
      </c>
      <c r="J650" s="610" t="s">
        <v>2498</v>
      </c>
    </row>
    <row r="651" spans="6:10" s="15" customFormat="1" ht="23.25" customHeight="1">
      <c r="F651" s="610" t="s">
        <v>2499</v>
      </c>
      <c r="G651" s="610" t="s">
        <v>1112</v>
      </c>
      <c r="H651" s="610" t="s">
        <v>1111</v>
      </c>
      <c r="I651" s="610" t="s">
        <v>1621</v>
      </c>
      <c r="J651" s="610" t="s">
        <v>2500</v>
      </c>
    </row>
    <row r="652" spans="6:10" s="15" customFormat="1" ht="35.25" customHeight="1">
      <c r="F652" s="610" t="s">
        <v>2501</v>
      </c>
      <c r="G652" s="610" t="s">
        <v>1112</v>
      </c>
      <c r="H652" s="610" t="s">
        <v>1111</v>
      </c>
      <c r="I652" s="610" t="s">
        <v>2502</v>
      </c>
      <c r="J652" s="610" t="s">
        <v>2503</v>
      </c>
    </row>
    <row r="653" spans="6:10" s="15" customFormat="1" ht="21" customHeight="1">
      <c r="F653" s="610" t="s">
        <v>2504</v>
      </c>
      <c r="G653" s="610" t="s">
        <v>1112</v>
      </c>
      <c r="H653" s="610" t="s">
        <v>1111</v>
      </c>
      <c r="I653" s="610" t="s">
        <v>2505</v>
      </c>
      <c r="J653" s="610" t="s">
        <v>2506</v>
      </c>
    </row>
    <row r="654" spans="6:10" s="15" customFormat="1" ht="33" customHeight="1">
      <c r="F654" s="610" t="s">
        <v>2507</v>
      </c>
      <c r="G654" s="610" t="s">
        <v>1112</v>
      </c>
      <c r="H654" s="610" t="s">
        <v>1111</v>
      </c>
      <c r="I654" s="610" t="s">
        <v>2508</v>
      </c>
      <c r="J654" s="610" t="s">
        <v>2509</v>
      </c>
    </row>
    <row r="655" spans="6:10" s="15" customFormat="1" ht="15">
      <c r="F655" s="610" t="s">
        <v>2510</v>
      </c>
      <c r="G655" s="610" t="s">
        <v>1112</v>
      </c>
      <c r="H655" s="610" t="s">
        <v>1111</v>
      </c>
      <c r="I655" s="610" t="s">
        <v>2511</v>
      </c>
      <c r="J655" s="610" t="s">
        <v>2512</v>
      </c>
    </row>
    <row r="656" spans="6:10" s="15" customFormat="1" ht="15">
      <c r="F656" s="610" t="s">
        <v>2513</v>
      </c>
      <c r="G656" s="610" t="s">
        <v>1112</v>
      </c>
      <c r="H656" s="610" t="s">
        <v>1111</v>
      </c>
      <c r="I656" s="610" t="s">
        <v>2514</v>
      </c>
      <c r="J656" s="610" t="s">
        <v>2515</v>
      </c>
    </row>
    <row r="657" spans="6:10" s="15" customFormat="1" ht="18.75" customHeight="1">
      <c r="F657" s="610" t="s">
        <v>2516</v>
      </c>
      <c r="G657" s="610" t="s">
        <v>1112</v>
      </c>
      <c r="H657" s="610" t="s">
        <v>1111</v>
      </c>
      <c r="I657" s="610" t="s">
        <v>2517</v>
      </c>
      <c r="J657" s="610" t="s">
        <v>2518</v>
      </c>
    </row>
    <row r="658" spans="6:10" s="15" customFormat="1" ht="23.25" customHeight="1">
      <c r="F658" s="610" t="s">
        <v>2519</v>
      </c>
      <c r="G658" s="610" t="s">
        <v>1116</v>
      </c>
      <c r="H658" s="610" t="s">
        <v>1115</v>
      </c>
      <c r="I658" s="610" t="s">
        <v>1046</v>
      </c>
      <c r="J658" s="610" t="s">
        <v>2520</v>
      </c>
    </row>
    <row r="659" spans="6:10" s="15" customFormat="1" ht="35.25" customHeight="1">
      <c r="F659" s="610" t="s">
        <v>2521</v>
      </c>
      <c r="G659" s="610" t="s">
        <v>1116</v>
      </c>
      <c r="H659" s="610" t="s">
        <v>1115</v>
      </c>
      <c r="I659" s="610" t="s">
        <v>1048</v>
      </c>
      <c r="J659" s="610" t="s">
        <v>2522</v>
      </c>
    </row>
    <row r="660" spans="6:10" s="15" customFormat="1" ht="21" customHeight="1">
      <c r="F660" s="610" t="s">
        <v>2523</v>
      </c>
      <c r="G660" s="610" t="s">
        <v>1116</v>
      </c>
      <c r="H660" s="610" t="s">
        <v>1115</v>
      </c>
      <c r="I660" s="610" t="s">
        <v>1054</v>
      </c>
      <c r="J660" s="610" t="s">
        <v>2524</v>
      </c>
    </row>
    <row r="661" spans="6:10" s="15" customFormat="1" ht="33" customHeight="1">
      <c r="F661" s="610" t="s">
        <v>2525</v>
      </c>
      <c r="G661" s="610" t="s">
        <v>1116</v>
      </c>
      <c r="H661" s="610" t="s">
        <v>1115</v>
      </c>
      <c r="I661" s="610" t="s">
        <v>1060</v>
      </c>
      <c r="J661" s="610" t="s">
        <v>2526</v>
      </c>
    </row>
    <row r="662" spans="6:10" s="15" customFormat="1" ht="15">
      <c r="F662" s="610" t="s">
        <v>2527</v>
      </c>
      <c r="G662" s="610" t="s">
        <v>1116</v>
      </c>
      <c r="H662" s="610" t="s">
        <v>1115</v>
      </c>
      <c r="I662" s="610" t="s">
        <v>1065</v>
      </c>
      <c r="J662" s="610" t="s">
        <v>2528</v>
      </c>
    </row>
    <row r="663" spans="6:10" s="15" customFormat="1" ht="15">
      <c r="F663" s="610" t="s">
        <v>2529</v>
      </c>
      <c r="G663" s="610" t="s">
        <v>1116</v>
      </c>
      <c r="H663" s="610" t="s">
        <v>1115</v>
      </c>
      <c r="I663" s="610" t="s">
        <v>1071</v>
      </c>
      <c r="J663" s="610" t="s">
        <v>2530</v>
      </c>
    </row>
    <row r="664" spans="6:10" s="15" customFormat="1" ht="18.75" customHeight="1">
      <c r="F664" s="610" t="s">
        <v>2531</v>
      </c>
      <c r="G664" s="610" t="s">
        <v>1116</v>
      </c>
      <c r="H664" s="610" t="s">
        <v>1115</v>
      </c>
      <c r="I664" s="610" t="s">
        <v>1076</v>
      </c>
      <c r="J664" s="610" t="s">
        <v>2532</v>
      </c>
    </row>
    <row r="665" spans="6:10" s="15" customFormat="1" ht="23.25" customHeight="1">
      <c r="F665" s="610" t="s">
        <v>2533</v>
      </c>
      <c r="G665" s="610" t="s">
        <v>1116</v>
      </c>
      <c r="H665" s="610" t="s">
        <v>1115</v>
      </c>
      <c r="I665" s="610" t="s">
        <v>1081</v>
      </c>
      <c r="J665" s="610" t="s">
        <v>2534</v>
      </c>
    </row>
    <row r="666" spans="6:10" s="15" customFormat="1" ht="35.25" customHeight="1">
      <c r="F666" s="610" t="s">
        <v>2535</v>
      </c>
      <c r="G666" s="610" t="s">
        <v>1116</v>
      </c>
      <c r="H666" s="610" t="s">
        <v>1115</v>
      </c>
      <c r="I666" s="610" t="s">
        <v>1086</v>
      </c>
      <c r="J666" s="610" t="s">
        <v>2536</v>
      </c>
    </row>
    <row r="667" spans="6:10" s="15" customFormat="1" ht="21" customHeight="1">
      <c r="F667" s="610" t="s">
        <v>2537</v>
      </c>
      <c r="G667" s="610" t="s">
        <v>1116</v>
      </c>
      <c r="H667" s="610" t="s">
        <v>1115</v>
      </c>
      <c r="I667" s="610" t="s">
        <v>1092</v>
      </c>
      <c r="J667" s="610" t="s">
        <v>2538</v>
      </c>
    </row>
    <row r="668" spans="6:10" s="15" customFormat="1" ht="33" customHeight="1">
      <c r="F668" s="610" t="s">
        <v>2539</v>
      </c>
      <c r="G668" s="610" t="s">
        <v>1116</v>
      </c>
      <c r="H668" s="610" t="s">
        <v>1115</v>
      </c>
      <c r="I668" s="610" t="s">
        <v>1097</v>
      </c>
      <c r="J668" s="610" t="s">
        <v>2540</v>
      </c>
    </row>
    <row r="669" spans="6:10" s="15" customFormat="1" ht="15">
      <c r="F669" s="610" t="s">
        <v>2541</v>
      </c>
      <c r="G669" s="610" t="s">
        <v>1116</v>
      </c>
      <c r="H669" s="610" t="s">
        <v>1115</v>
      </c>
      <c r="I669" s="610" t="s">
        <v>1212</v>
      </c>
      <c r="J669" s="610" t="s">
        <v>2542</v>
      </c>
    </row>
    <row r="670" spans="6:10" s="15" customFormat="1" ht="15">
      <c r="F670" s="610" t="s">
        <v>2543</v>
      </c>
      <c r="G670" s="610" t="s">
        <v>1116</v>
      </c>
      <c r="H670" s="610" t="s">
        <v>1115</v>
      </c>
      <c r="I670" s="610" t="s">
        <v>1214</v>
      </c>
      <c r="J670" s="610" t="s">
        <v>2544</v>
      </c>
    </row>
    <row r="671" spans="6:10" s="15" customFormat="1" ht="18.75" customHeight="1">
      <c r="F671" s="610" t="s">
        <v>2545</v>
      </c>
      <c r="G671" s="610" t="s">
        <v>1116</v>
      </c>
      <c r="H671" s="610" t="s">
        <v>1115</v>
      </c>
      <c r="I671" s="610" t="s">
        <v>1216</v>
      </c>
      <c r="J671" s="610" t="s">
        <v>2546</v>
      </c>
    </row>
    <row r="672" spans="6:10" s="15" customFormat="1" ht="23.25" customHeight="1">
      <c r="F672" s="610" t="s">
        <v>2547</v>
      </c>
      <c r="G672" s="610" t="s">
        <v>1116</v>
      </c>
      <c r="H672" s="610" t="s">
        <v>1115</v>
      </c>
      <c r="I672" s="610" t="s">
        <v>1219</v>
      </c>
      <c r="J672" s="610" t="s">
        <v>2548</v>
      </c>
    </row>
    <row r="673" spans="6:10" s="15" customFormat="1" ht="35.25" customHeight="1">
      <c r="F673" s="610" t="s">
        <v>2549</v>
      </c>
      <c r="G673" s="610" t="s">
        <v>1116</v>
      </c>
      <c r="H673" s="610" t="s">
        <v>1115</v>
      </c>
      <c r="I673" s="610" t="s">
        <v>1222</v>
      </c>
      <c r="J673" s="610" t="s">
        <v>2550</v>
      </c>
    </row>
    <row r="674" spans="6:10" s="15" customFormat="1" ht="21" customHeight="1">
      <c r="F674" s="610" t="s">
        <v>2551</v>
      </c>
      <c r="G674" s="610" t="s">
        <v>1116</v>
      </c>
      <c r="H674" s="610" t="s">
        <v>1115</v>
      </c>
      <c r="I674" s="610" t="s">
        <v>1225</v>
      </c>
      <c r="J674" s="610" t="s">
        <v>2552</v>
      </c>
    </row>
    <row r="675" spans="6:10" s="15" customFormat="1" ht="33" customHeight="1">
      <c r="F675" s="610" t="s">
        <v>2553</v>
      </c>
      <c r="G675" s="610" t="s">
        <v>1116</v>
      </c>
      <c r="H675" s="610" t="s">
        <v>1115</v>
      </c>
      <c r="I675" s="610" t="s">
        <v>1228</v>
      </c>
      <c r="J675" s="610" t="s">
        <v>2554</v>
      </c>
    </row>
    <row r="676" spans="6:10" s="15" customFormat="1" ht="15">
      <c r="F676" s="610" t="s">
        <v>2555</v>
      </c>
      <c r="G676" s="610" t="s">
        <v>1116</v>
      </c>
      <c r="H676" s="610" t="s">
        <v>1115</v>
      </c>
      <c r="I676" s="610" t="s">
        <v>1231</v>
      </c>
      <c r="J676" s="610" t="s">
        <v>2556</v>
      </c>
    </row>
    <row r="677" spans="6:10" s="15" customFormat="1" ht="15">
      <c r="F677" s="610" t="s">
        <v>2557</v>
      </c>
      <c r="G677" s="610" t="s">
        <v>1116</v>
      </c>
      <c r="H677" s="610" t="s">
        <v>1115</v>
      </c>
      <c r="I677" s="610" t="s">
        <v>1233</v>
      </c>
      <c r="J677" s="610" t="s">
        <v>2558</v>
      </c>
    </row>
    <row r="678" spans="6:10" s="15" customFormat="1" ht="18.75" customHeight="1">
      <c r="F678" s="610" t="s">
        <v>2559</v>
      </c>
      <c r="G678" s="610" t="s">
        <v>1116</v>
      </c>
      <c r="H678" s="610" t="s">
        <v>1115</v>
      </c>
      <c r="I678" s="610" t="s">
        <v>1236</v>
      </c>
      <c r="J678" s="610" t="s">
        <v>2560</v>
      </c>
    </row>
    <row r="679" spans="6:10" s="15" customFormat="1" ht="23.25" customHeight="1">
      <c r="F679" s="610" t="s">
        <v>2561</v>
      </c>
      <c r="G679" s="610" t="s">
        <v>1116</v>
      </c>
      <c r="H679" s="610" t="s">
        <v>1115</v>
      </c>
      <c r="I679" s="610" t="s">
        <v>1239</v>
      </c>
      <c r="J679" s="610" t="s">
        <v>2562</v>
      </c>
    </row>
    <row r="680" spans="6:10" s="15" customFormat="1" ht="35.25" customHeight="1">
      <c r="F680" s="610" t="s">
        <v>2563</v>
      </c>
      <c r="G680" s="610" t="s">
        <v>1116</v>
      </c>
      <c r="H680" s="610" t="s">
        <v>1115</v>
      </c>
      <c r="I680" s="610" t="s">
        <v>1242</v>
      </c>
      <c r="J680" s="610" t="s">
        <v>2564</v>
      </c>
    </row>
    <row r="681" spans="6:10" s="15" customFormat="1" ht="21" customHeight="1">
      <c r="F681" s="610" t="s">
        <v>2565</v>
      </c>
      <c r="G681" s="610" t="s">
        <v>1116</v>
      </c>
      <c r="H681" s="610" t="s">
        <v>1115</v>
      </c>
      <c r="I681" s="610" t="s">
        <v>1245</v>
      </c>
      <c r="J681" s="610" t="s">
        <v>2566</v>
      </c>
    </row>
    <row r="682" spans="6:10" s="15" customFormat="1" ht="33" customHeight="1">
      <c r="F682" s="610" t="s">
        <v>2567</v>
      </c>
      <c r="G682" s="610" t="s">
        <v>1116</v>
      </c>
      <c r="H682" s="610" t="s">
        <v>1115</v>
      </c>
      <c r="I682" s="610" t="s">
        <v>1248</v>
      </c>
      <c r="J682" s="610" t="s">
        <v>2568</v>
      </c>
    </row>
    <row r="683" spans="6:10" s="15" customFormat="1" ht="15">
      <c r="F683" s="610" t="s">
        <v>2569</v>
      </c>
      <c r="G683" s="610" t="s">
        <v>1116</v>
      </c>
      <c r="H683" s="610" t="s">
        <v>1115</v>
      </c>
      <c r="I683" s="610" t="s">
        <v>1251</v>
      </c>
      <c r="J683" s="610" t="s">
        <v>2570</v>
      </c>
    </row>
    <row r="684" spans="6:10" s="15" customFormat="1" ht="15">
      <c r="F684" s="610" t="s">
        <v>2571</v>
      </c>
      <c r="G684" s="610" t="s">
        <v>1116</v>
      </c>
      <c r="H684" s="610" t="s">
        <v>1115</v>
      </c>
      <c r="I684" s="610" t="s">
        <v>1254</v>
      </c>
      <c r="J684" s="610" t="s">
        <v>2572</v>
      </c>
    </row>
    <row r="685" spans="6:10" s="15" customFormat="1" ht="18.75" customHeight="1">
      <c r="F685" s="610" t="s">
        <v>2573</v>
      </c>
      <c r="G685" s="610" t="s">
        <v>1116</v>
      </c>
      <c r="H685" s="610" t="s">
        <v>1115</v>
      </c>
      <c r="I685" s="610" t="s">
        <v>1257</v>
      </c>
      <c r="J685" s="610" t="s">
        <v>2574</v>
      </c>
    </row>
    <row r="686" spans="6:10" s="15" customFormat="1" ht="23.25" customHeight="1">
      <c r="F686" s="610" t="s">
        <v>2575</v>
      </c>
      <c r="G686" s="610" t="s">
        <v>1116</v>
      </c>
      <c r="H686" s="610" t="s">
        <v>1115</v>
      </c>
      <c r="I686" s="610" t="s">
        <v>1260</v>
      </c>
      <c r="J686" s="610" t="s">
        <v>2576</v>
      </c>
    </row>
    <row r="687" spans="6:10" s="15" customFormat="1" ht="35.25" customHeight="1">
      <c r="F687" s="610" t="s">
        <v>2577</v>
      </c>
      <c r="G687" s="610" t="s">
        <v>1116</v>
      </c>
      <c r="H687" s="610" t="s">
        <v>1115</v>
      </c>
      <c r="I687" s="610" t="s">
        <v>1263</v>
      </c>
      <c r="J687" s="610" t="s">
        <v>2578</v>
      </c>
    </row>
    <row r="688" spans="6:10" s="15" customFormat="1" ht="21" customHeight="1">
      <c r="F688" s="610" t="s">
        <v>2579</v>
      </c>
      <c r="G688" s="610" t="s">
        <v>1116</v>
      </c>
      <c r="H688" s="610" t="s">
        <v>1115</v>
      </c>
      <c r="I688" s="610" t="s">
        <v>1266</v>
      </c>
      <c r="J688" s="610" t="s">
        <v>2580</v>
      </c>
    </row>
    <row r="689" spans="6:10" s="15" customFormat="1" ht="33" customHeight="1">
      <c r="F689" s="610" t="s">
        <v>2581</v>
      </c>
      <c r="G689" s="610" t="s">
        <v>1116</v>
      </c>
      <c r="H689" s="610" t="s">
        <v>1115</v>
      </c>
      <c r="I689" s="610" t="s">
        <v>1269</v>
      </c>
      <c r="J689" s="610" t="s">
        <v>2582</v>
      </c>
    </row>
    <row r="690" spans="6:10" s="15" customFormat="1" ht="15">
      <c r="F690" s="610" t="s">
        <v>2583</v>
      </c>
      <c r="G690" s="610" t="s">
        <v>1116</v>
      </c>
      <c r="H690" s="610" t="s">
        <v>1115</v>
      </c>
      <c r="I690" s="610" t="s">
        <v>1272</v>
      </c>
      <c r="J690" s="610" t="s">
        <v>2584</v>
      </c>
    </row>
    <row r="691" spans="6:10" s="15" customFormat="1" ht="15">
      <c r="F691" s="610" t="s">
        <v>2585</v>
      </c>
      <c r="G691" s="610" t="s">
        <v>1116</v>
      </c>
      <c r="H691" s="610" t="s">
        <v>1115</v>
      </c>
      <c r="I691" s="610" t="s">
        <v>1275</v>
      </c>
      <c r="J691" s="610" t="s">
        <v>2586</v>
      </c>
    </row>
    <row r="692" spans="6:10" s="15" customFormat="1" ht="18.75" customHeight="1">
      <c r="F692" s="610" t="s">
        <v>2587</v>
      </c>
      <c r="G692" s="610" t="s">
        <v>1116</v>
      </c>
      <c r="H692" s="610" t="s">
        <v>1115</v>
      </c>
      <c r="I692" s="610" t="s">
        <v>1278</v>
      </c>
      <c r="J692" s="610" t="s">
        <v>2588</v>
      </c>
    </row>
    <row r="693" spans="6:10" s="15" customFormat="1" ht="23.25" customHeight="1">
      <c r="F693" s="610" t="s">
        <v>2589</v>
      </c>
      <c r="G693" s="610" t="s">
        <v>1116</v>
      </c>
      <c r="H693" s="610" t="s">
        <v>1115</v>
      </c>
      <c r="I693" s="610" t="s">
        <v>1281</v>
      </c>
      <c r="J693" s="610" t="s">
        <v>2590</v>
      </c>
    </row>
    <row r="694" spans="6:10" s="15" customFormat="1" ht="35.25" customHeight="1">
      <c r="F694" s="610" t="s">
        <v>2591</v>
      </c>
      <c r="G694" s="610" t="s">
        <v>1116</v>
      </c>
      <c r="H694" s="610" t="s">
        <v>1115</v>
      </c>
      <c r="I694" s="610" t="s">
        <v>1284</v>
      </c>
      <c r="J694" s="610" t="s">
        <v>2592</v>
      </c>
    </row>
    <row r="695" spans="6:10" s="15" customFormat="1" ht="21" customHeight="1">
      <c r="F695" s="610" t="s">
        <v>2593</v>
      </c>
      <c r="G695" s="610" t="s">
        <v>1116</v>
      </c>
      <c r="H695" s="610" t="s">
        <v>1115</v>
      </c>
      <c r="I695" s="610" t="s">
        <v>1287</v>
      </c>
      <c r="J695" s="610" t="s">
        <v>2594</v>
      </c>
    </row>
    <row r="696" spans="6:10" s="15" customFormat="1" ht="33" customHeight="1">
      <c r="F696" s="610" t="s">
        <v>2595</v>
      </c>
      <c r="G696" s="610" t="s">
        <v>1116</v>
      </c>
      <c r="H696" s="610" t="s">
        <v>1115</v>
      </c>
      <c r="I696" s="610" t="s">
        <v>1385</v>
      </c>
      <c r="J696" s="610" t="s">
        <v>2596</v>
      </c>
    </row>
    <row r="697" spans="6:10" s="15" customFormat="1" ht="15">
      <c r="F697" s="610" t="s">
        <v>2597</v>
      </c>
      <c r="G697" s="610" t="s">
        <v>1116</v>
      </c>
      <c r="H697" s="610" t="s">
        <v>1115</v>
      </c>
      <c r="I697" s="610" t="s">
        <v>1388</v>
      </c>
      <c r="J697" s="610" t="s">
        <v>2598</v>
      </c>
    </row>
    <row r="698" spans="6:10" s="15" customFormat="1" ht="15">
      <c r="F698" s="610" t="s">
        <v>2599</v>
      </c>
      <c r="G698" s="610" t="s">
        <v>1116</v>
      </c>
      <c r="H698" s="610" t="s">
        <v>1115</v>
      </c>
      <c r="I698" s="610" t="s">
        <v>1391</v>
      </c>
      <c r="J698" s="610" t="s">
        <v>2600</v>
      </c>
    </row>
    <row r="699" spans="6:10" s="15" customFormat="1" ht="18.75" customHeight="1">
      <c r="F699" s="610" t="s">
        <v>2601</v>
      </c>
      <c r="G699" s="610" t="s">
        <v>1116</v>
      </c>
      <c r="H699" s="610" t="s">
        <v>1115</v>
      </c>
      <c r="I699" s="610" t="s">
        <v>1394</v>
      </c>
      <c r="J699" s="610" t="s">
        <v>2602</v>
      </c>
    </row>
    <row r="700" spans="6:10" s="15" customFormat="1" ht="23.25" customHeight="1">
      <c r="F700" s="610" t="s">
        <v>2603</v>
      </c>
      <c r="G700" s="610" t="s">
        <v>1116</v>
      </c>
      <c r="H700" s="610" t="s">
        <v>1115</v>
      </c>
      <c r="I700" s="610" t="s">
        <v>1397</v>
      </c>
      <c r="J700" s="610" t="s">
        <v>2604</v>
      </c>
    </row>
    <row r="701" spans="6:10" s="15" customFormat="1" ht="35.25" customHeight="1">
      <c r="F701" s="610" t="s">
        <v>2605</v>
      </c>
      <c r="G701" s="610" t="s">
        <v>1116</v>
      </c>
      <c r="H701" s="610" t="s">
        <v>1115</v>
      </c>
      <c r="I701" s="610" t="s">
        <v>1400</v>
      </c>
      <c r="J701" s="610" t="s">
        <v>2606</v>
      </c>
    </row>
    <row r="702" spans="6:10" s="15" customFormat="1" ht="21" customHeight="1">
      <c r="F702" s="610" t="s">
        <v>2607</v>
      </c>
      <c r="G702" s="610" t="s">
        <v>1116</v>
      </c>
      <c r="H702" s="610" t="s">
        <v>1115</v>
      </c>
      <c r="I702" s="610" t="s">
        <v>1403</v>
      </c>
      <c r="J702" s="610" t="s">
        <v>2608</v>
      </c>
    </row>
    <row r="703" spans="6:10" s="15" customFormat="1" ht="33" customHeight="1">
      <c r="F703" s="610" t="s">
        <v>2609</v>
      </c>
      <c r="G703" s="610" t="s">
        <v>1116</v>
      </c>
      <c r="H703" s="610" t="s">
        <v>1115</v>
      </c>
      <c r="I703" s="610" t="s">
        <v>1406</v>
      </c>
      <c r="J703" s="610" t="s">
        <v>2610</v>
      </c>
    </row>
    <row r="704" spans="6:10" s="15" customFormat="1" ht="15">
      <c r="F704" s="610" t="s">
        <v>2611</v>
      </c>
      <c r="G704" s="610" t="s">
        <v>1116</v>
      </c>
      <c r="H704" s="610" t="s">
        <v>1115</v>
      </c>
      <c r="I704" s="610" t="s">
        <v>1409</v>
      </c>
      <c r="J704" s="610" t="s">
        <v>2612</v>
      </c>
    </row>
    <row r="705" spans="6:10" s="15" customFormat="1" ht="15">
      <c r="F705" s="610" t="s">
        <v>2613</v>
      </c>
      <c r="G705" s="610" t="s">
        <v>1116</v>
      </c>
      <c r="H705" s="610" t="s">
        <v>1115</v>
      </c>
      <c r="I705" s="610" t="s">
        <v>1412</v>
      </c>
      <c r="J705" s="610" t="s">
        <v>2614</v>
      </c>
    </row>
    <row r="706" spans="6:10" s="15" customFormat="1" ht="18.75" customHeight="1">
      <c r="F706" s="610" t="s">
        <v>2615</v>
      </c>
      <c r="G706" s="610" t="s">
        <v>1116</v>
      </c>
      <c r="H706" s="610" t="s">
        <v>1115</v>
      </c>
      <c r="I706" s="610" t="s">
        <v>1414</v>
      </c>
      <c r="J706" s="610" t="s">
        <v>2616</v>
      </c>
    </row>
    <row r="707" spans="6:10" s="15" customFormat="1" ht="23.25" customHeight="1">
      <c r="F707" s="610" t="s">
        <v>2617</v>
      </c>
      <c r="G707" s="610" t="s">
        <v>1116</v>
      </c>
      <c r="H707" s="610" t="s">
        <v>1115</v>
      </c>
      <c r="I707" s="610" t="s">
        <v>1417</v>
      </c>
      <c r="J707" s="610" t="s">
        <v>2618</v>
      </c>
    </row>
    <row r="708" spans="6:10" s="15" customFormat="1" ht="35.25" customHeight="1">
      <c r="F708" s="610" t="s">
        <v>2619</v>
      </c>
      <c r="G708" s="610" t="s">
        <v>1116</v>
      </c>
      <c r="H708" s="610" t="s">
        <v>1115</v>
      </c>
      <c r="I708" s="610" t="s">
        <v>1420</v>
      </c>
      <c r="J708" s="610" t="s">
        <v>2620</v>
      </c>
    </row>
    <row r="709" spans="6:10" s="15" customFormat="1" ht="21" customHeight="1">
      <c r="F709" s="610" t="s">
        <v>2621</v>
      </c>
      <c r="G709" s="610" t="s">
        <v>1116</v>
      </c>
      <c r="H709" s="610" t="s">
        <v>1115</v>
      </c>
      <c r="I709" s="610" t="s">
        <v>1423</v>
      </c>
      <c r="J709" s="610" t="s">
        <v>2622</v>
      </c>
    </row>
    <row r="710" spans="6:10" s="15" customFormat="1" ht="33" customHeight="1">
      <c r="F710" s="610" t="s">
        <v>2623</v>
      </c>
      <c r="G710" s="610" t="s">
        <v>1116</v>
      </c>
      <c r="H710" s="610" t="s">
        <v>1115</v>
      </c>
      <c r="I710" s="610" t="s">
        <v>1426</v>
      </c>
      <c r="J710" s="610" t="s">
        <v>2624</v>
      </c>
    </row>
    <row r="711" spans="6:10" s="15" customFormat="1" ht="15">
      <c r="F711" s="610" t="s">
        <v>2625</v>
      </c>
      <c r="G711" s="610" t="s">
        <v>1116</v>
      </c>
      <c r="H711" s="610" t="s">
        <v>1115</v>
      </c>
      <c r="I711" s="610" t="s">
        <v>1429</v>
      </c>
      <c r="J711" s="610" t="s">
        <v>2169</v>
      </c>
    </row>
    <row r="712" spans="6:10" s="15" customFormat="1" ht="15">
      <c r="F712" s="610" t="s">
        <v>2626</v>
      </c>
      <c r="G712" s="610" t="s">
        <v>1116</v>
      </c>
      <c r="H712" s="610" t="s">
        <v>1115</v>
      </c>
      <c r="I712" s="610" t="s">
        <v>1432</v>
      </c>
      <c r="J712" s="610" t="s">
        <v>2627</v>
      </c>
    </row>
    <row r="713" spans="6:10" s="15" customFormat="1" ht="18.75" customHeight="1">
      <c r="F713" s="610" t="s">
        <v>2628</v>
      </c>
      <c r="G713" s="610" t="s">
        <v>1116</v>
      </c>
      <c r="H713" s="610" t="s">
        <v>1115</v>
      </c>
      <c r="I713" s="610" t="s">
        <v>1435</v>
      </c>
      <c r="J713" s="610" t="s">
        <v>1124</v>
      </c>
    </row>
    <row r="714" spans="6:10" s="15" customFormat="1" ht="23.25" customHeight="1">
      <c r="F714" s="610" t="s">
        <v>2629</v>
      </c>
      <c r="G714" s="610" t="s">
        <v>1116</v>
      </c>
      <c r="H714" s="610" t="s">
        <v>1115</v>
      </c>
      <c r="I714" s="610" t="s">
        <v>1438</v>
      </c>
      <c r="J714" s="610" t="s">
        <v>2630</v>
      </c>
    </row>
    <row r="715" spans="6:10" s="15" customFormat="1" ht="35.25" customHeight="1">
      <c r="F715" s="610" t="s">
        <v>2631</v>
      </c>
      <c r="G715" s="610" t="s">
        <v>1116</v>
      </c>
      <c r="H715" s="610" t="s">
        <v>1115</v>
      </c>
      <c r="I715" s="610" t="s">
        <v>1441</v>
      </c>
      <c r="J715" s="610" t="s">
        <v>2632</v>
      </c>
    </row>
    <row r="716" spans="6:10" s="15" customFormat="1" ht="21" customHeight="1">
      <c r="F716" s="610" t="s">
        <v>2633</v>
      </c>
      <c r="G716" s="610" t="s">
        <v>1116</v>
      </c>
      <c r="H716" s="610" t="s">
        <v>1115</v>
      </c>
      <c r="I716" s="610" t="s">
        <v>1444</v>
      </c>
      <c r="J716" s="610" t="s">
        <v>2634</v>
      </c>
    </row>
    <row r="717" spans="6:10" s="15" customFormat="1" ht="33" customHeight="1">
      <c r="F717" s="610" t="s">
        <v>2635</v>
      </c>
      <c r="G717" s="610" t="s">
        <v>1116</v>
      </c>
      <c r="H717" s="610" t="s">
        <v>1115</v>
      </c>
      <c r="I717" s="610" t="s">
        <v>1447</v>
      </c>
      <c r="J717" s="610" t="s">
        <v>2636</v>
      </c>
    </row>
    <row r="718" spans="6:10" s="15" customFormat="1" ht="15">
      <c r="F718" s="610" t="s">
        <v>2637</v>
      </c>
      <c r="G718" s="610" t="s">
        <v>1116</v>
      </c>
      <c r="H718" s="610" t="s">
        <v>1115</v>
      </c>
      <c r="I718" s="610" t="s">
        <v>1450</v>
      </c>
      <c r="J718" s="610" t="s">
        <v>2638</v>
      </c>
    </row>
    <row r="719" spans="6:10" s="15" customFormat="1" ht="15">
      <c r="F719" s="610" t="s">
        <v>2639</v>
      </c>
      <c r="G719" s="610" t="s">
        <v>1116</v>
      </c>
      <c r="H719" s="610" t="s">
        <v>1115</v>
      </c>
      <c r="I719" s="610" t="s">
        <v>1453</v>
      </c>
      <c r="J719" s="610" t="s">
        <v>2640</v>
      </c>
    </row>
    <row r="720" spans="6:10" s="15" customFormat="1" ht="18.75" customHeight="1">
      <c r="F720" s="610" t="s">
        <v>2641</v>
      </c>
      <c r="G720" s="610" t="s">
        <v>1116</v>
      </c>
      <c r="H720" s="610" t="s">
        <v>1115</v>
      </c>
      <c r="I720" s="610" t="s">
        <v>1456</v>
      </c>
      <c r="J720" s="610" t="s">
        <v>2642</v>
      </c>
    </row>
    <row r="721" spans="6:10" s="15" customFormat="1" ht="23.25" customHeight="1">
      <c r="F721" s="610" t="s">
        <v>2643</v>
      </c>
      <c r="G721" s="610" t="s">
        <v>1116</v>
      </c>
      <c r="H721" s="610" t="s">
        <v>1115</v>
      </c>
      <c r="I721" s="610" t="s">
        <v>1459</v>
      </c>
      <c r="J721" s="610" t="s">
        <v>1809</v>
      </c>
    </row>
    <row r="722" spans="6:10" s="15" customFormat="1" ht="35.25" customHeight="1">
      <c r="F722" s="610" t="s">
        <v>2644</v>
      </c>
      <c r="G722" s="610" t="s">
        <v>1116</v>
      </c>
      <c r="H722" s="610" t="s">
        <v>1115</v>
      </c>
      <c r="I722" s="610" t="s">
        <v>1462</v>
      </c>
      <c r="J722" s="610" t="s">
        <v>2645</v>
      </c>
    </row>
    <row r="723" spans="6:10" s="15" customFormat="1" ht="21" customHeight="1">
      <c r="F723" s="610" t="s">
        <v>2646</v>
      </c>
      <c r="G723" s="610" t="s">
        <v>1116</v>
      </c>
      <c r="H723" s="610" t="s">
        <v>1115</v>
      </c>
      <c r="I723" s="610" t="s">
        <v>1465</v>
      </c>
      <c r="J723" s="610" t="s">
        <v>2647</v>
      </c>
    </row>
    <row r="724" spans="6:10" s="15" customFormat="1" ht="33" customHeight="1">
      <c r="F724" s="610" t="s">
        <v>2648</v>
      </c>
      <c r="G724" s="610" t="s">
        <v>1116</v>
      </c>
      <c r="H724" s="610" t="s">
        <v>1115</v>
      </c>
      <c r="I724" s="610" t="s">
        <v>1468</v>
      </c>
      <c r="J724" s="610" t="s">
        <v>2649</v>
      </c>
    </row>
    <row r="725" spans="6:10" s="15" customFormat="1" ht="15">
      <c r="F725" s="610" t="s">
        <v>2650</v>
      </c>
      <c r="G725" s="610" t="s">
        <v>1116</v>
      </c>
      <c r="H725" s="610" t="s">
        <v>1115</v>
      </c>
      <c r="I725" s="610" t="s">
        <v>1471</v>
      </c>
      <c r="J725" s="610" t="s">
        <v>2651</v>
      </c>
    </row>
    <row r="726" spans="6:10" s="15" customFormat="1" ht="15">
      <c r="F726" s="610" t="s">
        <v>2652</v>
      </c>
      <c r="G726" s="610" t="s">
        <v>1116</v>
      </c>
      <c r="H726" s="610" t="s">
        <v>1115</v>
      </c>
      <c r="I726" s="610" t="s">
        <v>1474</v>
      </c>
      <c r="J726" s="610" t="s">
        <v>2653</v>
      </c>
    </row>
    <row r="727" spans="6:10" s="15" customFormat="1" ht="18.75" customHeight="1">
      <c r="F727" s="610" t="s">
        <v>2654</v>
      </c>
      <c r="G727" s="610" t="s">
        <v>1116</v>
      </c>
      <c r="H727" s="610" t="s">
        <v>1115</v>
      </c>
      <c r="I727" s="610" t="s">
        <v>1477</v>
      </c>
      <c r="J727" s="610" t="s">
        <v>1131</v>
      </c>
    </row>
    <row r="728" spans="6:10" s="15" customFormat="1" ht="23.25" customHeight="1">
      <c r="F728" s="610" t="s">
        <v>2655</v>
      </c>
      <c r="G728" s="610" t="s">
        <v>1116</v>
      </c>
      <c r="H728" s="610" t="s">
        <v>1115</v>
      </c>
      <c r="I728" s="610" t="s">
        <v>1480</v>
      </c>
      <c r="J728" s="610" t="s">
        <v>2656</v>
      </c>
    </row>
    <row r="729" spans="6:10" s="15" customFormat="1" ht="35.25" customHeight="1">
      <c r="F729" s="610" t="s">
        <v>2657</v>
      </c>
      <c r="G729" s="610" t="s">
        <v>1116</v>
      </c>
      <c r="H729" s="610" t="s">
        <v>1115</v>
      </c>
      <c r="I729" s="610" t="s">
        <v>1483</v>
      </c>
      <c r="J729" s="610" t="s">
        <v>1487</v>
      </c>
    </row>
    <row r="730" spans="6:10" s="15" customFormat="1" ht="21" customHeight="1">
      <c r="F730" s="610" t="s">
        <v>2658</v>
      </c>
      <c r="G730" s="610" t="s">
        <v>1116</v>
      </c>
      <c r="H730" s="610" t="s">
        <v>1115</v>
      </c>
      <c r="I730" s="610" t="s">
        <v>1486</v>
      </c>
      <c r="J730" s="610" t="s">
        <v>2659</v>
      </c>
    </row>
    <row r="731" spans="6:10" s="15" customFormat="1" ht="33" customHeight="1">
      <c r="F731" s="610" t="s">
        <v>2660</v>
      </c>
      <c r="G731" s="610" t="s">
        <v>1116</v>
      </c>
      <c r="H731" s="610" t="s">
        <v>1115</v>
      </c>
      <c r="I731" s="610" t="s">
        <v>1489</v>
      </c>
      <c r="J731" s="610" t="s">
        <v>2661</v>
      </c>
    </row>
    <row r="732" spans="6:10" s="15" customFormat="1" ht="15">
      <c r="F732" s="610" t="s">
        <v>2662</v>
      </c>
      <c r="G732" s="610" t="s">
        <v>1116</v>
      </c>
      <c r="H732" s="610" t="s">
        <v>1115</v>
      </c>
      <c r="I732" s="610" t="s">
        <v>1492</v>
      </c>
      <c r="J732" s="610" t="s">
        <v>2663</v>
      </c>
    </row>
    <row r="733" spans="6:10" s="15" customFormat="1" ht="15">
      <c r="F733" s="610" t="s">
        <v>2664</v>
      </c>
      <c r="G733" s="610" t="s">
        <v>1116</v>
      </c>
      <c r="H733" s="610" t="s">
        <v>1115</v>
      </c>
      <c r="I733" s="610" t="s">
        <v>1495</v>
      </c>
      <c r="J733" s="610" t="s">
        <v>2665</v>
      </c>
    </row>
    <row r="734" spans="6:10" s="15" customFormat="1" ht="18.75" customHeight="1">
      <c r="F734" s="610" t="s">
        <v>2666</v>
      </c>
      <c r="G734" s="610" t="s">
        <v>1116</v>
      </c>
      <c r="H734" s="610" t="s">
        <v>1115</v>
      </c>
      <c r="I734" s="610" t="s">
        <v>1498</v>
      </c>
      <c r="J734" s="610" t="s">
        <v>2667</v>
      </c>
    </row>
    <row r="735" spans="6:10" s="15" customFormat="1" ht="23.25" customHeight="1">
      <c r="F735" s="610" t="s">
        <v>2668</v>
      </c>
      <c r="G735" s="610" t="s">
        <v>1116</v>
      </c>
      <c r="H735" s="610" t="s">
        <v>1115</v>
      </c>
      <c r="I735" s="610" t="s">
        <v>1501</v>
      </c>
      <c r="J735" s="610" t="s">
        <v>2669</v>
      </c>
    </row>
    <row r="736" spans="6:10" s="15" customFormat="1" ht="35.25" customHeight="1">
      <c r="F736" s="610" t="s">
        <v>2670</v>
      </c>
      <c r="G736" s="610" t="s">
        <v>1116</v>
      </c>
      <c r="H736" s="610" t="s">
        <v>1115</v>
      </c>
      <c r="I736" s="610" t="s">
        <v>1504</v>
      </c>
      <c r="J736" s="610" t="s">
        <v>2671</v>
      </c>
    </row>
    <row r="737" spans="6:10" s="15" customFormat="1" ht="21" customHeight="1">
      <c r="F737" s="610" t="s">
        <v>2672</v>
      </c>
      <c r="G737" s="610" t="s">
        <v>1116</v>
      </c>
      <c r="H737" s="610" t="s">
        <v>1115</v>
      </c>
      <c r="I737" s="610" t="s">
        <v>1507</v>
      </c>
      <c r="J737" s="610" t="s">
        <v>2673</v>
      </c>
    </row>
    <row r="738" spans="6:10" s="15" customFormat="1" ht="33" customHeight="1">
      <c r="F738" s="610" t="s">
        <v>2674</v>
      </c>
      <c r="G738" s="610" t="s">
        <v>1116</v>
      </c>
      <c r="H738" s="610" t="s">
        <v>1115</v>
      </c>
      <c r="I738" s="610" t="s">
        <v>1510</v>
      </c>
      <c r="J738" s="610" t="s">
        <v>2675</v>
      </c>
    </row>
    <row r="739" spans="6:10" s="15" customFormat="1" ht="15">
      <c r="F739" s="610" t="s">
        <v>2676</v>
      </c>
      <c r="G739" s="610" t="s">
        <v>1116</v>
      </c>
      <c r="H739" s="610" t="s">
        <v>1115</v>
      </c>
      <c r="I739" s="610" t="s">
        <v>1513</v>
      </c>
      <c r="J739" s="610" t="s">
        <v>2677</v>
      </c>
    </row>
    <row r="740" spans="6:10" s="15" customFormat="1" ht="15">
      <c r="F740" s="610" t="s">
        <v>2678</v>
      </c>
      <c r="G740" s="610" t="s">
        <v>1116</v>
      </c>
      <c r="H740" s="610" t="s">
        <v>1115</v>
      </c>
      <c r="I740" s="610" t="s">
        <v>1516</v>
      </c>
      <c r="J740" s="610" t="s">
        <v>2679</v>
      </c>
    </row>
    <row r="741" spans="6:10" s="15" customFormat="1" ht="18.75" customHeight="1">
      <c r="F741" s="610" t="s">
        <v>2680</v>
      </c>
      <c r="G741" s="610" t="s">
        <v>1116</v>
      </c>
      <c r="H741" s="610" t="s">
        <v>1115</v>
      </c>
      <c r="I741" s="610" t="s">
        <v>1519</v>
      </c>
      <c r="J741" s="610" t="s">
        <v>2681</v>
      </c>
    </row>
    <row r="742" spans="6:10" s="15" customFormat="1" ht="23.25" customHeight="1">
      <c r="F742" s="610" t="s">
        <v>2682</v>
      </c>
      <c r="G742" s="610" t="s">
        <v>1116</v>
      </c>
      <c r="H742" s="610" t="s">
        <v>1115</v>
      </c>
      <c r="I742" s="610" t="s">
        <v>1522</v>
      </c>
      <c r="J742" s="610" t="s">
        <v>2683</v>
      </c>
    </row>
    <row r="743" spans="6:10" s="15" customFormat="1" ht="35.25" customHeight="1">
      <c r="F743" s="610" t="s">
        <v>2684</v>
      </c>
      <c r="G743" s="610" t="s">
        <v>1116</v>
      </c>
      <c r="H743" s="610" t="s">
        <v>1115</v>
      </c>
      <c r="I743" s="610" t="s">
        <v>1525</v>
      </c>
      <c r="J743" s="610" t="s">
        <v>2685</v>
      </c>
    </row>
    <row r="744" spans="6:10" s="15" customFormat="1" ht="21" customHeight="1">
      <c r="F744" s="610" t="s">
        <v>2686</v>
      </c>
      <c r="G744" s="610" t="s">
        <v>1116</v>
      </c>
      <c r="H744" s="610" t="s">
        <v>1115</v>
      </c>
      <c r="I744" s="610" t="s">
        <v>1528</v>
      </c>
      <c r="J744" s="610" t="s">
        <v>2687</v>
      </c>
    </row>
    <row r="745" spans="6:10" s="15" customFormat="1" ht="33" customHeight="1">
      <c r="F745" s="610" t="s">
        <v>2688</v>
      </c>
      <c r="G745" s="610" t="s">
        <v>1116</v>
      </c>
      <c r="H745" s="610" t="s">
        <v>1115</v>
      </c>
      <c r="I745" s="610" t="s">
        <v>1531</v>
      </c>
      <c r="J745" s="610" t="s">
        <v>2689</v>
      </c>
    </row>
    <row r="746" spans="6:10" s="15" customFormat="1" ht="15">
      <c r="F746" s="610" t="s">
        <v>2690</v>
      </c>
      <c r="G746" s="610" t="s">
        <v>1116</v>
      </c>
      <c r="H746" s="610" t="s">
        <v>1115</v>
      </c>
      <c r="I746" s="610" t="s">
        <v>1534</v>
      </c>
      <c r="J746" s="610" t="s">
        <v>2691</v>
      </c>
    </row>
    <row r="747" spans="6:10" s="15" customFormat="1" ht="15">
      <c r="F747" s="610" t="s">
        <v>2692</v>
      </c>
      <c r="G747" s="610" t="s">
        <v>1116</v>
      </c>
      <c r="H747" s="610" t="s">
        <v>1115</v>
      </c>
      <c r="I747" s="610" t="s">
        <v>1537</v>
      </c>
      <c r="J747" s="610" t="s">
        <v>2693</v>
      </c>
    </row>
    <row r="748" spans="6:10" s="15" customFormat="1" ht="18.75" customHeight="1">
      <c r="F748" s="610" t="s">
        <v>2694</v>
      </c>
      <c r="G748" s="610" t="s">
        <v>1116</v>
      </c>
      <c r="H748" s="610" t="s">
        <v>1115</v>
      </c>
      <c r="I748" s="610" t="s">
        <v>1540</v>
      </c>
      <c r="J748" s="610" t="s">
        <v>2695</v>
      </c>
    </row>
    <row r="749" spans="6:10" s="15" customFormat="1" ht="23.25" customHeight="1">
      <c r="F749" s="610" t="s">
        <v>2696</v>
      </c>
      <c r="G749" s="610" t="s">
        <v>1116</v>
      </c>
      <c r="H749" s="610" t="s">
        <v>1115</v>
      </c>
      <c r="I749" s="610" t="s">
        <v>1543</v>
      </c>
      <c r="J749" s="610" t="s">
        <v>2697</v>
      </c>
    </row>
    <row r="750" spans="6:10" s="15" customFormat="1" ht="35.25" customHeight="1">
      <c r="F750" s="610" t="s">
        <v>2698</v>
      </c>
      <c r="G750" s="610" t="s">
        <v>1116</v>
      </c>
      <c r="H750" s="610" t="s">
        <v>1115</v>
      </c>
      <c r="I750" s="610" t="s">
        <v>1546</v>
      </c>
      <c r="J750" s="610" t="s">
        <v>2699</v>
      </c>
    </row>
    <row r="751" spans="6:10" s="15" customFormat="1" ht="21" customHeight="1">
      <c r="F751" s="610" t="s">
        <v>2700</v>
      </c>
      <c r="G751" s="610" t="s">
        <v>1116</v>
      </c>
      <c r="H751" s="610" t="s">
        <v>1115</v>
      </c>
      <c r="I751" s="610" t="s">
        <v>1549</v>
      </c>
      <c r="J751" s="610" t="s">
        <v>2701</v>
      </c>
    </row>
    <row r="752" spans="6:10" s="15" customFormat="1" ht="33" customHeight="1">
      <c r="F752" s="610" t="s">
        <v>2702</v>
      </c>
      <c r="G752" s="610" t="s">
        <v>1116</v>
      </c>
      <c r="H752" s="610" t="s">
        <v>1115</v>
      </c>
      <c r="I752" s="610" t="s">
        <v>2452</v>
      </c>
      <c r="J752" s="610" t="s">
        <v>2703</v>
      </c>
    </row>
    <row r="753" spans="6:10" s="15" customFormat="1" ht="15">
      <c r="F753" s="610" t="s">
        <v>2704</v>
      </c>
      <c r="G753" s="610" t="s">
        <v>1116</v>
      </c>
      <c r="H753" s="610" t="s">
        <v>1115</v>
      </c>
      <c r="I753" s="610" t="s">
        <v>1552</v>
      </c>
      <c r="J753" s="610" t="s">
        <v>2705</v>
      </c>
    </row>
    <row r="754" spans="6:10" s="15" customFormat="1" ht="15">
      <c r="F754" s="610" t="s">
        <v>2706</v>
      </c>
      <c r="G754" s="610" t="s">
        <v>1116</v>
      </c>
      <c r="H754" s="610" t="s">
        <v>1115</v>
      </c>
      <c r="I754" s="610" t="s">
        <v>1555</v>
      </c>
      <c r="J754" s="610" t="s">
        <v>2707</v>
      </c>
    </row>
    <row r="755" spans="6:10" s="15" customFormat="1" ht="18.75" customHeight="1">
      <c r="F755" s="610" t="s">
        <v>2708</v>
      </c>
      <c r="G755" s="610" t="s">
        <v>1116</v>
      </c>
      <c r="H755" s="610" t="s">
        <v>1115</v>
      </c>
      <c r="I755" s="610" t="s">
        <v>1558</v>
      </c>
      <c r="J755" s="610" t="s">
        <v>2709</v>
      </c>
    </row>
    <row r="756" spans="6:10" s="15" customFormat="1" ht="23.25" customHeight="1">
      <c r="F756" s="610" t="s">
        <v>2710</v>
      </c>
      <c r="G756" s="610" t="s">
        <v>1116</v>
      </c>
      <c r="H756" s="610" t="s">
        <v>1115</v>
      </c>
      <c r="I756" s="610" t="s">
        <v>1561</v>
      </c>
      <c r="J756" s="610" t="s">
        <v>2711</v>
      </c>
    </row>
    <row r="757" spans="6:10" s="15" customFormat="1" ht="35.25" customHeight="1">
      <c r="F757" s="610" t="s">
        <v>2712</v>
      </c>
      <c r="G757" s="610" t="s">
        <v>1116</v>
      </c>
      <c r="H757" s="610" t="s">
        <v>1115</v>
      </c>
      <c r="I757" s="610" t="s">
        <v>1564</v>
      </c>
      <c r="J757" s="610" t="s">
        <v>2713</v>
      </c>
    </row>
    <row r="758" spans="6:10" s="15" customFormat="1" ht="21" customHeight="1">
      <c r="F758" s="610" t="s">
        <v>2714</v>
      </c>
      <c r="G758" s="610" t="s">
        <v>1116</v>
      </c>
      <c r="H758" s="610" t="s">
        <v>1115</v>
      </c>
      <c r="I758" s="610" t="s">
        <v>1567</v>
      </c>
      <c r="J758" s="610" t="s">
        <v>2715</v>
      </c>
    </row>
    <row r="759" spans="6:10" s="15" customFormat="1" ht="33" customHeight="1">
      <c r="F759" s="610" t="s">
        <v>2716</v>
      </c>
      <c r="G759" s="610" t="s">
        <v>1116</v>
      </c>
      <c r="H759" s="610" t="s">
        <v>1115</v>
      </c>
      <c r="I759" s="610" t="s">
        <v>1570</v>
      </c>
      <c r="J759" s="610" t="s">
        <v>2717</v>
      </c>
    </row>
    <row r="760" spans="6:10" s="15" customFormat="1" ht="15">
      <c r="F760" s="610" t="s">
        <v>2718</v>
      </c>
      <c r="G760" s="610" t="s">
        <v>1116</v>
      </c>
      <c r="H760" s="610" t="s">
        <v>1115</v>
      </c>
      <c r="I760" s="610" t="s">
        <v>1573</v>
      </c>
      <c r="J760" s="610" t="s">
        <v>2719</v>
      </c>
    </row>
    <row r="761" spans="6:10" s="15" customFormat="1" ht="15">
      <c r="F761" s="610" t="s">
        <v>2720</v>
      </c>
      <c r="G761" s="610" t="s">
        <v>1116</v>
      </c>
      <c r="H761" s="610" t="s">
        <v>1115</v>
      </c>
      <c r="I761" s="610" t="s">
        <v>1576</v>
      </c>
      <c r="J761" s="610" t="s">
        <v>2721</v>
      </c>
    </row>
    <row r="762" spans="6:10" s="15" customFormat="1" ht="18.75" customHeight="1">
      <c r="F762" s="610" t="s">
        <v>2722</v>
      </c>
      <c r="G762" s="610" t="s">
        <v>1116</v>
      </c>
      <c r="H762" s="610" t="s">
        <v>1115</v>
      </c>
      <c r="I762" s="610" t="s">
        <v>1579</v>
      </c>
      <c r="J762" s="610" t="s">
        <v>2723</v>
      </c>
    </row>
    <row r="763" spans="6:10" s="15" customFormat="1" ht="23.25" customHeight="1">
      <c r="F763" s="610" t="s">
        <v>2724</v>
      </c>
      <c r="G763" s="610" t="s">
        <v>1116</v>
      </c>
      <c r="H763" s="610" t="s">
        <v>1115</v>
      </c>
      <c r="I763" s="610" t="s">
        <v>1582</v>
      </c>
      <c r="J763" s="610" t="s">
        <v>2725</v>
      </c>
    </row>
    <row r="764" spans="6:10" s="15" customFormat="1" ht="35.25" customHeight="1">
      <c r="F764" s="610" t="s">
        <v>2726</v>
      </c>
      <c r="G764" s="610" t="s">
        <v>1116</v>
      </c>
      <c r="H764" s="610" t="s">
        <v>1115</v>
      </c>
      <c r="I764" s="610" t="s">
        <v>1585</v>
      </c>
      <c r="J764" s="610" t="s">
        <v>2727</v>
      </c>
    </row>
    <row r="765" spans="6:10" s="15" customFormat="1" ht="21" customHeight="1">
      <c r="F765" s="610" t="s">
        <v>2728</v>
      </c>
      <c r="G765" s="610" t="s">
        <v>1116</v>
      </c>
      <c r="H765" s="610" t="s">
        <v>1115</v>
      </c>
      <c r="I765" s="610" t="s">
        <v>1588</v>
      </c>
      <c r="J765" s="610" t="s">
        <v>2729</v>
      </c>
    </row>
    <row r="766" spans="6:10" s="15" customFormat="1" ht="33" customHeight="1">
      <c r="F766" s="610" t="s">
        <v>2730</v>
      </c>
      <c r="G766" s="610" t="s">
        <v>1116</v>
      </c>
      <c r="H766" s="610" t="s">
        <v>1115</v>
      </c>
      <c r="I766" s="610" t="s">
        <v>1591</v>
      </c>
      <c r="J766" s="610" t="s">
        <v>2731</v>
      </c>
    </row>
    <row r="767" spans="6:10" s="15" customFormat="1" ht="15">
      <c r="F767" s="610" t="s">
        <v>2732</v>
      </c>
      <c r="G767" s="610" t="s">
        <v>1116</v>
      </c>
      <c r="H767" s="610" t="s">
        <v>1115</v>
      </c>
      <c r="I767" s="610" t="s">
        <v>1594</v>
      </c>
      <c r="J767" s="610" t="s">
        <v>2733</v>
      </c>
    </row>
    <row r="768" spans="6:10" s="15" customFormat="1" ht="15">
      <c r="F768" s="610" t="s">
        <v>2734</v>
      </c>
      <c r="G768" s="610" t="s">
        <v>1116</v>
      </c>
      <c r="H768" s="610" t="s">
        <v>1115</v>
      </c>
      <c r="I768" s="610" t="s">
        <v>1597</v>
      </c>
      <c r="J768" s="610" t="s">
        <v>2735</v>
      </c>
    </row>
    <row r="769" spans="6:10" s="15" customFormat="1" ht="18.75" customHeight="1">
      <c r="F769" s="610" t="s">
        <v>2736</v>
      </c>
      <c r="G769" s="610" t="s">
        <v>1116</v>
      </c>
      <c r="H769" s="610" t="s">
        <v>1115</v>
      </c>
      <c r="I769" s="610" t="s">
        <v>1600</v>
      </c>
      <c r="J769" s="610" t="s">
        <v>2737</v>
      </c>
    </row>
    <row r="770" spans="6:10" s="15" customFormat="1" ht="23.25" customHeight="1">
      <c r="F770" s="610" t="s">
        <v>2738</v>
      </c>
      <c r="G770" s="610" t="s">
        <v>1116</v>
      </c>
      <c r="H770" s="610" t="s">
        <v>1115</v>
      </c>
      <c r="I770" s="610" t="s">
        <v>1603</v>
      </c>
      <c r="J770" s="610" t="s">
        <v>2492</v>
      </c>
    </row>
    <row r="771" spans="6:10" s="15" customFormat="1" ht="35.25" customHeight="1">
      <c r="F771" s="610" t="s">
        <v>2739</v>
      </c>
      <c r="G771" s="610" t="s">
        <v>1116</v>
      </c>
      <c r="H771" s="610" t="s">
        <v>1115</v>
      </c>
      <c r="I771" s="610" t="s">
        <v>1606</v>
      </c>
      <c r="J771" s="610" t="s">
        <v>2740</v>
      </c>
    </row>
    <row r="772" spans="6:10" s="15" customFormat="1" ht="21" customHeight="1">
      <c r="F772" s="610" t="s">
        <v>2741</v>
      </c>
      <c r="G772" s="610" t="s">
        <v>1116</v>
      </c>
      <c r="H772" s="610" t="s">
        <v>1115</v>
      </c>
      <c r="I772" s="610" t="s">
        <v>1609</v>
      </c>
      <c r="J772" s="610" t="s">
        <v>2742</v>
      </c>
    </row>
    <row r="773" spans="6:10" s="15" customFormat="1" ht="33" customHeight="1">
      <c r="F773" s="610" t="s">
        <v>2743</v>
      </c>
      <c r="G773" s="610" t="s">
        <v>1116</v>
      </c>
      <c r="H773" s="610" t="s">
        <v>1115</v>
      </c>
      <c r="I773" s="610" t="s">
        <v>1612</v>
      </c>
      <c r="J773" s="610" t="s">
        <v>2744</v>
      </c>
    </row>
    <row r="774" spans="6:10" s="15" customFormat="1" ht="15">
      <c r="F774" s="610" t="s">
        <v>2745</v>
      </c>
      <c r="G774" s="610" t="s">
        <v>1116</v>
      </c>
      <c r="H774" s="610" t="s">
        <v>1115</v>
      </c>
      <c r="I774" s="610" t="s">
        <v>1615</v>
      </c>
      <c r="J774" s="610" t="s">
        <v>2746</v>
      </c>
    </row>
    <row r="775" spans="6:10" s="15" customFormat="1" ht="15">
      <c r="F775" s="610" t="s">
        <v>2747</v>
      </c>
      <c r="G775" s="610" t="s">
        <v>1116</v>
      </c>
      <c r="H775" s="610" t="s">
        <v>1115</v>
      </c>
      <c r="I775" s="610" t="s">
        <v>1618</v>
      </c>
      <c r="J775" s="610" t="s">
        <v>2748</v>
      </c>
    </row>
    <row r="776" spans="6:10" s="15" customFormat="1" ht="18.75" customHeight="1">
      <c r="F776" s="610" t="s">
        <v>2749</v>
      </c>
      <c r="G776" s="610" t="s">
        <v>1116</v>
      </c>
      <c r="H776" s="610" t="s">
        <v>1115</v>
      </c>
      <c r="I776" s="610" t="s">
        <v>1621</v>
      </c>
      <c r="J776" s="610" t="s">
        <v>2750</v>
      </c>
    </row>
    <row r="777" spans="6:10" s="15" customFormat="1" ht="23.25" customHeight="1">
      <c r="F777" s="610" t="s">
        <v>2751</v>
      </c>
      <c r="G777" s="610" t="s">
        <v>1116</v>
      </c>
      <c r="H777" s="610" t="s">
        <v>1115</v>
      </c>
      <c r="I777" s="610" t="s">
        <v>2502</v>
      </c>
      <c r="J777" s="610" t="s">
        <v>2752</v>
      </c>
    </row>
    <row r="778" spans="6:10" s="15" customFormat="1" ht="35.25" customHeight="1">
      <c r="F778" s="610" t="s">
        <v>2753</v>
      </c>
      <c r="G778" s="610" t="s">
        <v>1116</v>
      </c>
      <c r="H778" s="610" t="s">
        <v>1115</v>
      </c>
      <c r="I778" s="610" t="s">
        <v>2505</v>
      </c>
      <c r="J778" s="610" t="s">
        <v>2754</v>
      </c>
    </row>
    <row r="779" spans="6:10" s="15" customFormat="1" ht="21" customHeight="1">
      <c r="F779" s="610" t="s">
        <v>2755</v>
      </c>
      <c r="G779" s="610" t="s">
        <v>1116</v>
      </c>
      <c r="H779" s="610" t="s">
        <v>1115</v>
      </c>
      <c r="I779" s="610" t="s">
        <v>2508</v>
      </c>
      <c r="J779" s="610" t="s">
        <v>2756</v>
      </c>
    </row>
    <row r="780" spans="6:10" s="15" customFormat="1" ht="33" customHeight="1">
      <c r="F780" s="610" t="s">
        <v>2757</v>
      </c>
      <c r="G780" s="610" t="s">
        <v>1116</v>
      </c>
      <c r="H780" s="610" t="s">
        <v>1115</v>
      </c>
      <c r="I780" s="610" t="s">
        <v>2511</v>
      </c>
      <c r="J780" s="610" t="s">
        <v>2758</v>
      </c>
    </row>
    <row r="781" spans="6:10" s="15" customFormat="1" ht="15">
      <c r="F781" s="610" t="s">
        <v>2759</v>
      </c>
      <c r="G781" s="610" t="s">
        <v>1116</v>
      </c>
      <c r="H781" s="610" t="s">
        <v>1115</v>
      </c>
      <c r="I781" s="610" t="s">
        <v>2514</v>
      </c>
      <c r="J781" s="610" t="s">
        <v>2760</v>
      </c>
    </row>
    <row r="782" spans="6:10" s="15" customFormat="1" ht="15">
      <c r="F782" s="610" t="s">
        <v>2761</v>
      </c>
      <c r="G782" s="610" t="s">
        <v>1116</v>
      </c>
      <c r="H782" s="610" t="s">
        <v>1115</v>
      </c>
      <c r="I782" s="610" t="s">
        <v>2517</v>
      </c>
      <c r="J782" s="610" t="s">
        <v>2762</v>
      </c>
    </row>
    <row r="783" spans="6:10" s="15" customFormat="1" ht="18.75" customHeight="1">
      <c r="F783" s="610" t="s">
        <v>2763</v>
      </c>
      <c r="G783" s="610" t="s">
        <v>1120</v>
      </c>
      <c r="H783" s="610" t="s">
        <v>1119</v>
      </c>
      <c r="I783" s="610" t="s">
        <v>1046</v>
      </c>
      <c r="J783" s="610" t="s">
        <v>2764</v>
      </c>
    </row>
    <row r="784" spans="6:10" s="15" customFormat="1" ht="23.25" customHeight="1">
      <c r="F784" s="610" t="s">
        <v>2765</v>
      </c>
      <c r="G784" s="610" t="s">
        <v>1120</v>
      </c>
      <c r="H784" s="610" t="s">
        <v>1119</v>
      </c>
      <c r="I784" s="610" t="s">
        <v>1048</v>
      </c>
      <c r="J784" s="610" t="s">
        <v>2766</v>
      </c>
    </row>
    <row r="785" spans="6:10" s="15" customFormat="1" ht="35.25" customHeight="1">
      <c r="F785" s="610" t="s">
        <v>2767</v>
      </c>
      <c r="G785" s="610" t="s">
        <v>1120</v>
      </c>
      <c r="H785" s="610" t="s">
        <v>1119</v>
      </c>
      <c r="I785" s="610" t="s">
        <v>1054</v>
      </c>
      <c r="J785" s="610" t="s">
        <v>1764</v>
      </c>
    </row>
    <row r="786" spans="6:10" s="15" customFormat="1" ht="21" customHeight="1">
      <c r="F786" s="610" t="s">
        <v>2768</v>
      </c>
      <c r="G786" s="610" t="s">
        <v>1120</v>
      </c>
      <c r="H786" s="610" t="s">
        <v>1119</v>
      </c>
      <c r="I786" s="610" t="s">
        <v>1060</v>
      </c>
      <c r="J786" s="610" t="s">
        <v>2769</v>
      </c>
    </row>
    <row r="787" spans="6:10" s="15" customFormat="1" ht="33" customHeight="1">
      <c r="F787" s="610" t="s">
        <v>2770</v>
      </c>
      <c r="G787" s="610" t="s">
        <v>1120</v>
      </c>
      <c r="H787" s="610" t="s">
        <v>1119</v>
      </c>
      <c r="I787" s="610" t="s">
        <v>1065</v>
      </c>
      <c r="J787" s="610" t="s">
        <v>2771</v>
      </c>
    </row>
    <row r="788" spans="6:10" s="15" customFormat="1" ht="15">
      <c r="F788" s="610" t="s">
        <v>2772</v>
      </c>
      <c r="G788" s="610" t="s">
        <v>1120</v>
      </c>
      <c r="H788" s="610" t="s">
        <v>1119</v>
      </c>
      <c r="I788" s="610" t="s">
        <v>1071</v>
      </c>
      <c r="J788" s="610" t="s">
        <v>2773</v>
      </c>
    </row>
    <row r="789" spans="6:10" s="15" customFormat="1" ht="15">
      <c r="F789" s="610" t="s">
        <v>2774</v>
      </c>
      <c r="G789" s="610" t="s">
        <v>1120</v>
      </c>
      <c r="H789" s="610" t="s">
        <v>1119</v>
      </c>
      <c r="I789" s="610" t="s">
        <v>1076</v>
      </c>
      <c r="J789" s="610" t="s">
        <v>2775</v>
      </c>
    </row>
    <row r="790" spans="6:10" s="15" customFormat="1" ht="18.75" customHeight="1">
      <c r="F790" s="610" t="s">
        <v>2776</v>
      </c>
      <c r="G790" s="610" t="s">
        <v>1120</v>
      </c>
      <c r="H790" s="610" t="s">
        <v>1119</v>
      </c>
      <c r="I790" s="610" t="s">
        <v>1081</v>
      </c>
      <c r="J790" s="610" t="s">
        <v>2777</v>
      </c>
    </row>
    <row r="791" spans="6:10" s="15" customFormat="1" ht="23.25" customHeight="1">
      <c r="F791" s="610" t="s">
        <v>2778</v>
      </c>
      <c r="G791" s="610" t="s">
        <v>1120</v>
      </c>
      <c r="H791" s="610" t="s">
        <v>1119</v>
      </c>
      <c r="I791" s="610" t="s">
        <v>1086</v>
      </c>
      <c r="J791" s="610" t="s">
        <v>2779</v>
      </c>
    </row>
    <row r="792" spans="6:10" s="15" customFormat="1" ht="35.25" customHeight="1">
      <c r="F792" s="610" t="s">
        <v>2780</v>
      </c>
      <c r="G792" s="610" t="s">
        <v>1120</v>
      </c>
      <c r="H792" s="610" t="s">
        <v>1119</v>
      </c>
      <c r="I792" s="610" t="s">
        <v>1092</v>
      </c>
      <c r="J792" s="610" t="s">
        <v>1196</v>
      </c>
    </row>
    <row r="793" spans="6:10" s="15" customFormat="1" ht="21" customHeight="1">
      <c r="F793" s="610" t="s">
        <v>2781</v>
      </c>
      <c r="G793" s="610" t="s">
        <v>1120</v>
      </c>
      <c r="H793" s="610" t="s">
        <v>1119</v>
      </c>
      <c r="I793" s="610" t="s">
        <v>1097</v>
      </c>
      <c r="J793" s="610" t="s">
        <v>2782</v>
      </c>
    </row>
    <row r="794" spans="6:10" s="15" customFormat="1" ht="33" customHeight="1">
      <c r="F794" s="610" t="s">
        <v>2783</v>
      </c>
      <c r="G794" s="610" t="s">
        <v>1120</v>
      </c>
      <c r="H794" s="610" t="s">
        <v>1119</v>
      </c>
      <c r="I794" s="610" t="s">
        <v>1212</v>
      </c>
      <c r="J794" s="610" t="s">
        <v>2784</v>
      </c>
    </row>
    <row r="795" spans="6:10" s="15" customFormat="1" ht="15">
      <c r="F795" s="610" t="s">
        <v>2785</v>
      </c>
      <c r="G795" s="610" t="s">
        <v>1120</v>
      </c>
      <c r="H795" s="610" t="s">
        <v>1119</v>
      </c>
      <c r="I795" s="610" t="s">
        <v>1214</v>
      </c>
      <c r="J795" s="610" t="s">
        <v>2786</v>
      </c>
    </row>
    <row r="796" spans="6:10" s="15" customFormat="1" ht="15">
      <c r="F796" s="610" t="s">
        <v>2787</v>
      </c>
      <c r="G796" s="610" t="s">
        <v>1120</v>
      </c>
      <c r="H796" s="610" t="s">
        <v>1119</v>
      </c>
      <c r="I796" s="610" t="s">
        <v>1216</v>
      </c>
      <c r="J796" s="610" t="s">
        <v>2788</v>
      </c>
    </row>
    <row r="797" spans="6:10" s="15" customFormat="1" ht="18.75" customHeight="1">
      <c r="F797" s="610" t="s">
        <v>2789</v>
      </c>
      <c r="G797" s="610" t="s">
        <v>1120</v>
      </c>
      <c r="H797" s="610" t="s">
        <v>1119</v>
      </c>
      <c r="I797" s="610" t="s">
        <v>1219</v>
      </c>
      <c r="J797" s="610" t="s">
        <v>2790</v>
      </c>
    </row>
    <row r="798" spans="6:10" s="15" customFormat="1" ht="23.25" customHeight="1">
      <c r="F798" s="610" t="s">
        <v>2791</v>
      </c>
      <c r="G798" s="610" t="s">
        <v>1120</v>
      </c>
      <c r="H798" s="610" t="s">
        <v>1119</v>
      </c>
      <c r="I798" s="610" t="s">
        <v>1222</v>
      </c>
      <c r="J798" s="610" t="s">
        <v>2792</v>
      </c>
    </row>
    <row r="799" spans="6:10" s="15" customFormat="1" ht="35.25" customHeight="1">
      <c r="F799" s="610" t="s">
        <v>2793</v>
      </c>
      <c r="G799" s="610" t="s">
        <v>1120</v>
      </c>
      <c r="H799" s="610" t="s">
        <v>1119</v>
      </c>
      <c r="I799" s="610" t="s">
        <v>1225</v>
      </c>
      <c r="J799" s="610" t="s">
        <v>2794</v>
      </c>
    </row>
    <row r="800" spans="6:10" s="15" customFormat="1" ht="21" customHeight="1">
      <c r="F800" s="610" t="s">
        <v>2795</v>
      </c>
      <c r="G800" s="610" t="s">
        <v>1120</v>
      </c>
      <c r="H800" s="610" t="s">
        <v>1119</v>
      </c>
      <c r="I800" s="610" t="s">
        <v>1228</v>
      </c>
      <c r="J800" s="610" t="s">
        <v>2796</v>
      </c>
    </row>
    <row r="801" spans="6:10" s="15" customFormat="1" ht="33" customHeight="1">
      <c r="F801" s="610" t="s">
        <v>2797</v>
      </c>
      <c r="G801" s="610" t="s">
        <v>1120</v>
      </c>
      <c r="H801" s="610" t="s">
        <v>1119</v>
      </c>
      <c r="I801" s="610" t="s">
        <v>1231</v>
      </c>
      <c r="J801" s="610" t="s">
        <v>2798</v>
      </c>
    </row>
    <row r="802" spans="6:10" s="15" customFormat="1" ht="15">
      <c r="F802" s="610" t="s">
        <v>2799</v>
      </c>
      <c r="G802" s="610" t="s">
        <v>1120</v>
      </c>
      <c r="H802" s="610" t="s">
        <v>1119</v>
      </c>
      <c r="I802" s="610" t="s">
        <v>1233</v>
      </c>
      <c r="J802" s="610" t="s">
        <v>2800</v>
      </c>
    </row>
    <row r="803" spans="6:10" s="15" customFormat="1" ht="15">
      <c r="F803" s="610" t="s">
        <v>2801</v>
      </c>
      <c r="G803" s="610" t="s">
        <v>1120</v>
      </c>
      <c r="H803" s="610" t="s">
        <v>1119</v>
      </c>
      <c r="I803" s="610" t="s">
        <v>1236</v>
      </c>
      <c r="J803" s="610" t="s">
        <v>2802</v>
      </c>
    </row>
    <row r="804" spans="6:10" s="15" customFormat="1" ht="18.75" customHeight="1">
      <c r="F804" s="610" t="s">
        <v>2803</v>
      </c>
      <c r="G804" s="610" t="s">
        <v>1120</v>
      </c>
      <c r="H804" s="610" t="s">
        <v>1119</v>
      </c>
      <c r="I804" s="610" t="s">
        <v>1239</v>
      </c>
      <c r="J804" s="610" t="s">
        <v>2804</v>
      </c>
    </row>
    <row r="805" spans="6:10" s="15" customFormat="1" ht="23.25" customHeight="1">
      <c r="F805" s="610" t="s">
        <v>2805</v>
      </c>
      <c r="G805" s="610" t="s">
        <v>1120</v>
      </c>
      <c r="H805" s="610" t="s">
        <v>1119</v>
      </c>
      <c r="I805" s="610" t="s">
        <v>1242</v>
      </c>
      <c r="J805" s="610" t="s">
        <v>2806</v>
      </c>
    </row>
    <row r="806" spans="6:10" s="15" customFormat="1" ht="35.25" customHeight="1">
      <c r="F806" s="610" t="s">
        <v>2807</v>
      </c>
      <c r="G806" s="610" t="s">
        <v>1120</v>
      </c>
      <c r="H806" s="610" t="s">
        <v>1119</v>
      </c>
      <c r="I806" s="610" t="s">
        <v>1245</v>
      </c>
      <c r="J806" s="610" t="s">
        <v>2808</v>
      </c>
    </row>
    <row r="807" spans="6:10" s="15" customFormat="1" ht="21" customHeight="1">
      <c r="F807" s="610" t="s">
        <v>2809</v>
      </c>
      <c r="G807" s="610" t="s">
        <v>1120</v>
      </c>
      <c r="H807" s="610" t="s">
        <v>1119</v>
      </c>
      <c r="I807" s="610" t="s">
        <v>1248</v>
      </c>
      <c r="J807" s="610" t="s">
        <v>2810</v>
      </c>
    </row>
    <row r="808" spans="6:10" s="15" customFormat="1" ht="33" customHeight="1">
      <c r="F808" s="610" t="s">
        <v>2811</v>
      </c>
      <c r="G808" s="610" t="s">
        <v>1120</v>
      </c>
      <c r="H808" s="610" t="s">
        <v>1119</v>
      </c>
      <c r="I808" s="610" t="s">
        <v>1251</v>
      </c>
      <c r="J808" s="610" t="s">
        <v>2812</v>
      </c>
    </row>
    <row r="809" spans="6:10" s="15" customFormat="1" ht="15">
      <c r="F809" s="610" t="s">
        <v>2813</v>
      </c>
      <c r="G809" s="610" t="s">
        <v>1120</v>
      </c>
      <c r="H809" s="610" t="s">
        <v>1119</v>
      </c>
      <c r="I809" s="610" t="s">
        <v>1254</v>
      </c>
      <c r="J809" s="610" t="s">
        <v>2814</v>
      </c>
    </row>
    <row r="810" spans="6:10" s="15" customFormat="1" ht="15">
      <c r="F810" s="610" t="s">
        <v>2815</v>
      </c>
      <c r="G810" s="610" t="s">
        <v>1120</v>
      </c>
      <c r="H810" s="610" t="s">
        <v>1119</v>
      </c>
      <c r="I810" s="610" t="s">
        <v>1257</v>
      </c>
      <c r="J810" s="610" t="s">
        <v>2816</v>
      </c>
    </row>
    <row r="811" spans="6:10" s="15" customFormat="1" ht="18.75" customHeight="1">
      <c r="F811" s="610" t="s">
        <v>2817</v>
      </c>
      <c r="G811" s="610" t="s">
        <v>1120</v>
      </c>
      <c r="H811" s="610" t="s">
        <v>1119</v>
      </c>
      <c r="I811" s="610" t="s">
        <v>1260</v>
      </c>
      <c r="J811" s="610" t="s">
        <v>2818</v>
      </c>
    </row>
    <row r="812" spans="6:10" s="15" customFormat="1" ht="23.25" customHeight="1">
      <c r="F812" s="610" t="s">
        <v>2819</v>
      </c>
      <c r="G812" s="610" t="s">
        <v>1120</v>
      </c>
      <c r="H812" s="610" t="s">
        <v>1119</v>
      </c>
      <c r="I812" s="610" t="s">
        <v>1263</v>
      </c>
      <c r="J812" s="610" t="s">
        <v>2820</v>
      </c>
    </row>
    <row r="813" spans="6:10" s="15" customFormat="1" ht="35.25" customHeight="1">
      <c r="F813" s="610" t="s">
        <v>2821</v>
      </c>
      <c r="G813" s="610" t="s">
        <v>1120</v>
      </c>
      <c r="H813" s="610" t="s">
        <v>1119</v>
      </c>
      <c r="I813" s="610" t="s">
        <v>1266</v>
      </c>
      <c r="J813" s="610" t="s">
        <v>2822</v>
      </c>
    </row>
    <row r="814" spans="6:10" s="15" customFormat="1" ht="21" customHeight="1">
      <c r="F814" s="610" t="s">
        <v>2823</v>
      </c>
      <c r="G814" s="610" t="s">
        <v>1120</v>
      </c>
      <c r="H814" s="610" t="s">
        <v>1119</v>
      </c>
      <c r="I814" s="610" t="s">
        <v>1269</v>
      </c>
      <c r="J814" s="610" t="s">
        <v>2824</v>
      </c>
    </row>
    <row r="815" spans="6:10" s="15" customFormat="1" ht="33" customHeight="1">
      <c r="F815" s="610" t="s">
        <v>2825</v>
      </c>
      <c r="G815" s="610" t="s">
        <v>1120</v>
      </c>
      <c r="H815" s="610" t="s">
        <v>1119</v>
      </c>
      <c r="I815" s="610" t="s">
        <v>1272</v>
      </c>
      <c r="J815" s="610" t="s">
        <v>2826</v>
      </c>
    </row>
    <row r="816" spans="6:10" s="15" customFormat="1" ht="15">
      <c r="F816" s="610" t="s">
        <v>2827</v>
      </c>
      <c r="G816" s="610" t="s">
        <v>1120</v>
      </c>
      <c r="H816" s="610" t="s">
        <v>1119</v>
      </c>
      <c r="I816" s="610" t="s">
        <v>1275</v>
      </c>
      <c r="J816" s="610" t="s">
        <v>1107</v>
      </c>
    </row>
    <row r="817" spans="2:10" s="15" customFormat="1" ht="27" customHeight="1">
      <c r="F817" s="610" t="s">
        <v>2828</v>
      </c>
      <c r="G817" s="610" t="s">
        <v>1120</v>
      </c>
      <c r="H817" s="610" t="s">
        <v>1119</v>
      </c>
      <c r="I817" s="610" t="s">
        <v>1278</v>
      </c>
      <c r="J817" s="610" t="s">
        <v>2829</v>
      </c>
    </row>
    <row r="818" spans="2:10" s="15" customFormat="1" ht="18.75" customHeight="1">
      <c r="F818" s="610" t="s">
        <v>2830</v>
      </c>
      <c r="G818" s="610" t="s">
        <v>1120</v>
      </c>
      <c r="H818" s="610" t="s">
        <v>1119</v>
      </c>
      <c r="I818" s="610" t="s">
        <v>1281</v>
      </c>
      <c r="J818" s="610" t="s">
        <v>2831</v>
      </c>
    </row>
    <row r="819" spans="2:10" s="15" customFormat="1" ht="42" customHeight="1">
      <c r="F819" s="610" t="s">
        <v>2832</v>
      </c>
      <c r="G819" s="610" t="s">
        <v>1120</v>
      </c>
      <c r="H819" s="610" t="s">
        <v>1119</v>
      </c>
      <c r="I819" s="610" t="s">
        <v>1284</v>
      </c>
      <c r="J819" s="610" t="s">
        <v>2833</v>
      </c>
    </row>
    <row r="820" spans="2:10" s="15" customFormat="1" ht="18.75" customHeight="1">
      <c r="F820" s="610" t="s">
        <v>2834</v>
      </c>
      <c r="G820" s="610" t="s">
        <v>1120</v>
      </c>
      <c r="H820" s="610" t="s">
        <v>1119</v>
      </c>
      <c r="I820" s="610" t="s">
        <v>1287</v>
      </c>
      <c r="J820" s="610" t="s">
        <v>2835</v>
      </c>
    </row>
    <row r="821" spans="2:10" s="15" customFormat="1" ht="21" customHeight="1">
      <c r="F821" s="610" t="s">
        <v>2836</v>
      </c>
      <c r="G821" s="610" t="s">
        <v>1120</v>
      </c>
      <c r="H821" s="610" t="s">
        <v>1119</v>
      </c>
      <c r="I821" s="610" t="s">
        <v>1385</v>
      </c>
      <c r="J821" s="610" t="s">
        <v>2837</v>
      </c>
    </row>
    <row r="822" spans="2:10" s="15" customFormat="1" ht="33" customHeight="1">
      <c r="B822" s="461"/>
      <c r="C822" s="461"/>
      <c r="D822" s="461"/>
      <c r="E822" s="461"/>
      <c r="F822" s="610" t="s">
        <v>2838</v>
      </c>
      <c r="G822" s="610" t="s">
        <v>1120</v>
      </c>
      <c r="H822" s="610" t="s">
        <v>1119</v>
      </c>
      <c r="I822" s="610" t="s">
        <v>1388</v>
      </c>
      <c r="J822" s="610" t="s">
        <v>2839</v>
      </c>
    </row>
    <row r="823" spans="2:10" s="461" customFormat="1" ht="27.75" customHeight="1">
      <c r="F823" s="610" t="s">
        <v>2840</v>
      </c>
      <c r="G823" s="610" t="s">
        <v>1120</v>
      </c>
      <c r="H823" s="610" t="s">
        <v>1119</v>
      </c>
      <c r="I823" s="610" t="s">
        <v>1391</v>
      </c>
      <c r="J823" s="610" t="s">
        <v>2841</v>
      </c>
    </row>
    <row r="824" spans="2:10" s="461" customFormat="1" ht="27" customHeight="1">
      <c r="B824" s="15"/>
      <c r="C824" s="15"/>
      <c r="D824" s="15"/>
      <c r="E824" s="15"/>
      <c r="F824" s="610" t="s">
        <v>2842</v>
      </c>
      <c r="G824" s="610" t="s">
        <v>1120</v>
      </c>
      <c r="H824" s="610" t="s">
        <v>1119</v>
      </c>
      <c r="I824" s="610" t="s">
        <v>1394</v>
      </c>
      <c r="J824" s="610" t="s">
        <v>2843</v>
      </c>
    </row>
    <row r="825" spans="2:10" s="15" customFormat="1" ht="20.25" customHeight="1">
      <c r="F825" s="610" t="s">
        <v>2844</v>
      </c>
      <c r="G825" s="610" t="s">
        <v>1120</v>
      </c>
      <c r="H825" s="610" t="s">
        <v>1119</v>
      </c>
      <c r="I825" s="610" t="s">
        <v>1397</v>
      </c>
      <c r="J825" s="610" t="s">
        <v>2845</v>
      </c>
    </row>
    <row r="826" spans="2:10" s="15" customFormat="1" ht="40.5" customHeight="1">
      <c r="F826" s="610" t="s">
        <v>2846</v>
      </c>
      <c r="G826" s="610" t="s">
        <v>1120</v>
      </c>
      <c r="H826" s="610" t="s">
        <v>1119</v>
      </c>
      <c r="I826" s="610" t="s">
        <v>1400</v>
      </c>
      <c r="J826" s="610" t="s">
        <v>1217</v>
      </c>
    </row>
    <row r="827" spans="2:10" s="15" customFormat="1" ht="15">
      <c r="F827" s="610" t="s">
        <v>2847</v>
      </c>
      <c r="G827" s="610" t="s">
        <v>1120</v>
      </c>
      <c r="H827" s="610" t="s">
        <v>1119</v>
      </c>
      <c r="I827" s="610" t="s">
        <v>1403</v>
      </c>
      <c r="J827" s="610" t="s">
        <v>2848</v>
      </c>
    </row>
    <row r="828" spans="2:10" s="15" customFormat="1" ht="18.75" customHeight="1">
      <c r="F828" s="610" t="s">
        <v>2849</v>
      </c>
      <c r="G828" s="610" t="s">
        <v>1120</v>
      </c>
      <c r="H828" s="610" t="s">
        <v>1119</v>
      </c>
      <c r="I828" s="610" t="s">
        <v>1406</v>
      </c>
      <c r="J828" s="610" t="s">
        <v>1220</v>
      </c>
    </row>
    <row r="829" spans="2:10" s="15" customFormat="1" ht="23.25" customHeight="1">
      <c r="F829" s="610" t="s">
        <v>2850</v>
      </c>
      <c r="G829" s="610" t="s">
        <v>1120</v>
      </c>
      <c r="H829" s="610" t="s">
        <v>1119</v>
      </c>
      <c r="I829" s="610" t="s">
        <v>1409</v>
      </c>
      <c r="J829" s="610" t="s">
        <v>2851</v>
      </c>
    </row>
    <row r="830" spans="2:10" s="15" customFormat="1" ht="35.25" customHeight="1">
      <c r="F830" s="610" t="s">
        <v>2852</v>
      </c>
      <c r="G830" s="610" t="s">
        <v>1120</v>
      </c>
      <c r="H830" s="610" t="s">
        <v>1119</v>
      </c>
      <c r="I830" s="610" t="s">
        <v>1412</v>
      </c>
      <c r="J830" s="610" t="s">
        <v>2853</v>
      </c>
    </row>
    <row r="831" spans="2:10" s="15" customFormat="1" ht="21" customHeight="1">
      <c r="F831" s="610" t="s">
        <v>2854</v>
      </c>
      <c r="G831" s="610" t="s">
        <v>1120</v>
      </c>
      <c r="H831" s="610" t="s">
        <v>1119</v>
      </c>
      <c r="I831" s="610" t="s">
        <v>1414</v>
      </c>
      <c r="J831" s="610" t="s">
        <v>2855</v>
      </c>
    </row>
    <row r="832" spans="2:10" s="15" customFormat="1" ht="33" customHeight="1">
      <c r="F832" s="610" t="s">
        <v>2856</v>
      </c>
      <c r="G832" s="610" t="s">
        <v>1120</v>
      </c>
      <c r="H832" s="610" t="s">
        <v>1119</v>
      </c>
      <c r="I832" s="610" t="s">
        <v>1417</v>
      </c>
      <c r="J832" s="610" t="s">
        <v>2857</v>
      </c>
    </row>
    <row r="833" spans="6:10" s="15" customFormat="1" ht="15" customHeight="1">
      <c r="F833" s="610" t="s">
        <v>2858</v>
      </c>
      <c r="G833" s="610" t="s">
        <v>1120</v>
      </c>
      <c r="H833" s="610" t="s">
        <v>1119</v>
      </c>
      <c r="I833" s="610" t="s">
        <v>1420</v>
      </c>
      <c r="J833" s="610" t="s">
        <v>2859</v>
      </c>
    </row>
    <row r="834" spans="6:10" s="15" customFormat="1" ht="15">
      <c r="F834" s="610" t="s">
        <v>2860</v>
      </c>
      <c r="G834" s="610" t="s">
        <v>1120</v>
      </c>
      <c r="H834" s="610" t="s">
        <v>1119</v>
      </c>
      <c r="I834" s="610" t="s">
        <v>1423</v>
      </c>
      <c r="J834" s="610" t="s">
        <v>2861</v>
      </c>
    </row>
    <row r="835" spans="6:10" s="15" customFormat="1" ht="18.75" customHeight="1">
      <c r="F835" s="610" t="s">
        <v>2862</v>
      </c>
      <c r="G835" s="610" t="s">
        <v>1120</v>
      </c>
      <c r="H835" s="610" t="s">
        <v>1119</v>
      </c>
      <c r="I835" s="610" t="s">
        <v>1426</v>
      </c>
      <c r="J835" s="610" t="s">
        <v>2863</v>
      </c>
    </row>
    <row r="836" spans="6:10" s="15" customFormat="1" ht="23.25" customHeight="1">
      <c r="F836" s="610" t="s">
        <v>2864</v>
      </c>
      <c r="G836" s="610" t="s">
        <v>1120</v>
      </c>
      <c r="H836" s="610" t="s">
        <v>1119</v>
      </c>
      <c r="I836" s="610" t="s">
        <v>1429</v>
      </c>
      <c r="J836" s="610" t="s">
        <v>1124</v>
      </c>
    </row>
    <row r="837" spans="6:10" s="15" customFormat="1" ht="35.25" customHeight="1">
      <c r="F837" s="610" t="s">
        <v>2865</v>
      </c>
      <c r="G837" s="610" t="s">
        <v>1120</v>
      </c>
      <c r="H837" s="610" t="s">
        <v>1119</v>
      </c>
      <c r="I837" s="610" t="s">
        <v>1432</v>
      </c>
      <c r="J837" s="610" t="s">
        <v>2866</v>
      </c>
    </row>
    <row r="838" spans="6:10" s="15" customFormat="1" ht="21" customHeight="1">
      <c r="F838" s="610" t="s">
        <v>2867</v>
      </c>
      <c r="G838" s="610" t="s">
        <v>1120</v>
      </c>
      <c r="H838" s="610" t="s">
        <v>1119</v>
      </c>
      <c r="I838" s="610" t="s">
        <v>1435</v>
      </c>
      <c r="J838" s="610" t="s">
        <v>2868</v>
      </c>
    </row>
    <row r="839" spans="6:10" s="15" customFormat="1" ht="33" customHeight="1">
      <c r="F839" s="610" t="s">
        <v>2869</v>
      </c>
      <c r="G839" s="610" t="s">
        <v>1120</v>
      </c>
      <c r="H839" s="610" t="s">
        <v>1119</v>
      </c>
      <c r="I839" s="610" t="s">
        <v>1438</v>
      </c>
      <c r="J839" s="610" t="s">
        <v>2870</v>
      </c>
    </row>
    <row r="840" spans="6:10" s="15" customFormat="1" ht="39.75" customHeight="1">
      <c r="F840" s="610" t="s">
        <v>2871</v>
      </c>
      <c r="G840" s="610" t="s">
        <v>1120</v>
      </c>
      <c r="H840" s="610" t="s">
        <v>1119</v>
      </c>
      <c r="I840" s="610" t="s">
        <v>1441</v>
      </c>
      <c r="J840" s="610" t="s">
        <v>2872</v>
      </c>
    </row>
    <row r="841" spans="6:10" s="15" customFormat="1" ht="15" hidden="1" customHeight="1">
      <c r="F841" s="610" t="s">
        <v>2873</v>
      </c>
      <c r="G841" s="610" t="s">
        <v>1120</v>
      </c>
      <c r="H841" s="610" t="s">
        <v>1119</v>
      </c>
      <c r="I841" s="610" t="s">
        <v>1444</v>
      </c>
      <c r="J841" s="610" t="s">
        <v>2874</v>
      </c>
    </row>
    <row r="842" spans="6:10" s="15" customFormat="1" ht="18.75" hidden="1" customHeight="1">
      <c r="F842" s="610" t="s">
        <v>2875</v>
      </c>
      <c r="G842" s="610" t="s">
        <v>1120</v>
      </c>
      <c r="H842" s="610" t="s">
        <v>1119</v>
      </c>
      <c r="I842" s="610" t="s">
        <v>1447</v>
      </c>
      <c r="J842" s="610" t="s">
        <v>2876</v>
      </c>
    </row>
    <row r="843" spans="6:10" s="15" customFormat="1" ht="23.25" hidden="1" customHeight="1">
      <c r="F843" s="610" t="s">
        <v>2877</v>
      </c>
      <c r="G843" s="610" t="s">
        <v>1120</v>
      </c>
      <c r="H843" s="610" t="s">
        <v>1119</v>
      </c>
      <c r="I843" s="610" t="s">
        <v>1450</v>
      </c>
      <c r="J843" s="610" t="s">
        <v>1243</v>
      </c>
    </row>
    <row r="844" spans="6:10" s="15" customFormat="1" ht="35.25" hidden="1" customHeight="1">
      <c r="F844" s="610" t="s">
        <v>2878</v>
      </c>
      <c r="G844" s="610" t="s">
        <v>1120</v>
      </c>
      <c r="H844" s="610" t="s">
        <v>1119</v>
      </c>
      <c r="I844" s="610" t="s">
        <v>1453</v>
      </c>
      <c r="J844" s="610" t="s">
        <v>2879</v>
      </c>
    </row>
    <row r="845" spans="6:10" s="15" customFormat="1" ht="21" hidden="1" customHeight="1">
      <c r="F845" s="610" t="s">
        <v>2880</v>
      </c>
      <c r="G845" s="610" t="s">
        <v>1120</v>
      </c>
      <c r="H845" s="610" t="s">
        <v>1119</v>
      </c>
      <c r="I845" s="610" t="s">
        <v>1456</v>
      </c>
      <c r="J845" s="610" t="s">
        <v>2881</v>
      </c>
    </row>
    <row r="846" spans="6:10" s="15" customFormat="1" ht="33" hidden="1" customHeight="1">
      <c r="F846" s="610" t="s">
        <v>2882</v>
      </c>
      <c r="G846" s="610" t="s">
        <v>1120</v>
      </c>
      <c r="H846" s="610" t="s">
        <v>1119</v>
      </c>
      <c r="I846" s="610" t="s">
        <v>1459</v>
      </c>
      <c r="J846" s="610" t="s">
        <v>2883</v>
      </c>
    </row>
    <row r="847" spans="6:10" s="15" customFormat="1" ht="15" hidden="1" customHeight="1">
      <c r="F847" s="610" t="s">
        <v>2884</v>
      </c>
      <c r="G847" s="610" t="s">
        <v>1120</v>
      </c>
      <c r="H847" s="610" t="s">
        <v>1119</v>
      </c>
      <c r="I847" s="610" t="s">
        <v>1462</v>
      </c>
      <c r="J847" s="610" t="s">
        <v>2885</v>
      </c>
    </row>
    <row r="848" spans="6:10" s="15" customFormat="1" ht="15" hidden="1" customHeight="1">
      <c r="F848" s="610" t="s">
        <v>2886</v>
      </c>
      <c r="G848" s="610" t="s">
        <v>1120</v>
      </c>
      <c r="H848" s="610" t="s">
        <v>1119</v>
      </c>
      <c r="I848" s="610" t="s">
        <v>1465</v>
      </c>
      <c r="J848" s="610" t="s">
        <v>2887</v>
      </c>
    </row>
    <row r="849" spans="6:10" s="15" customFormat="1" ht="18.75" hidden="1" customHeight="1">
      <c r="F849" s="610" t="s">
        <v>2888</v>
      </c>
      <c r="G849" s="610" t="s">
        <v>1120</v>
      </c>
      <c r="H849" s="610" t="s">
        <v>1119</v>
      </c>
      <c r="I849" s="610" t="s">
        <v>1468</v>
      </c>
      <c r="J849" s="610" t="s">
        <v>2889</v>
      </c>
    </row>
    <row r="850" spans="6:10" s="15" customFormat="1" ht="23.25" hidden="1" customHeight="1">
      <c r="F850" s="610" t="s">
        <v>2890</v>
      </c>
      <c r="G850" s="610" t="s">
        <v>1120</v>
      </c>
      <c r="H850" s="610" t="s">
        <v>1119</v>
      </c>
      <c r="I850" s="610" t="s">
        <v>1471</v>
      </c>
      <c r="J850" s="610" t="s">
        <v>2891</v>
      </c>
    </row>
    <row r="851" spans="6:10" s="15" customFormat="1" ht="35.25" hidden="1" customHeight="1">
      <c r="F851" s="610" t="s">
        <v>2892</v>
      </c>
      <c r="G851" s="610" t="s">
        <v>1120</v>
      </c>
      <c r="H851" s="610" t="s">
        <v>1119</v>
      </c>
      <c r="I851" s="610" t="s">
        <v>1474</v>
      </c>
      <c r="J851" s="610" t="s">
        <v>2893</v>
      </c>
    </row>
    <row r="852" spans="6:10" s="15" customFormat="1" ht="21" hidden="1" customHeight="1">
      <c r="F852" s="610" t="s">
        <v>2894</v>
      </c>
      <c r="G852" s="610" t="s">
        <v>1120</v>
      </c>
      <c r="H852" s="610" t="s">
        <v>1119</v>
      </c>
      <c r="I852" s="610" t="s">
        <v>1477</v>
      </c>
      <c r="J852" s="610" t="s">
        <v>2895</v>
      </c>
    </row>
    <row r="853" spans="6:10" s="15" customFormat="1" ht="33" hidden="1" customHeight="1">
      <c r="F853" s="610" t="s">
        <v>2896</v>
      </c>
      <c r="G853" s="610" t="s">
        <v>1120</v>
      </c>
      <c r="H853" s="610" t="s">
        <v>1119</v>
      </c>
      <c r="I853" s="610" t="s">
        <v>1480</v>
      </c>
      <c r="J853" s="610" t="s">
        <v>2897</v>
      </c>
    </row>
    <row r="854" spans="6:10" s="15" customFormat="1" ht="15" hidden="1" customHeight="1">
      <c r="F854" s="610" t="s">
        <v>2898</v>
      </c>
      <c r="G854" s="610" t="s">
        <v>1120</v>
      </c>
      <c r="H854" s="610" t="s">
        <v>1119</v>
      </c>
      <c r="I854" s="610" t="s">
        <v>1483</v>
      </c>
      <c r="J854" s="610" t="s">
        <v>2899</v>
      </c>
    </row>
    <row r="855" spans="6:10" s="15" customFormat="1" ht="15" hidden="1" customHeight="1">
      <c r="F855" s="610" t="s">
        <v>2900</v>
      </c>
      <c r="G855" s="610" t="s">
        <v>1120</v>
      </c>
      <c r="H855" s="610" t="s">
        <v>1119</v>
      </c>
      <c r="I855" s="610" t="s">
        <v>1486</v>
      </c>
      <c r="J855" s="610" t="s">
        <v>2901</v>
      </c>
    </row>
    <row r="856" spans="6:10" s="15" customFormat="1" ht="18.75" hidden="1" customHeight="1">
      <c r="F856" s="610" t="s">
        <v>2902</v>
      </c>
      <c r="G856" s="610" t="s">
        <v>1120</v>
      </c>
      <c r="H856" s="610" t="s">
        <v>1119</v>
      </c>
      <c r="I856" s="610" t="s">
        <v>1489</v>
      </c>
      <c r="J856" s="610" t="s">
        <v>2903</v>
      </c>
    </row>
    <row r="857" spans="6:10" s="15" customFormat="1" ht="23.25" hidden="1" customHeight="1">
      <c r="F857" s="610" t="s">
        <v>2904</v>
      </c>
      <c r="G857" s="610" t="s">
        <v>1120</v>
      </c>
      <c r="H857" s="610" t="s">
        <v>1119</v>
      </c>
      <c r="I857" s="610" t="s">
        <v>1492</v>
      </c>
      <c r="J857" s="610" t="s">
        <v>2905</v>
      </c>
    </row>
    <row r="858" spans="6:10" s="15" customFormat="1" ht="35.25" hidden="1" customHeight="1">
      <c r="F858" s="610" t="s">
        <v>2906</v>
      </c>
      <c r="G858" s="610" t="s">
        <v>1120</v>
      </c>
      <c r="H858" s="610" t="s">
        <v>1119</v>
      </c>
      <c r="I858" s="610" t="s">
        <v>1495</v>
      </c>
      <c r="J858" s="610" t="s">
        <v>2907</v>
      </c>
    </row>
    <row r="859" spans="6:10" s="15" customFormat="1" ht="21" hidden="1" customHeight="1">
      <c r="F859" s="610" t="s">
        <v>2908</v>
      </c>
      <c r="G859" s="610" t="s">
        <v>1120</v>
      </c>
      <c r="H859" s="610" t="s">
        <v>1119</v>
      </c>
      <c r="I859" s="610" t="s">
        <v>1498</v>
      </c>
      <c r="J859" s="610" t="s">
        <v>1595</v>
      </c>
    </row>
    <row r="860" spans="6:10" s="15" customFormat="1" ht="33" hidden="1" customHeight="1">
      <c r="F860" s="610" t="s">
        <v>2909</v>
      </c>
      <c r="G860" s="610" t="s">
        <v>1120</v>
      </c>
      <c r="H860" s="610" t="s">
        <v>1119</v>
      </c>
      <c r="I860" s="610" t="s">
        <v>1501</v>
      </c>
      <c r="J860" s="610" t="s">
        <v>2910</v>
      </c>
    </row>
    <row r="861" spans="6:10" s="15" customFormat="1" ht="15" hidden="1" customHeight="1">
      <c r="F861" s="610" t="s">
        <v>2911</v>
      </c>
      <c r="G861" s="610" t="s">
        <v>1120</v>
      </c>
      <c r="H861" s="610" t="s">
        <v>1119</v>
      </c>
      <c r="I861" s="610" t="s">
        <v>1504</v>
      </c>
      <c r="J861" s="610" t="s">
        <v>2912</v>
      </c>
    </row>
    <row r="862" spans="6:10" s="15" customFormat="1" ht="15" hidden="1" customHeight="1">
      <c r="F862" s="610" t="s">
        <v>2913</v>
      </c>
      <c r="G862" s="610" t="s">
        <v>1120</v>
      </c>
      <c r="H862" s="610" t="s">
        <v>1119</v>
      </c>
      <c r="I862" s="610" t="s">
        <v>1507</v>
      </c>
      <c r="J862" s="610" t="s">
        <v>2914</v>
      </c>
    </row>
    <row r="863" spans="6:10" s="15" customFormat="1" ht="18.75" hidden="1" customHeight="1">
      <c r="F863" s="610" t="s">
        <v>2915</v>
      </c>
      <c r="G863" s="610" t="s">
        <v>1120</v>
      </c>
      <c r="H863" s="610" t="s">
        <v>1119</v>
      </c>
      <c r="I863" s="610" t="s">
        <v>1510</v>
      </c>
      <c r="J863" s="610" t="s">
        <v>2916</v>
      </c>
    </row>
    <row r="864" spans="6:10" s="15" customFormat="1" ht="23.25" hidden="1" customHeight="1">
      <c r="F864" s="610" t="s">
        <v>2917</v>
      </c>
      <c r="G864" s="610" t="s">
        <v>1120</v>
      </c>
      <c r="H864" s="610" t="s">
        <v>1119</v>
      </c>
      <c r="I864" s="610" t="s">
        <v>1513</v>
      </c>
      <c r="J864" s="610" t="s">
        <v>2918</v>
      </c>
    </row>
    <row r="865" spans="6:10" s="15" customFormat="1" ht="35.25" hidden="1" customHeight="1">
      <c r="F865" s="610" t="s">
        <v>2919</v>
      </c>
      <c r="G865" s="610" t="s">
        <v>1120</v>
      </c>
      <c r="H865" s="610" t="s">
        <v>1119</v>
      </c>
      <c r="I865" s="610" t="s">
        <v>1516</v>
      </c>
      <c r="J865" s="610" t="s">
        <v>2920</v>
      </c>
    </row>
    <row r="866" spans="6:10" s="15" customFormat="1" ht="21" hidden="1" customHeight="1">
      <c r="F866" s="610" t="s">
        <v>2921</v>
      </c>
      <c r="G866" s="610" t="s">
        <v>1120</v>
      </c>
      <c r="H866" s="610" t="s">
        <v>1119</v>
      </c>
      <c r="I866" s="610" t="s">
        <v>1519</v>
      </c>
      <c r="J866" s="610" t="s">
        <v>2922</v>
      </c>
    </row>
    <row r="867" spans="6:10" s="15" customFormat="1" ht="33" hidden="1" customHeight="1">
      <c r="F867" s="610" t="s">
        <v>2923</v>
      </c>
      <c r="G867" s="610" t="s">
        <v>1120</v>
      </c>
      <c r="H867" s="610" t="s">
        <v>1119</v>
      </c>
      <c r="I867" s="610" t="s">
        <v>1522</v>
      </c>
      <c r="J867" s="610" t="s">
        <v>2924</v>
      </c>
    </row>
    <row r="868" spans="6:10" s="15" customFormat="1" ht="15" hidden="1" customHeight="1">
      <c r="F868" s="610" t="s">
        <v>2925</v>
      </c>
      <c r="G868" s="610" t="s">
        <v>1120</v>
      </c>
      <c r="H868" s="610" t="s">
        <v>1119</v>
      </c>
      <c r="I868" s="610" t="s">
        <v>1525</v>
      </c>
      <c r="J868" s="610" t="s">
        <v>2926</v>
      </c>
    </row>
    <row r="869" spans="6:10" s="15" customFormat="1" ht="15" hidden="1" customHeight="1">
      <c r="F869" s="610" t="s">
        <v>2927</v>
      </c>
      <c r="G869" s="610" t="s">
        <v>1120</v>
      </c>
      <c r="H869" s="610" t="s">
        <v>1119</v>
      </c>
      <c r="I869" s="610" t="s">
        <v>1528</v>
      </c>
      <c r="J869" s="610" t="s">
        <v>2928</v>
      </c>
    </row>
    <row r="870" spans="6:10" s="15" customFormat="1" ht="18.75" hidden="1" customHeight="1">
      <c r="F870" s="610" t="s">
        <v>2929</v>
      </c>
      <c r="G870" s="610" t="s">
        <v>1120</v>
      </c>
      <c r="H870" s="610" t="s">
        <v>1119</v>
      </c>
      <c r="I870" s="610" t="s">
        <v>1531</v>
      </c>
      <c r="J870" s="610" t="s">
        <v>2930</v>
      </c>
    </row>
    <row r="871" spans="6:10" s="15" customFormat="1" ht="23.25" hidden="1" customHeight="1">
      <c r="F871" s="610" t="s">
        <v>2931</v>
      </c>
      <c r="G871" s="610" t="s">
        <v>1120</v>
      </c>
      <c r="H871" s="610" t="s">
        <v>1119</v>
      </c>
      <c r="I871" s="610" t="s">
        <v>1534</v>
      </c>
      <c r="J871" s="610" t="s">
        <v>2932</v>
      </c>
    </row>
    <row r="872" spans="6:10" s="15" customFormat="1" ht="35.25" hidden="1" customHeight="1">
      <c r="F872" s="610" t="s">
        <v>2933</v>
      </c>
      <c r="G872" s="610" t="s">
        <v>1120</v>
      </c>
      <c r="H872" s="610" t="s">
        <v>1119</v>
      </c>
      <c r="I872" s="610" t="s">
        <v>1537</v>
      </c>
      <c r="J872" s="610" t="s">
        <v>2934</v>
      </c>
    </row>
    <row r="873" spans="6:10" s="15" customFormat="1" ht="21" hidden="1" customHeight="1">
      <c r="F873" s="610" t="s">
        <v>2935</v>
      </c>
      <c r="G873" s="610" t="s">
        <v>1120</v>
      </c>
      <c r="H873" s="610" t="s">
        <v>1119</v>
      </c>
      <c r="I873" s="610" t="s">
        <v>1540</v>
      </c>
      <c r="J873" s="610" t="s">
        <v>2936</v>
      </c>
    </row>
    <row r="874" spans="6:10" s="15" customFormat="1" ht="33" hidden="1" customHeight="1">
      <c r="F874" s="610" t="s">
        <v>2937</v>
      </c>
      <c r="G874" s="610" t="s">
        <v>1120</v>
      </c>
      <c r="H874" s="610" t="s">
        <v>1119</v>
      </c>
      <c r="I874" s="610" t="s">
        <v>1543</v>
      </c>
      <c r="J874" s="610" t="s">
        <v>2938</v>
      </c>
    </row>
    <row r="875" spans="6:10" s="15" customFormat="1" ht="15" hidden="1" customHeight="1">
      <c r="F875" s="610" t="s">
        <v>2939</v>
      </c>
      <c r="G875" s="610" t="s">
        <v>1120</v>
      </c>
      <c r="H875" s="610" t="s">
        <v>1119</v>
      </c>
      <c r="I875" s="610" t="s">
        <v>1546</v>
      </c>
      <c r="J875" s="610" t="s">
        <v>2940</v>
      </c>
    </row>
    <row r="876" spans="6:10" s="15" customFormat="1" ht="15" hidden="1" customHeight="1">
      <c r="F876" s="610" t="s">
        <v>2941</v>
      </c>
      <c r="G876" s="610" t="s">
        <v>1120</v>
      </c>
      <c r="H876" s="610" t="s">
        <v>1119</v>
      </c>
      <c r="I876" s="610" t="s">
        <v>1549</v>
      </c>
      <c r="J876" s="610" t="s">
        <v>2942</v>
      </c>
    </row>
    <row r="877" spans="6:10" s="15" customFormat="1" ht="18.75" hidden="1" customHeight="1">
      <c r="F877" s="610" t="s">
        <v>2943</v>
      </c>
      <c r="G877" s="610" t="s">
        <v>1120</v>
      </c>
      <c r="H877" s="610" t="s">
        <v>1119</v>
      </c>
      <c r="I877" s="610" t="s">
        <v>2452</v>
      </c>
      <c r="J877" s="610" t="s">
        <v>2944</v>
      </c>
    </row>
    <row r="878" spans="6:10" s="15" customFormat="1" ht="23.25" hidden="1" customHeight="1">
      <c r="F878" s="610" t="s">
        <v>2945</v>
      </c>
      <c r="G878" s="610" t="s">
        <v>1120</v>
      </c>
      <c r="H878" s="610" t="s">
        <v>1119</v>
      </c>
      <c r="I878" s="610" t="s">
        <v>1552</v>
      </c>
      <c r="J878" s="610" t="s">
        <v>2946</v>
      </c>
    </row>
    <row r="879" spans="6:10" s="15" customFormat="1" ht="35.25" hidden="1" customHeight="1">
      <c r="F879" s="610" t="s">
        <v>2947</v>
      </c>
      <c r="G879" s="610" t="s">
        <v>1120</v>
      </c>
      <c r="H879" s="610" t="s">
        <v>1119</v>
      </c>
      <c r="I879" s="610" t="s">
        <v>1555</v>
      </c>
      <c r="J879" s="610" t="s">
        <v>2948</v>
      </c>
    </row>
    <row r="880" spans="6:10" s="15" customFormat="1" ht="21" hidden="1" customHeight="1">
      <c r="F880" s="610" t="s">
        <v>2949</v>
      </c>
      <c r="G880" s="610" t="s">
        <v>1120</v>
      </c>
      <c r="H880" s="610" t="s">
        <v>1119</v>
      </c>
      <c r="I880" s="610" t="s">
        <v>1558</v>
      </c>
      <c r="J880" s="610" t="s">
        <v>2478</v>
      </c>
    </row>
    <row r="881" spans="6:10" s="15" customFormat="1" ht="33" hidden="1" customHeight="1">
      <c r="F881" s="610" t="s">
        <v>2950</v>
      </c>
      <c r="G881" s="610" t="s">
        <v>1120</v>
      </c>
      <c r="H881" s="610" t="s">
        <v>1119</v>
      </c>
      <c r="I881" s="610" t="s">
        <v>1561</v>
      </c>
      <c r="J881" s="610" t="s">
        <v>2951</v>
      </c>
    </row>
    <row r="882" spans="6:10" s="15" customFormat="1" ht="15" hidden="1" customHeight="1">
      <c r="F882" s="610" t="s">
        <v>2952</v>
      </c>
      <c r="G882" s="610" t="s">
        <v>1120</v>
      </c>
      <c r="H882" s="610" t="s">
        <v>1119</v>
      </c>
      <c r="I882" s="610" t="s">
        <v>1564</v>
      </c>
      <c r="J882" s="610" t="s">
        <v>2953</v>
      </c>
    </row>
    <row r="883" spans="6:10" s="15" customFormat="1" ht="15" hidden="1" customHeight="1">
      <c r="F883" s="610" t="s">
        <v>2954</v>
      </c>
      <c r="G883" s="610" t="s">
        <v>1120</v>
      </c>
      <c r="H883" s="610" t="s">
        <v>1119</v>
      </c>
      <c r="I883" s="610" t="s">
        <v>1567</v>
      </c>
      <c r="J883" s="610" t="s">
        <v>2955</v>
      </c>
    </row>
    <row r="884" spans="6:10" s="15" customFormat="1" ht="18.75" hidden="1" customHeight="1">
      <c r="F884" s="610" t="s">
        <v>2956</v>
      </c>
      <c r="G884" s="610" t="s">
        <v>1120</v>
      </c>
      <c r="H884" s="610" t="s">
        <v>1119</v>
      </c>
      <c r="I884" s="610" t="s">
        <v>1570</v>
      </c>
      <c r="J884" s="610" t="s">
        <v>2957</v>
      </c>
    </row>
    <row r="885" spans="6:10" s="15" customFormat="1" ht="23.25" hidden="1" customHeight="1">
      <c r="F885" s="610" t="s">
        <v>2958</v>
      </c>
      <c r="G885" s="610" t="s">
        <v>1120</v>
      </c>
      <c r="H885" s="610" t="s">
        <v>1119</v>
      </c>
      <c r="I885" s="610" t="s">
        <v>1573</v>
      </c>
      <c r="J885" s="610" t="s">
        <v>1583</v>
      </c>
    </row>
    <row r="886" spans="6:10" s="15" customFormat="1" ht="35.25" hidden="1" customHeight="1">
      <c r="F886" s="610" t="s">
        <v>2959</v>
      </c>
      <c r="G886" s="610" t="s">
        <v>1120</v>
      </c>
      <c r="H886" s="610" t="s">
        <v>1119</v>
      </c>
      <c r="I886" s="610" t="s">
        <v>1576</v>
      </c>
      <c r="J886" s="610" t="s">
        <v>2960</v>
      </c>
    </row>
    <row r="887" spans="6:10" s="15" customFormat="1" ht="21" hidden="1" customHeight="1">
      <c r="F887" s="610" t="s">
        <v>2961</v>
      </c>
      <c r="G887" s="610" t="s">
        <v>1120</v>
      </c>
      <c r="H887" s="610" t="s">
        <v>1119</v>
      </c>
      <c r="I887" s="610" t="s">
        <v>1579</v>
      </c>
      <c r="J887" s="610" t="s">
        <v>2962</v>
      </c>
    </row>
    <row r="888" spans="6:10" s="15" customFormat="1" ht="33" hidden="1" customHeight="1">
      <c r="F888" s="610" t="s">
        <v>2963</v>
      </c>
      <c r="G888" s="610" t="s">
        <v>1120</v>
      </c>
      <c r="H888" s="610" t="s">
        <v>1119</v>
      </c>
      <c r="I888" s="610" t="s">
        <v>1582</v>
      </c>
      <c r="J888" s="610" t="s">
        <v>2964</v>
      </c>
    </row>
    <row r="889" spans="6:10" s="15" customFormat="1" ht="15" hidden="1" customHeight="1">
      <c r="F889" s="610" t="s">
        <v>2965</v>
      </c>
      <c r="G889" s="610" t="s">
        <v>1120</v>
      </c>
      <c r="H889" s="610" t="s">
        <v>1119</v>
      </c>
      <c r="I889" s="610" t="s">
        <v>1585</v>
      </c>
      <c r="J889" s="610" t="s">
        <v>2966</v>
      </c>
    </row>
    <row r="890" spans="6:10" s="15" customFormat="1" ht="15" hidden="1" customHeight="1">
      <c r="F890" s="610" t="s">
        <v>2967</v>
      </c>
      <c r="G890" s="610" t="s">
        <v>1120</v>
      </c>
      <c r="H890" s="610" t="s">
        <v>1119</v>
      </c>
      <c r="I890" s="610" t="s">
        <v>1588</v>
      </c>
      <c r="J890" s="610" t="s">
        <v>2968</v>
      </c>
    </row>
    <row r="891" spans="6:10" s="15" customFormat="1" ht="18.75" hidden="1" customHeight="1">
      <c r="F891" s="610" t="s">
        <v>2969</v>
      </c>
      <c r="G891" s="610" t="s">
        <v>1120</v>
      </c>
      <c r="H891" s="610" t="s">
        <v>1119</v>
      </c>
      <c r="I891" s="610" t="s">
        <v>1591</v>
      </c>
      <c r="J891" s="610" t="s">
        <v>2970</v>
      </c>
    </row>
    <row r="892" spans="6:10" s="15" customFormat="1" ht="23.25" hidden="1" customHeight="1">
      <c r="F892" s="610" t="s">
        <v>2971</v>
      </c>
      <c r="G892" s="610" t="s">
        <v>1120</v>
      </c>
      <c r="H892" s="610" t="s">
        <v>1119</v>
      </c>
      <c r="I892" s="610" t="s">
        <v>1594</v>
      </c>
      <c r="J892" s="610" t="s">
        <v>2972</v>
      </c>
    </row>
    <row r="893" spans="6:10" s="15" customFormat="1" ht="35.25" hidden="1" customHeight="1">
      <c r="F893" s="610" t="s">
        <v>2973</v>
      </c>
      <c r="G893" s="610" t="s">
        <v>1120</v>
      </c>
      <c r="H893" s="610" t="s">
        <v>1119</v>
      </c>
      <c r="I893" s="610" t="s">
        <v>1597</v>
      </c>
      <c r="J893" s="610" t="s">
        <v>2974</v>
      </c>
    </row>
    <row r="894" spans="6:10" s="15" customFormat="1" ht="21" hidden="1" customHeight="1">
      <c r="F894" s="610" t="s">
        <v>2975</v>
      </c>
      <c r="G894" s="610" t="s">
        <v>1120</v>
      </c>
      <c r="H894" s="610" t="s">
        <v>1119</v>
      </c>
      <c r="I894" s="610" t="s">
        <v>1600</v>
      </c>
      <c r="J894" s="610" t="s">
        <v>2976</v>
      </c>
    </row>
    <row r="895" spans="6:10" s="15" customFormat="1" ht="32.25" hidden="1" customHeight="1">
      <c r="F895" s="610" t="s">
        <v>2977</v>
      </c>
      <c r="G895" s="610" t="s">
        <v>1120</v>
      </c>
      <c r="H895" s="610" t="s">
        <v>1119</v>
      </c>
      <c r="I895" s="610" t="s">
        <v>1603</v>
      </c>
      <c r="J895" s="610" t="s">
        <v>2978</v>
      </c>
    </row>
    <row r="896" spans="6:10" s="15" customFormat="1" ht="15" hidden="1" customHeight="1">
      <c r="F896" s="610" t="s">
        <v>2979</v>
      </c>
      <c r="G896" s="610" t="s">
        <v>1125</v>
      </c>
      <c r="H896" s="610" t="s">
        <v>1124</v>
      </c>
      <c r="I896" s="610" t="s">
        <v>1046</v>
      </c>
      <c r="J896" s="610" t="s">
        <v>2980</v>
      </c>
    </row>
    <row r="897" spans="6:10" s="15" customFormat="1" ht="15" hidden="1" customHeight="1">
      <c r="F897" s="610" t="s">
        <v>2981</v>
      </c>
      <c r="G897" s="610" t="s">
        <v>1125</v>
      </c>
      <c r="H897" s="610" t="s">
        <v>1124</v>
      </c>
      <c r="I897" s="610" t="s">
        <v>1048</v>
      </c>
      <c r="J897" s="610" t="s">
        <v>2982</v>
      </c>
    </row>
    <row r="898" spans="6:10" s="15" customFormat="1" ht="18.75" hidden="1" customHeight="1">
      <c r="F898" s="610" t="s">
        <v>2983</v>
      </c>
      <c r="G898" s="610" t="s">
        <v>1125</v>
      </c>
      <c r="H898" s="610" t="s">
        <v>1124</v>
      </c>
      <c r="I898" s="610" t="s">
        <v>1054</v>
      </c>
      <c r="J898" s="610" t="s">
        <v>2984</v>
      </c>
    </row>
    <row r="899" spans="6:10" s="15" customFormat="1" ht="23.25" hidden="1" customHeight="1">
      <c r="F899" s="610" t="s">
        <v>2985</v>
      </c>
      <c r="G899" s="610" t="s">
        <v>1125</v>
      </c>
      <c r="H899" s="610" t="s">
        <v>1124</v>
      </c>
      <c r="I899" s="610" t="s">
        <v>1060</v>
      </c>
      <c r="J899" s="610" t="s">
        <v>2986</v>
      </c>
    </row>
    <row r="900" spans="6:10" s="15" customFormat="1" ht="35.25" hidden="1" customHeight="1">
      <c r="F900" s="610" t="s">
        <v>2987</v>
      </c>
      <c r="G900" s="610" t="s">
        <v>1125</v>
      </c>
      <c r="H900" s="610" t="s">
        <v>1124</v>
      </c>
      <c r="I900" s="610" t="s">
        <v>1065</v>
      </c>
      <c r="J900" s="610" t="s">
        <v>2988</v>
      </c>
    </row>
    <row r="901" spans="6:10" s="15" customFormat="1" ht="21" hidden="1" customHeight="1">
      <c r="F901" s="610" t="s">
        <v>2989</v>
      </c>
      <c r="G901" s="610" t="s">
        <v>1125</v>
      </c>
      <c r="H901" s="610" t="s">
        <v>1124</v>
      </c>
      <c r="I901" s="610" t="s">
        <v>1071</v>
      </c>
      <c r="J901" s="610" t="s">
        <v>2321</v>
      </c>
    </row>
    <row r="902" spans="6:10" s="15" customFormat="1" ht="33" hidden="1" customHeight="1">
      <c r="F902" s="610" t="s">
        <v>2990</v>
      </c>
      <c r="G902" s="610" t="s">
        <v>1125</v>
      </c>
      <c r="H902" s="610" t="s">
        <v>1124</v>
      </c>
      <c r="I902" s="610" t="s">
        <v>1076</v>
      </c>
      <c r="J902" s="610" t="s">
        <v>2991</v>
      </c>
    </row>
    <row r="903" spans="6:10" s="15" customFormat="1" ht="15" hidden="1" customHeight="1">
      <c r="F903" s="610" t="s">
        <v>2992</v>
      </c>
      <c r="G903" s="610" t="s">
        <v>1125</v>
      </c>
      <c r="H903" s="610" t="s">
        <v>1124</v>
      </c>
      <c r="I903" s="610" t="s">
        <v>1081</v>
      </c>
      <c r="J903" s="610" t="s">
        <v>2142</v>
      </c>
    </row>
    <row r="904" spans="6:10" s="15" customFormat="1" ht="15" hidden="1" customHeight="1">
      <c r="F904" s="610" t="s">
        <v>2993</v>
      </c>
      <c r="G904" s="610" t="s">
        <v>1125</v>
      </c>
      <c r="H904" s="610" t="s">
        <v>1124</v>
      </c>
      <c r="I904" s="610" t="s">
        <v>1086</v>
      </c>
      <c r="J904" s="610" t="s">
        <v>2994</v>
      </c>
    </row>
    <row r="905" spans="6:10" s="15" customFormat="1" ht="18.75" hidden="1" customHeight="1">
      <c r="F905" s="610" t="s">
        <v>2995</v>
      </c>
      <c r="G905" s="610" t="s">
        <v>1125</v>
      </c>
      <c r="H905" s="610" t="s">
        <v>1124</v>
      </c>
      <c r="I905" s="610" t="s">
        <v>1092</v>
      </c>
      <c r="J905" s="610" t="s">
        <v>2996</v>
      </c>
    </row>
    <row r="906" spans="6:10" s="15" customFormat="1" ht="23.25" hidden="1" customHeight="1">
      <c r="F906" s="610" t="s">
        <v>2997</v>
      </c>
      <c r="G906" s="610" t="s">
        <v>1125</v>
      </c>
      <c r="H906" s="610" t="s">
        <v>1124</v>
      </c>
      <c r="I906" s="610" t="s">
        <v>1097</v>
      </c>
      <c r="J906" s="610" t="s">
        <v>2998</v>
      </c>
    </row>
    <row r="907" spans="6:10" s="15" customFormat="1" ht="35.25" hidden="1" customHeight="1">
      <c r="F907" s="610" t="s">
        <v>2999</v>
      </c>
      <c r="G907" s="610" t="s">
        <v>1125</v>
      </c>
      <c r="H907" s="610" t="s">
        <v>1124</v>
      </c>
      <c r="I907" s="610" t="s">
        <v>1212</v>
      </c>
      <c r="J907" s="610" t="s">
        <v>3000</v>
      </c>
    </row>
    <row r="908" spans="6:10" s="15" customFormat="1" ht="21" hidden="1" customHeight="1">
      <c r="F908" s="610" t="s">
        <v>3001</v>
      </c>
      <c r="G908" s="610" t="s">
        <v>1125</v>
      </c>
      <c r="H908" s="610" t="s">
        <v>1124</v>
      </c>
      <c r="I908" s="610" t="s">
        <v>1214</v>
      </c>
      <c r="J908" s="610" t="s">
        <v>3002</v>
      </c>
    </row>
    <row r="909" spans="6:10" s="15" customFormat="1" ht="33" hidden="1" customHeight="1">
      <c r="F909" s="610" t="s">
        <v>3003</v>
      </c>
      <c r="G909" s="610" t="s">
        <v>1125</v>
      </c>
      <c r="H909" s="610" t="s">
        <v>1124</v>
      </c>
      <c r="I909" s="610" t="s">
        <v>1216</v>
      </c>
      <c r="J909" s="610" t="s">
        <v>3004</v>
      </c>
    </row>
    <row r="910" spans="6:10" s="15" customFormat="1" ht="15" hidden="1" customHeight="1">
      <c r="F910" s="610" t="s">
        <v>3005</v>
      </c>
      <c r="G910" s="610" t="s">
        <v>1125</v>
      </c>
      <c r="H910" s="610" t="s">
        <v>1124</v>
      </c>
      <c r="I910" s="610" t="s">
        <v>1219</v>
      </c>
      <c r="J910" s="610" t="s">
        <v>3006</v>
      </c>
    </row>
    <row r="911" spans="6:10" s="15" customFormat="1" ht="15" hidden="1" customHeight="1">
      <c r="F911" s="610" t="s">
        <v>3007</v>
      </c>
      <c r="G911" s="610" t="s">
        <v>1125</v>
      </c>
      <c r="H911" s="610" t="s">
        <v>1124</v>
      </c>
      <c r="I911" s="610" t="s">
        <v>1222</v>
      </c>
      <c r="J911" s="610" t="s">
        <v>3008</v>
      </c>
    </row>
    <row r="912" spans="6:10" s="15" customFormat="1" ht="18.75" hidden="1" customHeight="1">
      <c r="F912" s="610" t="s">
        <v>3009</v>
      </c>
      <c r="G912" s="610" t="s">
        <v>1125</v>
      </c>
      <c r="H912" s="610" t="s">
        <v>1124</v>
      </c>
      <c r="I912" s="610" t="s">
        <v>1225</v>
      </c>
      <c r="J912" s="610" t="s">
        <v>3010</v>
      </c>
    </row>
    <row r="913" spans="6:10" s="15" customFormat="1" ht="23.25" hidden="1" customHeight="1">
      <c r="F913" s="610" t="s">
        <v>3011</v>
      </c>
      <c r="G913" s="610" t="s">
        <v>1125</v>
      </c>
      <c r="H913" s="610" t="s">
        <v>1124</v>
      </c>
      <c r="I913" s="610" t="s">
        <v>1228</v>
      </c>
      <c r="J913" s="610" t="s">
        <v>3012</v>
      </c>
    </row>
    <row r="914" spans="6:10" s="15" customFormat="1" ht="35.25" hidden="1" customHeight="1">
      <c r="F914" s="610" t="s">
        <v>3013</v>
      </c>
      <c r="G914" s="610" t="s">
        <v>1125</v>
      </c>
      <c r="H914" s="610" t="s">
        <v>1124</v>
      </c>
      <c r="I914" s="610" t="s">
        <v>1231</v>
      </c>
      <c r="J914" s="610" t="s">
        <v>3014</v>
      </c>
    </row>
    <row r="915" spans="6:10" s="15" customFormat="1" ht="21" hidden="1" customHeight="1">
      <c r="F915" s="610" t="s">
        <v>3015</v>
      </c>
      <c r="G915" s="610" t="s">
        <v>1125</v>
      </c>
      <c r="H915" s="610" t="s">
        <v>1124</v>
      </c>
      <c r="I915" s="610" t="s">
        <v>1233</v>
      </c>
      <c r="J915" s="610" t="s">
        <v>3016</v>
      </c>
    </row>
    <row r="916" spans="6:10" s="15" customFormat="1" ht="33" hidden="1" customHeight="1">
      <c r="F916" s="610" t="s">
        <v>3017</v>
      </c>
      <c r="G916" s="610" t="s">
        <v>1125</v>
      </c>
      <c r="H916" s="610" t="s">
        <v>1124</v>
      </c>
      <c r="I916" s="610" t="s">
        <v>1236</v>
      </c>
      <c r="J916" s="610" t="s">
        <v>3018</v>
      </c>
    </row>
    <row r="917" spans="6:10" s="15" customFormat="1" ht="15" hidden="1" customHeight="1">
      <c r="F917" s="610" t="s">
        <v>3019</v>
      </c>
      <c r="G917" s="610" t="s">
        <v>1125</v>
      </c>
      <c r="H917" s="610" t="s">
        <v>1124</v>
      </c>
      <c r="I917" s="610" t="s">
        <v>1239</v>
      </c>
      <c r="J917" s="610" t="s">
        <v>3020</v>
      </c>
    </row>
    <row r="918" spans="6:10" s="15" customFormat="1" ht="15" hidden="1" customHeight="1">
      <c r="F918" s="610" t="s">
        <v>3021</v>
      </c>
      <c r="G918" s="610" t="s">
        <v>1125</v>
      </c>
      <c r="H918" s="610" t="s">
        <v>1124</v>
      </c>
      <c r="I918" s="610" t="s">
        <v>1242</v>
      </c>
      <c r="J918" s="610" t="s">
        <v>3022</v>
      </c>
    </row>
    <row r="919" spans="6:10" s="15" customFormat="1" ht="18.75" hidden="1" customHeight="1">
      <c r="F919" s="610" t="s">
        <v>3023</v>
      </c>
      <c r="G919" s="610" t="s">
        <v>1125</v>
      </c>
      <c r="H919" s="610" t="s">
        <v>1124</v>
      </c>
      <c r="I919" s="610" t="s">
        <v>1245</v>
      </c>
      <c r="J919" s="610" t="s">
        <v>3024</v>
      </c>
    </row>
    <row r="920" spans="6:10" s="15" customFormat="1" ht="23.25" hidden="1" customHeight="1">
      <c r="F920" s="610" t="s">
        <v>3025</v>
      </c>
      <c r="G920" s="610" t="s">
        <v>1125</v>
      </c>
      <c r="H920" s="610" t="s">
        <v>1124</v>
      </c>
      <c r="I920" s="610" t="s">
        <v>1248</v>
      </c>
      <c r="J920" s="610" t="s">
        <v>3026</v>
      </c>
    </row>
    <row r="921" spans="6:10" s="15" customFormat="1" ht="35.25" hidden="1" customHeight="1">
      <c r="F921" s="610" t="s">
        <v>3027</v>
      </c>
      <c r="G921" s="610" t="s">
        <v>1125</v>
      </c>
      <c r="H921" s="610" t="s">
        <v>1124</v>
      </c>
      <c r="I921" s="610" t="s">
        <v>1251</v>
      </c>
      <c r="J921" s="610" t="s">
        <v>3028</v>
      </c>
    </row>
    <row r="922" spans="6:10" s="15" customFormat="1" ht="21" hidden="1" customHeight="1">
      <c r="F922" s="610" t="s">
        <v>3029</v>
      </c>
      <c r="G922" s="610" t="s">
        <v>1125</v>
      </c>
      <c r="H922" s="610" t="s">
        <v>1124</v>
      </c>
      <c r="I922" s="610" t="s">
        <v>1254</v>
      </c>
      <c r="J922" s="610" t="s">
        <v>3030</v>
      </c>
    </row>
    <row r="923" spans="6:10" s="15" customFormat="1" ht="33" hidden="1" customHeight="1">
      <c r="F923" s="610" t="s">
        <v>3031</v>
      </c>
      <c r="G923" s="610" t="s">
        <v>1125</v>
      </c>
      <c r="H923" s="610" t="s">
        <v>1124</v>
      </c>
      <c r="I923" s="610" t="s">
        <v>1257</v>
      </c>
      <c r="J923" s="610" t="s">
        <v>3032</v>
      </c>
    </row>
    <row r="924" spans="6:10" s="15" customFormat="1" ht="15" hidden="1" customHeight="1">
      <c r="F924" s="610" t="s">
        <v>3033</v>
      </c>
      <c r="G924" s="610" t="s">
        <v>1125</v>
      </c>
      <c r="H924" s="610" t="s">
        <v>1124</v>
      </c>
      <c r="I924" s="610" t="s">
        <v>1260</v>
      </c>
      <c r="J924" s="610" t="s">
        <v>3034</v>
      </c>
    </row>
    <row r="925" spans="6:10" s="15" customFormat="1" ht="15" hidden="1" customHeight="1">
      <c r="F925" s="610" t="s">
        <v>3035</v>
      </c>
      <c r="G925" s="610" t="s">
        <v>1125</v>
      </c>
      <c r="H925" s="610" t="s">
        <v>1124</v>
      </c>
      <c r="I925" s="610" t="s">
        <v>1263</v>
      </c>
      <c r="J925" s="610" t="s">
        <v>3036</v>
      </c>
    </row>
    <row r="926" spans="6:10" s="15" customFormat="1" ht="18.75" hidden="1" customHeight="1">
      <c r="F926" s="610" t="s">
        <v>3037</v>
      </c>
      <c r="G926" s="610" t="s">
        <v>1125</v>
      </c>
      <c r="H926" s="610" t="s">
        <v>1124</v>
      </c>
      <c r="I926" s="610" t="s">
        <v>1266</v>
      </c>
      <c r="J926" s="610" t="s">
        <v>3038</v>
      </c>
    </row>
    <row r="927" spans="6:10" s="15" customFormat="1" ht="23.25" hidden="1" customHeight="1">
      <c r="F927" s="610" t="s">
        <v>3039</v>
      </c>
      <c r="G927" s="610" t="s">
        <v>1125</v>
      </c>
      <c r="H927" s="610" t="s">
        <v>1124</v>
      </c>
      <c r="I927" s="610" t="s">
        <v>1269</v>
      </c>
      <c r="J927" s="610" t="s">
        <v>3040</v>
      </c>
    </row>
    <row r="928" spans="6:10" s="15" customFormat="1" ht="35.25" hidden="1" customHeight="1">
      <c r="F928" s="610" t="s">
        <v>3041</v>
      </c>
      <c r="G928" s="610" t="s">
        <v>1125</v>
      </c>
      <c r="H928" s="610" t="s">
        <v>1124</v>
      </c>
      <c r="I928" s="610" t="s">
        <v>1272</v>
      </c>
      <c r="J928" s="610" t="s">
        <v>3042</v>
      </c>
    </row>
    <row r="929" spans="6:10" s="15" customFormat="1" ht="21" hidden="1" customHeight="1">
      <c r="F929" s="610" t="s">
        <v>3043</v>
      </c>
      <c r="G929" s="610" t="s">
        <v>1129</v>
      </c>
      <c r="H929" s="610" t="s">
        <v>1128</v>
      </c>
      <c r="I929" s="610" t="s">
        <v>1046</v>
      </c>
      <c r="J929" s="610" t="s">
        <v>3044</v>
      </c>
    </row>
    <row r="930" spans="6:10" s="15" customFormat="1" ht="33" hidden="1" customHeight="1">
      <c r="F930" s="610" t="s">
        <v>3045</v>
      </c>
      <c r="G930" s="610" t="s">
        <v>1129</v>
      </c>
      <c r="H930" s="610" t="s">
        <v>1128</v>
      </c>
      <c r="I930" s="610" t="s">
        <v>1048</v>
      </c>
      <c r="J930" s="610" t="s">
        <v>3046</v>
      </c>
    </row>
    <row r="931" spans="6:10" s="15" customFormat="1" ht="15" hidden="1" customHeight="1">
      <c r="F931" s="610" t="s">
        <v>3047</v>
      </c>
      <c r="G931" s="610" t="s">
        <v>1129</v>
      </c>
      <c r="H931" s="610" t="s">
        <v>1128</v>
      </c>
      <c r="I931" s="610" t="s">
        <v>1054</v>
      </c>
      <c r="J931" s="610" t="s">
        <v>3048</v>
      </c>
    </row>
    <row r="932" spans="6:10" s="15" customFormat="1" ht="15" hidden="1" customHeight="1">
      <c r="F932" s="610" t="s">
        <v>3049</v>
      </c>
      <c r="G932" s="610" t="s">
        <v>1129</v>
      </c>
      <c r="H932" s="610" t="s">
        <v>1128</v>
      </c>
      <c r="I932" s="610" t="s">
        <v>1060</v>
      </c>
      <c r="J932" s="610" t="s">
        <v>3050</v>
      </c>
    </row>
    <row r="933" spans="6:10" s="15" customFormat="1" ht="18.75" hidden="1" customHeight="1">
      <c r="F933" s="610" t="s">
        <v>3051</v>
      </c>
      <c r="G933" s="610" t="s">
        <v>1129</v>
      </c>
      <c r="H933" s="610" t="s">
        <v>1128</v>
      </c>
      <c r="I933" s="610" t="s">
        <v>1065</v>
      </c>
      <c r="J933" s="610" t="s">
        <v>3052</v>
      </c>
    </row>
    <row r="934" spans="6:10" s="15" customFormat="1" ht="23.25" hidden="1" customHeight="1">
      <c r="F934" s="610" t="s">
        <v>3053</v>
      </c>
      <c r="G934" s="610" t="s">
        <v>1129</v>
      </c>
      <c r="H934" s="610" t="s">
        <v>1128</v>
      </c>
      <c r="I934" s="610" t="s">
        <v>1071</v>
      </c>
      <c r="J934" s="610" t="s">
        <v>3054</v>
      </c>
    </row>
    <row r="935" spans="6:10" s="15" customFormat="1" ht="35.25" hidden="1" customHeight="1">
      <c r="F935" s="610" t="s">
        <v>3055</v>
      </c>
      <c r="G935" s="610" t="s">
        <v>1129</v>
      </c>
      <c r="H935" s="610" t="s">
        <v>1128</v>
      </c>
      <c r="I935" s="610" t="s">
        <v>1076</v>
      </c>
      <c r="J935" s="610" t="s">
        <v>3056</v>
      </c>
    </row>
    <row r="936" spans="6:10" s="15" customFormat="1" ht="21" hidden="1" customHeight="1">
      <c r="F936" s="610" t="s">
        <v>3057</v>
      </c>
      <c r="G936" s="610" t="s">
        <v>1129</v>
      </c>
      <c r="H936" s="610" t="s">
        <v>1128</v>
      </c>
      <c r="I936" s="610" t="s">
        <v>1081</v>
      </c>
      <c r="J936" s="610" t="s">
        <v>3058</v>
      </c>
    </row>
    <row r="937" spans="6:10" s="15" customFormat="1" ht="33" hidden="1" customHeight="1">
      <c r="F937" s="610" t="s">
        <v>3059</v>
      </c>
      <c r="G937" s="610" t="s">
        <v>1129</v>
      </c>
      <c r="H937" s="610" t="s">
        <v>1128</v>
      </c>
      <c r="I937" s="610" t="s">
        <v>1086</v>
      </c>
      <c r="J937" s="610" t="s">
        <v>3060</v>
      </c>
    </row>
    <row r="938" spans="6:10" s="15" customFormat="1" ht="15" hidden="1" customHeight="1">
      <c r="F938" s="610" t="s">
        <v>3061</v>
      </c>
      <c r="G938" s="610" t="s">
        <v>1129</v>
      </c>
      <c r="H938" s="610" t="s">
        <v>1128</v>
      </c>
      <c r="I938" s="610" t="s">
        <v>1092</v>
      </c>
      <c r="J938" s="610" t="s">
        <v>3062</v>
      </c>
    </row>
    <row r="939" spans="6:10" s="15" customFormat="1" ht="15" hidden="1" customHeight="1">
      <c r="F939" s="610" t="s">
        <v>3063</v>
      </c>
      <c r="G939" s="610" t="s">
        <v>1129</v>
      </c>
      <c r="H939" s="610" t="s">
        <v>1128</v>
      </c>
      <c r="I939" s="610" t="s">
        <v>1097</v>
      </c>
      <c r="J939" s="610" t="s">
        <v>3064</v>
      </c>
    </row>
    <row r="940" spans="6:10" s="15" customFormat="1" ht="18.75" hidden="1" customHeight="1">
      <c r="F940" s="610" t="s">
        <v>3065</v>
      </c>
      <c r="G940" s="610" t="s">
        <v>1129</v>
      </c>
      <c r="H940" s="610" t="s">
        <v>1128</v>
      </c>
      <c r="I940" s="610" t="s">
        <v>1212</v>
      </c>
      <c r="J940" s="610" t="s">
        <v>3066</v>
      </c>
    </row>
    <row r="941" spans="6:10" s="15" customFormat="1" ht="23.25" hidden="1" customHeight="1">
      <c r="F941" s="610" t="s">
        <v>3067</v>
      </c>
      <c r="G941" s="610" t="s">
        <v>1129</v>
      </c>
      <c r="H941" s="610" t="s">
        <v>1128</v>
      </c>
      <c r="I941" s="610" t="s">
        <v>1214</v>
      </c>
      <c r="J941" s="610" t="s">
        <v>3068</v>
      </c>
    </row>
    <row r="942" spans="6:10" s="15" customFormat="1" ht="35.25" hidden="1" customHeight="1">
      <c r="F942" s="610" t="s">
        <v>3069</v>
      </c>
      <c r="G942" s="610" t="s">
        <v>1129</v>
      </c>
      <c r="H942" s="610" t="s">
        <v>1128</v>
      </c>
      <c r="I942" s="610" t="s">
        <v>1216</v>
      </c>
      <c r="J942" s="610" t="s">
        <v>2376</v>
      </c>
    </row>
    <row r="943" spans="6:10" s="15" customFormat="1" ht="21" hidden="1" customHeight="1">
      <c r="F943" s="610" t="s">
        <v>3070</v>
      </c>
      <c r="G943" s="610" t="s">
        <v>1129</v>
      </c>
      <c r="H943" s="610" t="s">
        <v>1128</v>
      </c>
      <c r="I943" s="610" t="s">
        <v>1219</v>
      </c>
      <c r="J943" s="610" t="s">
        <v>3071</v>
      </c>
    </row>
    <row r="944" spans="6:10" s="15" customFormat="1" ht="33" hidden="1" customHeight="1">
      <c r="F944" s="610" t="s">
        <v>3072</v>
      </c>
      <c r="G944" s="610" t="s">
        <v>1129</v>
      </c>
      <c r="H944" s="610" t="s">
        <v>1128</v>
      </c>
      <c r="I944" s="610" t="s">
        <v>1222</v>
      </c>
      <c r="J944" s="610" t="s">
        <v>3073</v>
      </c>
    </row>
    <row r="945" spans="6:10" s="15" customFormat="1" ht="15" hidden="1" customHeight="1">
      <c r="F945" s="610" t="s">
        <v>3074</v>
      </c>
      <c r="G945" s="610" t="s">
        <v>1129</v>
      </c>
      <c r="H945" s="610" t="s">
        <v>1128</v>
      </c>
      <c r="I945" s="610" t="s">
        <v>1225</v>
      </c>
      <c r="J945" s="610" t="s">
        <v>3075</v>
      </c>
    </row>
    <row r="946" spans="6:10" s="15" customFormat="1" ht="15" hidden="1" customHeight="1">
      <c r="F946" s="610" t="s">
        <v>3076</v>
      </c>
      <c r="G946" s="610" t="s">
        <v>1129</v>
      </c>
      <c r="H946" s="610" t="s">
        <v>1128</v>
      </c>
      <c r="I946" s="610" t="s">
        <v>1228</v>
      </c>
      <c r="J946" s="610" t="s">
        <v>2478</v>
      </c>
    </row>
    <row r="947" spans="6:10" s="15" customFormat="1" ht="18.75" hidden="1" customHeight="1">
      <c r="F947" s="610" t="s">
        <v>3077</v>
      </c>
      <c r="G947" s="610" t="s">
        <v>1129</v>
      </c>
      <c r="H947" s="610" t="s">
        <v>1128</v>
      </c>
      <c r="I947" s="610" t="s">
        <v>1231</v>
      </c>
      <c r="J947" s="610" t="s">
        <v>3078</v>
      </c>
    </row>
    <row r="948" spans="6:10" s="15" customFormat="1" ht="23.25" hidden="1" customHeight="1">
      <c r="F948" s="610" t="s">
        <v>3079</v>
      </c>
      <c r="G948" s="610" t="s">
        <v>1129</v>
      </c>
      <c r="H948" s="610" t="s">
        <v>1128</v>
      </c>
      <c r="I948" s="610" t="s">
        <v>1233</v>
      </c>
      <c r="J948" s="610" t="s">
        <v>3080</v>
      </c>
    </row>
    <row r="949" spans="6:10" s="15" customFormat="1" ht="35.25" hidden="1" customHeight="1">
      <c r="F949" s="610" t="s">
        <v>3081</v>
      </c>
      <c r="G949" s="610" t="s">
        <v>1133</v>
      </c>
      <c r="H949" s="610" t="s">
        <v>1132</v>
      </c>
      <c r="I949" s="610" t="s">
        <v>1046</v>
      </c>
      <c r="J949" s="610" t="s">
        <v>1190</v>
      </c>
    </row>
    <row r="950" spans="6:10" s="15" customFormat="1" ht="21" hidden="1" customHeight="1">
      <c r="F950" s="610" t="s">
        <v>3082</v>
      </c>
      <c r="G950" s="610" t="s">
        <v>1133</v>
      </c>
      <c r="H950" s="610" t="s">
        <v>1132</v>
      </c>
      <c r="I950" s="610" t="s">
        <v>1048</v>
      </c>
      <c r="J950" s="610" t="s">
        <v>3083</v>
      </c>
    </row>
    <row r="951" spans="6:10" s="15" customFormat="1" ht="33" hidden="1" customHeight="1">
      <c r="F951" s="610" t="s">
        <v>3084</v>
      </c>
      <c r="G951" s="610" t="s">
        <v>1133</v>
      </c>
      <c r="H951" s="610" t="s">
        <v>1132</v>
      </c>
      <c r="I951" s="610" t="s">
        <v>1054</v>
      </c>
      <c r="J951" s="610" t="s">
        <v>3085</v>
      </c>
    </row>
    <row r="952" spans="6:10" s="15" customFormat="1" ht="15" hidden="1" customHeight="1">
      <c r="F952" s="610" t="s">
        <v>3086</v>
      </c>
      <c r="G952" s="610" t="s">
        <v>1133</v>
      </c>
      <c r="H952" s="610" t="s">
        <v>1132</v>
      </c>
      <c r="I952" s="610" t="s">
        <v>1060</v>
      </c>
      <c r="J952" s="610" t="s">
        <v>1194</v>
      </c>
    </row>
    <row r="953" spans="6:10" s="15" customFormat="1" ht="15" hidden="1" customHeight="1">
      <c r="F953" s="610" t="s">
        <v>3087</v>
      </c>
      <c r="G953" s="610" t="s">
        <v>1133</v>
      </c>
      <c r="H953" s="610" t="s">
        <v>1132</v>
      </c>
      <c r="I953" s="610" t="s">
        <v>1065</v>
      </c>
      <c r="J953" s="610" t="s">
        <v>3088</v>
      </c>
    </row>
    <row r="954" spans="6:10" s="15" customFormat="1" ht="18.75" hidden="1" customHeight="1">
      <c r="F954" s="610" t="s">
        <v>3089</v>
      </c>
      <c r="G954" s="610" t="s">
        <v>1133</v>
      </c>
      <c r="H954" s="610" t="s">
        <v>1132</v>
      </c>
      <c r="I954" s="610" t="s">
        <v>1071</v>
      </c>
      <c r="J954" s="610" t="s">
        <v>3090</v>
      </c>
    </row>
    <row r="955" spans="6:10" s="15" customFormat="1" ht="23.25" hidden="1" customHeight="1">
      <c r="F955" s="610" t="s">
        <v>3091</v>
      </c>
      <c r="G955" s="610" t="s">
        <v>1133</v>
      </c>
      <c r="H955" s="610" t="s">
        <v>1132</v>
      </c>
      <c r="I955" s="610" t="s">
        <v>1076</v>
      </c>
      <c r="J955" s="610" t="s">
        <v>3092</v>
      </c>
    </row>
    <row r="956" spans="6:10" s="15" customFormat="1" ht="35.25" hidden="1" customHeight="1">
      <c r="F956" s="610" t="s">
        <v>3093</v>
      </c>
      <c r="G956" s="610" t="s">
        <v>1133</v>
      </c>
      <c r="H956" s="610" t="s">
        <v>1132</v>
      </c>
      <c r="I956" s="610" t="s">
        <v>1081</v>
      </c>
      <c r="J956" s="610" t="s">
        <v>3094</v>
      </c>
    </row>
    <row r="957" spans="6:10" s="15" customFormat="1" ht="21" hidden="1" customHeight="1">
      <c r="F957" s="610" t="s">
        <v>3095</v>
      </c>
      <c r="G957" s="610" t="s">
        <v>1133</v>
      </c>
      <c r="H957" s="610" t="s">
        <v>1132</v>
      </c>
      <c r="I957" s="610" t="s">
        <v>1086</v>
      </c>
      <c r="J957" s="610" t="s">
        <v>3096</v>
      </c>
    </row>
    <row r="958" spans="6:10" s="15" customFormat="1" ht="33" hidden="1" customHeight="1">
      <c r="F958" s="610" t="s">
        <v>3097</v>
      </c>
      <c r="G958" s="610" t="s">
        <v>1133</v>
      </c>
      <c r="H958" s="610" t="s">
        <v>1132</v>
      </c>
      <c r="I958" s="610" t="s">
        <v>1092</v>
      </c>
      <c r="J958" s="610" t="s">
        <v>3098</v>
      </c>
    </row>
    <row r="959" spans="6:10" s="15" customFormat="1" ht="15" hidden="1" customHeight="1">
      <c r="F959" s="610" t="s">
        <v>3099</v>
      </c>
      <c r="G959" s="610" t="s">
        <v>1133</v>
      </c>
      <c r="H959" s="610" t="s">
        <v>1132</v>
      </c>
      <c r="I959" s="610" t="s">
        <v>1097</v>
      </c>
      <c r="J959" s="610" t="s">
        <v>3100</v>
      </c>
    </row>
    <row r="960" spans="6:10" s="15" customFormat="1" ht="15" hidden="1" customHeight="1">
      <c r="F960" s="610" t="s">
        <v>3101</v>
      </c>
      <c r="G960" s="610" t="s">
        <v>1133</v>
      </c>
      <c r="H960" s="610" t="s">
        <v>1132</v>
      </c>
      <c r="I960" s="610" t="s">
        <v>1212</v>
      </c>
      <c r="J960" s="610" t="s">
        <v>3102</v>
      </c>
    </row>
    <row r="961" spans="6:10" s="15" customFormat="1" ht="18.75" hidden="1" customHeight="1">
      <c r="F961" s="610" t="s">
        <v>3103</v>
      </c>
      <c r="G961" s="610" t="s">
        <v>1133</v>
      </c>
      <c r="H961" s="610" t="s">
        <v>1132</v>
      </c>
      <c r="I961" s="610" t="s">
        <v>1214</v>
      </c>
      <c r="J961" s="610" t="s">
        <v>3104</v>
      </c>
    </row>
    <row r="962" spans="6:10" s="15" customFormat="1" ht="23.25" hidden="1" customHeight="1">
      <c r="F962" s="610" t="s">
        <v>3105</v>
      </c>
      <c r="G962" s="610" t="s">
        <v>1133</v>
      </c>
      <c r="H962" s="610" t="s">
        <v>1132</v>
      </c>
      <c r="I962" s="610" t="s">
        <v>1216</v>
      </c>
      <c r="J962" s="610" t="s">
        <v>3106</v>
      </c>
    </row>
    <row r="963" spans="6:10" s="15" customFormat="1" ht="35.25" hidden="1" customHeight="1">
      <c r="F963" s="610" t="s">
        <v>3107</v>
      </c>
      <c r="G963" s="610" t="s">
        <v>1133</v>
      </c>
      <c r="H963" s="610" t="s">
        <v>1132</v>
      </c>
      <c r="I963" s="610" t="s">
        <v>1219</v>
      </c>
      <c r="J963" s="610" t="s">
        <v>3108</v>
      </c>
    </row>
    <row r="964" spans="6:10" s="15" customFormat="1" ht="21" hidden="1" customHeight="1">
      <c r="F964" s="610" t="s">
        <v>3109</v>
      </c>
      <c r="G964" s="610" t="s">
        <v>1133</v>
      </c>
      <c r="H964" s="610" t="s">
        <v>1132</v>
      </c>
      <c r="I964" s="610" t="s">
        <v>1222</v>
      </c>
      <c r="J964" s="610" t="s">
        <v>3110</v>
      </c>
    </row>
    <row r="965" spans="6:10" s="15" customFormat="1" ht="33" hidden="1" customHeight="1">
      <c r="F965" s="610" t="s">
        <v>3111</v>
      </c>
      <c r="G965" s="610" t="s">
        <v>1133</v>
      </c>
      <c r="H965" s="610" t="s">
        <v>1132</v>
      </c>
      <c r="I965" s="610" t="s">
        <v>1225</v>
      </c>
      <c r="J965" s="610" t="s">
        <v>1664</v>
      </c>
    </row>
    <row r="966" spans="6:10" s="15" customFormat="1" ht="15" hidden="1" customHeight="1">
      <c r="F966" s="610" t="s">
        <v>3112</v>
      </c>
      <c r="G966" s="610" t="s">
        <v>1133</v>
      </c>
      <c r="H966" s="610" t="s">
        <v>1132</v>
      </c>
      <c r="I966" s="610" t="s">
        <v>1228</v>
      </c>
      <c r="J966" s="610" t="s">
        <v>3113</v>
      </c>
    </row>
    <row r="967" spans="6:10" s="15" customFormat="1" ht="15" hidden="1" customHeight="1">
      <c r="F967" s="610" t="s">
        <v>3114</v>
      </c>
      <c r="G967" s="610" t="s">
        <v>1133</v>
      </c>
      <c r="H967" s="610" t="s">
        <v>1132</v>
      </c>
      <c r="I967" s="610" t="s">
        <v>1231</v>
      </c>
      <c r="J967" s="610" t="s">
        <v>3115</v>
      </c>
    </row>
    <row r="968" spans="6:10" s="15" customFormat="1" ht="18.75" hidden="1" customHeight="1">
      <c r="F968" s="610" t="s">
        <v>3116</v>
      </c>
      <c r="G968" s="610" t="s">
        <v>1133</v>
      </c>
      <c r="H968" s="610" t="s">
        <v>1132</v>
      </c>
      <c r="I968" s="610" t="s">
        <v>1233</v>
      </c>
      <c r="J968" s="610" t="s">
        <v>3117</v>
      </c>
    </row>
    <row r="969" spans="6:10" s="15" customFormat="1" ht="23.25" hidden="1" customHeight="1">
      <c r="F969" s="610" t="s">
        <v>3118</v>
      </c>
      <c r="G969" s="610" t="s">
        <v>1133</v>
      </c>
      <c r="H969" s="610" t="s">
        <v>1132</v>
      </c>
      <c r="I969" s="610" t="s">
        <v>1236</v>
      </c>
      <c r="J969" s="610" t="s">
        <v>3119</v>
      </c>
    </row>
    <row r="970" spans="6:10" s="15" customFormat="1" ht="35.25" hidden="1" customHeight="1">
      <c r="F970" s="610" t="s">
        <v>3120</v>
      </c>
      <c r="G970" s="610" t="s">
        <v>1133</v>
      </c>
      <c r="H970" s="610" t="s">
        <v>1132</v>
      </c>
      <c r="I970" s="610" t="s">
        <v>1239</v>
      </c>
      <c r="J970" s="610" t="s">
        <v>3121</v>
      </c>
    </row>
    <row r="971" spans="6:10" s="15" customFormat="1" ht="21" hidden="1" customHeight="1">
      <c r="F971" s="610" t="s">
        <v>3122</v>
      </c>
      <c r="G971" s="610" t="s">
        <v>1133</v>
      </c>
      <c r="H971" s="610" t="s">
        <v>1132</v>
      </c>
      <c r="I971" s="610" t="s">
        <v>1242</v>
      </c>
      <c r="J971" s="610" t="s">
        <v>3123</v>
      </c>
    </row>
    <row r="972" spans="6:10" s="15" customFormat="1" ht="33" hidden="1" customHeight="1">
      <c r="F972" s="610" t="s">
        <v>3124</v>
      </c>
      <c r="G972" s="610" t="s">
        <v>1133</v>
      </c>
      <c r="H972" s="610" t="s">
        <v>1132</v>
      </c>
      <c r="I972" s="610" t="s">
        <v>1245</v>
      </c>
      <c r="J972" s="610" t="s">
        <v>3125</v>
      </c>
    </row>
    <row r="973" spans="6:10" s="15" customFormat="1" ht="15" hidden="1" customHeight="1">
      <c r="F973" s="610" t="s">
        <v>3126</v>
      </c>
      <c r="G973" s="610" t="s">
        <v>1133</v>
      </c>
      <c r="H973" s="610" t="s">
        <v>1132</v>
      </c>
      <c r="I973" s="610" t="s">
        <v>1248</v>
      </c>
      <c r="J973" s="610" t="s">
        <v>3127</v>
      </c>
    </row>
    <row r="974" spans="6:10" s="15" customFormat="1" ht="15" hidden="1" customHeight="1">
      <c r="F974" s="610" t="s">
        <v>3128</v>
      </c>
      <c r="G974" s="610" t="s">
        <v>1133</v>
      </c>
      <c r="H974" s="610" t="s">
        <v>1132</v>
      </c>
      <c r="I974" s="610" t="s">
        <v>1251</v>
      </c>
      <c r="J974" s="610" t="s">
        <v>1674</v>
      </c>
    </row>
    <row r="975" spans="6:10" s="15" customFormat="1" ht="18.75" hidden="1" customHeight="1">
      <c r="F975" s="610" t="s">
        <v>3129</v>
      </c>
      <c r="G975" s="610" t="s">
        <v>1133</v>
      </c>
      <c r="H975" s="610" t="s">
        <v>1132</v>
      </c>
      <c r="I975" s="610" t="s">
        <v>1254</v>
      </c>
      <c r="J975" s="610" t="s">
        <v>3130</v>
      </c>
    </row>
    <row r="976" spans="6:10" s="15" customFormat="1" ht="23.25" hidden="1" customHeight="1">
      <c r="F976" s="610" t="s">
        <v>3131</v>
      </c>
      <c r="G976" s="610" t="s">
        <v>1133</v>
      </c>
      <c r="H976" s="610" t="s">
        <v>1132</v>
      </c>
      <c r="I976" s="610" t="s">
        <v>1257</v>
      </c>
      <c r="J976" s="610" t="s">
        <v>3132</v>
      </c>
    </row>
    <row r="977" spans="6:10" s="15" customFormat="1" ht="35.25" hidden="1" customHeight="1">
      <c r="F977" s="610" t="s">
        <v>3133</v>
      </c>
      <c r="G977" s="610" t="s">
        <v>1133</v>
      </c>
      <c r="H977" s="610" t="s">
        <v>1132</v>
      </c>
      <c r="I977" s="610" t="s">
        <v>1260</v>
      </c>
      <c r="J977" s="610" t="s">
        <v>3134</v>
      </c>
    </row>
    <row r="978" spans="6:10" s="15" customFormat="1" ht="21" hidden="1" customHeight="1">
      <c r="F978" s="610" t="s">
        <v>3135</v>
      </c>
      <c r="G978" s="610" t="s">
        <v>1133</v>
      </c>
      <c r="H978" s="610" t="s">
        <v>1132</v>
      </c>
      <c r="I978" s="610" t="s">
        <v>1263</v>
      </c>
      <c r="J978" s="610" t="s">
        <v>3136</v>
      </c>
    </row>
    <row r="979" spans="6:10" s="15" customFormat="1" ht="33" hidden="1" customHeight="1">
      <c r="F979" s="610" t="s">
        <v>3137</v>
      </c>
      <c r="G979" s="610" t="s">
        <v>1133</v>
      </c>
      <c r="H979" s="610" t="s">
        <v>1132</v>
      </c>
      <c r="I979" s="610" t="s">
        <v>1266</v>
      </c>
      <c r="J979" s="610" t="s">
        <v>1220</v>
      </c>
    </row>
    <row r="980" spans="6:10" s="15" customFormat="1" ht="15" hidden="1" customHeight="1">
      <c r="F980" s="610" t="s">
        <v>3138</v>
      </c>
      <c r="G980" s="610" t="s">
        <v>1133</v>
      </c>
      <c r="H980" s="610" t="s">
        <v>1132</v>
      </c>
      <c r="I980" s="610" t="s">
        <v>1269</v>
      </c>
      <c r="J980" s="610" t="s">
        <v>3139</v>
      </c>
    </row>
    <row r="981" spans="6:10" s="15" customFormat="1" ht="15" hidden="1" customHeight="1">
      <c r="F981" s="610" t="s">
        <v>3140</v>
      </c>
      <c r="G981" s="610" t="s">
        <v>1133</v>
      </c>
      <c r="H981" s="610" t="s">
        <v>1132</v>
      </c>
      <c r="I981" s="610" t="s">
        <v>1272</v>
      </c>
      <c r="J981" s="610" t="s">
        <v>3141</v>
      </c>
    </row>
    <row r="982" spans="6:10" s="15" customFormat="1" ht="18.75" hidden="1" customHeight="1">
      <c r="F982" s="610" t="s">
        <v>3142</v>
      </c>
      <c r="G982" s="610" t="s">
        <v>1133</v>
      </c>
      <c r="H982" s="610" t="s">
        <v>1132</v>
      </c>
      <c r="I982" s="610" t="s">
        <v>1275</v>
      </c>
      <c r="J982" s="610" t="s">
        <v>3143</v>
      </c>
    </row>
    <row r="983" spans="6:10" s="15" customFormat="1" ht="23.25" hidden="1" customHeight="1">
      <c r="F983" s="610" t="s">
        <v>3144</v>
      </c>
      <c r="G983" s="610" t="s">
        <v>1133</v>
      </c>
      <c r="H983" s="610" t="s">
        <v>1132</v>
      </c>
      <c r="I983" s="610" t="s">
        <v>1278</v>
      </c>
      <c r="J983" s="610" t="s">
        <v>2624</v>
      </c>
    </row>
    <row r="984" spans="6:10" s="15" customFormat="1" ht="35.25" hidden="1" customHeight="1">
      <c r="F984" s="610" t="s">
        <v>3145</v>
      </c>
      <c r="G984" s="610" t="s">
        <v>1133</v>
      </c>
      <c r="H984" s="610" t="s">
        <v>1132</v>
      </c>
      <c r="I984" s="610" t="s">
        <v>1281</v>
      </c>
      <c r="J984" s="610" t="s">
        <v>3146</v>
      </c>
    </row>
    <row r="985" spans="6:10" s="15" customFormat="1" ht="21" hidden="1" customHeight="1">
      <c r="F985" s="610" t="s">
        <v>3147</v>
      </c>
      <c r="G985" s="610" t="s">
        <v>1133</v>
      </c>
      <c r="H985" s="610" t="s">
        <v>1132</v>
      </c>
      <c r="I985" s="610" t="s">
        <v>1284</v>
      </c>
      <c r="J985" s="610" t="s">
        <v>3148</v>
      </c>
    </row>
    <row r="986" spans="6:10" s="15" customFormat="1" ht="33" hidden="1" customHeight="1">
      <c r="F986" s="610" t="s">
        <v>3149</v>
      </c>
      <c r="G986" s="610" t="s">
        <v>1133</v>
      </c>
      <c r="H986" s="610" t="s">
        <v>1132</v>
      </c>
      <c r="I986" s="610" t="s">
        <v>1287</v>
      </c>
      <c r="J986" s="610" t="s">
        <v>3150</v>
      </c>
    </row>
    <row r="987" spans="6:10" s="15" customFormat="1" ht="15" hidden="1" customHeight="1">
      <c r="F987" s="610" t="s">
        <v>3151</v>
      </c>
      <c r="G987" s="610" t="s">
        <v>1133</v>
      </c>
      <c r="H987" s="610" t="s">
        <v>1132</v>
      </c>
      <c r="I987" s="610" t="s">
        <v>1385</v>
      </c>
      <c r="J987" s="610" t="s">
        <v>3152</v>
      </c>
    </row>
    <row r="988" spans="6:10" s="15" customFormat="1" ht="15" hidden="1" customHeight="1">
      <c r="F988" s="610" t="s">
        <v>3153</v>
      </c>
      <c r="G988" s="610" t="s">
        <v>1133</v>
      </c>
      <c r="H988" s="610" t="s">
        <v>1132</v>
      </c>
      <c r="I988" s="610" t="s">
        <v>1388</v>
      </c>
      <c r="J988" s="610" t="s">
        <v>3154</v>
      </c>
    </row>
    <row r="989" spans="6:10" s="15" customFormat="1" ht="18.75" hidden="1" customHeight="1">
      <c r="F989" s="610" t="s">
        <v>3155</v>
      </c>
      <c r="G989" s="610" t="s">
        <v>1133</v>
      </c>
      <c r="H989" s="610" t="s">
        <v>1132</v>
      </c>
      <c r="I989" s="610" t="s">
        <v>1391</v>
      </c>
      <c r="J989" s="610" t="s">
        <v>3156</v>
      </c>
    </row>
    <row r="990" spans="6:10" s="15" customFormat="1" ht="23.25" hidden="1" customHeight="1">
      <c r="F990" s="610" t="s">
        <v>3157</v>
      </c>
      <c r="G990" s="610" t="s">
        <v>1133</v>
      </c>
      <c r="H990" s="610" t="s">
        <v>1132</v>
      </c>
      <c r="I990" s="610" t="s">
        <v>1394</v>
      </c>
      <c r="J990" s="610" t="s">
        <v>3158</v>
      </c>
    </row>
    <row r="991" spans="6:10" s="15" customFormat="1" ht="35.25" hidden="1" customHeight="1">
      <c r="F991" s="610" t="s">
        <v>3159</v>
      </c>
      <c r="G991" s="610" t="s">
        <v>1133</v>
      </c>
      <c r="H991" s="610" t="s">
        <v>1132</v>
      </c>
      <c r="I991" s="610" t="s">
        <v>1397</v>
      </c>
      <c r="J991" s="610" t="s">
        <v>3160</v>
      </c>
    </row>
    <row r="992" spans="6:10" s="15" customFormat="1" ht="21" hidden="1" customHeight="1">
      <c r="F992" s="610" t="s">
        <v>3161</v>
      </c>
      <c r="G992" s="610" t="s">
        <v>1133</v>
      </c>
      <c r="H992" s="610" t="s">
        <v>1132</v>
      </c>
      <c r="I992" s="610" t="s">
        <v>1400</v>
      </c>
      <c r="J992" s="610" t="s">
        <v>3162</v>
      </c>
    </row>
    <row r="993" spans="6:10" s="15" customFormat="1" ht="33" hidden="1" customHeight="1">
      <c r="F993" s="610" t="s">
        <v>3163</v>
      </c>
      <c r="G993" s="610" t="s">
        <v>1133</v>
      </c>
      <c r="H993" s="610" t="s">
        <v>1132</v>
      </c>
      <c r="I993" s="610" t="s">
        <v>1403</v>
      </c>
      <c r="J993" s="610" t="s">
        <v>3164</v>
      </c>
    </row>
    <row r="994" spans="6:10" s="15" customFormat="1" ht="15" hidden="1" customHeight="1">
      <c r="F994" s="610" t="s">
        <v>3165</v>
      </c>
      <c r="G994" s="610" t="s">
        <v>1133</v>
      </c>
      <c r="H994" s="610" t="s">
        <v>1132</v>
      </c>
      <c r="I994" s="610" t="s">
        <v>1406</v>
      </c>
      <c r="J994" s="610" t="s">
        <v>3166</v>
      </c>
    </row>
    <row r="995" spans="6:10" s="15" customFormat="1" ht="15" hidden="1" customHeight="1">
      <c r="F995" s="610" t="s">
        <v>3167</v>
      </c>
      <c r="G995" s="610" t="s">
        <v>1133</v>
      </c>
      <c r="H995" s="610" t="s">
        <v>1132</v>
      </c>
      <c r="I995" s="610" t="s">
        <v>1409</v>
      </c>
      <c r="J995" s="610" t="s">
        <v>1107</v>
      </c>
    </row>
    <row r="996" spans="6:10" s="15" customFormat="1" ht="18.75" hidden="1" customHeight="1">
      <c r="F996" s="610" t="s">
        <v>3168</v>
      </c>
      <c r="G996" s="610" t="s">
        <v>1133</v>
      </c>
      <c r="H996" s="610" t="s">
        <v>1132</v>
      </c>
      <c r="I996" s="610" t="s">
        <v>1412</v>
      </c>
      <c r="J996" s="610" t="s">
        <v>1915</v>
      </c>
    </row>
    <row r="997" spans="6:10" s="15" customFormat="1" ht="23.25" hidden="1" customHeight="1">
      <c r="F997" s="610" t="s">
        <v>3169</v>
      </c>
      <c r="G997" s="610" t="s">
        <v>1133</v>
      </c>
      <c r="H997" s="610" t="s">
        <v>1132</v>
      </c>
      <c r="I997" s="610" t="s">
        <v>1414</v>
      </c>
      <c r="J997" s="610" t="s">
        <v>3170</v>
      </c>
    </row>
    <row r="998" spans="6:10" s="15" customFormat="1" ht="35.25" hidden="1" customHeight="1">
      <c r="F998" s="610" t="s">
        <v>3171</v>
      </c>
      <c r="G998" s="610" t="s">
        <v>1133</v>
      </c>
      <c r="H998" s="610" t="s">
        <v>1132</v>
      </c>
      <c r="I998" s="610" t="s">
        <v>1417</v>
      </c>
      <c r="J998" s="610" t="s">
        <v>3172</v>
      </c>
    </row>
    <row r="999" spans="6:10" s="15" customFormat="1" ht="21" hidden="1" customHeight="1">
      <c r="F999" s="610" t="s">
        <v>3173</v>
      </c>
      <c r="G999" s="610" t="s">
        <v>1133</v>
      </c>
      <c r="H999" s="610" t="s">
        <v>1132</v>
      </c>
      <c r="I999" s="610" t="s">
        <v>1420</v>
      </c>
      <c r="J999" s="610" t="s">
        <v>3174</v>
      </c>
    </row>
    <row r="1000" spans="6:10" s="15" customFormat="1" ht="33" hidden="1" customHeight="1">
      <c r="F1000" s="610" t="s">
        <v>3175</v>
      </c>
      <c r="G1000" s="610" t="s">
        <v>1138</v>
      </c>
      <c r="H1000" s="610" t="s">
        <v>1137</v>
      </c>
      <c r="I1000" s="610" t="s">
        <v>1046</v>
      </c>
      <c r="J1000" s="610" t="s">
        <v>3176</v>
      </c>
    </row>
    <row r="1001" spans="6:10" s="15" customFormat="1" ht="15" hidden="1" customHeight="1">
      <c r="F1001" s="610" t="s">
        <v>3177</v>
      </c>
      <c r="G1001" s="610" t="s">
        <v>1138</v>
      </c>
      <c r="H1001" s="610" t="s">
        <v>1137</v>
      </c>
      <c r="I1001" s="610" t="s">
        <v>1048</v>
      </c>
      <c r="J1001" s="610" t="s">
        <v>3178</v>
      </c>
    </row>
    <row r="1002" spans="6:10" s="15" customFormat="1" ht="15" hidden="1" customHeight="1">
      <c r="F1002" s="610" t="s">
        <v>3179</v>
      </c>
      <c r="G1002" s="610" t="s">
        <v>1138</v>
      </c>
      <c r="H1002" s="610" t="s">
        <v>1137</v>
      </c>
      <c r="I1002" s="610" t="s">
        <v>1054</v>
      </c>
      <c r="J1002" s="610" t="s">
        <v>3180</v>
      </c>
    </row>
    <row r="1003" spans="6:10" s="15" customFormat="1" ht="18.75" hidden="1" customHeight="1">
      <c r="F1003" s="610" t="s">
        <v>3181</v>
      </c>
      <c r="G1003" s="610" t="s">
        <v>1138</v>
      </c>
      <c r="H1003" s="610" t="s">
        <v>1137</v>
      </c>
      <c r="I1003" s="610" t="s">
        <v>1060</v>
      </c>
      <c r="J1003" s="610" t="s">
        <v>3182</v>
      </c>
    </row>
    <row r="1004" spans="6:10" s="15" customFormat="1" ht="23.25" hidden="1" customHeight="1">
      <c r="F1004" s="610" t="s">
        <v>3183</v>
      </c>
      <c r="G1004" s="610" t="s">
        <v>1138</v>
      </c>
      <c r="H1004" s="610" t="s">
        <v>1137</v>
      </c>
      <c r="I1004" s="610" t="s">
        <v>1065</v>
      </c>
      <c r="J1004" s="610" t="s">
        <v>3184</v>
      </c>
    </row>
    <row r="1005" spans="6:10" s="15" customFormat="1" ht="35.25" hidden="1" customHeight="1">
      <c r="F1005" s="610" t="s">
        <v>3185</v>
      </c>
      <c r="G1005" s="610" t="s">
        <v>1138</v>
      </c>
      <c r="H1005" s="610" t="s">
        <v>1137</v>
      </c>
      <c r="I1005" s="610" t="s">
        <v>1071</v>
      </c>
      <c r="J1005" s="610" t="s">
        <v>3186</v>
      </c>
    </row>
    <row r="1006" spans="6:10" s="15" customFormat="1" ht="21" hidden="1" customHeight="1">
      <c r="F1006" s="610" t="s">
        <v>3187</v>
      </c>
      <c r="G1006" s="610" t="s">
        <v>1138</v>
      </c>
      <c r="H1006" s="610" t="s">
        <v>1137</v>
      </c>
      <c r="I1006" s="610" t="s">
        <v>1076</v>
      </c>
      <c r="J1006" s="610" t="s">
        <v>3188</v>
      </c>
    </row>
    <row r="1007" spans="6:10" s="15" customFormat="1" ht="33" hidden="1" customHeight="1">
      <c r="F1007" s="610" t="s">
        <v>3189</v>
      </c>
      <c r="G1007" s="610" t="s">
        <v>1138</v>
      </c>
      <c r="H1007" s="610" t="s">
        <v>1137</v>
      </c>
      <c r="I1007" s="610" t="s">
        <v>1081</v>
      </c>
      <c r="J1007" s="610" t="s">
        <v>3190</v>
      </c>
    </row>
    <row r="1008" spans="6:10" s="15" customFormat="1" ht="15" hidden="1" customHeight="1">
      <c r="F1008" s="610" t="s">
        <v>3191</v>
      </c>
      <c r="G1008" s="610" t="s">
        <v>1138</v>
      </c>
      <c r="H1008" s="610" t="s">
        <v>1137</v>
      </c>
      <c r="I1008" s="610" t="s">
        <v>1086</v>
      </c>
      <c r="J1008" s="610" t="s">
        <v>3192</v>
      </c>
    </row>
    <row r="1009" spans="6:10" s="15" customFormat="1" ht="15" hidden="1" customHeight="1">
      <c r="F1009" s="610" t="s">
        <v>3193</v>
      </c>
      <c r="G1009" s="610" t="s">
        <v>1138</v>
      </c>
      <c r="H1009" s="610" t="s">
        <v>1137</v>
      </c>
      <c r="I1009" s="610" t="s">
        <v>1092</v>
      </c>
      <c r="J1009" s="610" t="s">
        <v>3194</v>
      </c>
    </row>
    <row r="1010" spans="6:10" s="15" customFormat="1" ht="18.75" hidden="1" customHeight="1">
      <c r="F1010" s="610" t="s">
        <v>3195</v>
      </c>
      <c r="G1010" s="610" t="s">
        <v>1138</v>
      </c>
      <c r="H1010" s="610" t="s">
        <v>1137</v>
      </c>
      <c r="I1010" s="610" t="s">
        <v>1097</v>
      </c>
      <c r="J1010" s="610" t="s">
        <v>3196</v>
      </c>
    </row>
    <row r="1011" spans="6:10" s="15" customFormat="1" ht="23.25" hidden="1" customHeight="1">
      <c r="F1011" s="610" t="s">
        <v>3197</v>
      </c>
      <c r="G1011" s="610" t="s">
        <v>1138</v>
      </c>
      <c r="H1011" s="610" t="s">
        <v>1137</v>
      </c>
      <c r="I1011" s="610" t="s">
        <v>1212</v>
      </c>
      <c r="J1011" s="610" t="s">
        <v>3198</v>
      </c>
    </row>
    <row r="1012" spans="6:10" s="15" customFormat="1" ht="35.25" hidden="1" customHeight="1">
      <c r="F1012" s="610" t="s">
        <v>3199</v>
      </c>
      <c r="G1012" s="610" t="s">
        <v>1138</v>
      </c>
      <c r="H1012" s="610" t="s">
        <v>1137</v>
      </c>
      <c r="I1012" s="610" t="s">
        <v>1214</v>
      </c>
      <c r="J1012" s="610" t="s">
        <v>3200</v>
      </c>
    </row>
    <row r="1013" spans="6:10" s="15" customFormat="1" ht="21" hidden="1" customHeight="1">
      <c r="F1013" s="610" t="s">
        <v>3201</v>
      </c>
      <c r="G1013" s="610" t="s">
        <v>1138</v>
      </c>
      <c r="H1013" s="610" t="s">
        <v>1137</v>
      </c>
      <c r="I1013" s="610" t="s">
        <v>1216</v>
      </c>
      <c r="J1013" s="610" t="s">
        <v>3202</v>
      </c>
    </row>
    <row r="1014" spans="6:10" s="15" customFormat="1" ht="33" hidden="1" customHeight="1">
      <c r="F1014" s="610" t="s">
        <v>3203</v>
      </c>
      <c r="G1014" s="610" t="s">
        <v>1138</v>
      </c>
      <c r="H1014" s="610" t="s">
        <v>1137</v>
      </c>
      <c r="I1014" s="610" t="s">
        <v>1219</v>
      </c>
      <c r="J1014" s="610" t="s">
        <v>3204</v>
      </c>
    </row>
    <row r="1015" spans="6:10" s="15" customFormat="1" ht="15" hidden="1" customHeight="1">
      <c r="F1015" s="610" t="s">
        <v>3205</v>
      </c>
      <c r="G1015" s="610" t="s">
        <v>1138</v>
      </c>
      <c r="H1015" s="610" t="s">
        <v>1137</v>
      </c>
      <c r="I1015" s="610" t="s">
        <v>1222</v>
      </c>
      <c r="J1015" s="610" t="s">
        <v>3206</v>
      </c>
    </row>
    <row r="1016" spans="6:10" s="15" customFormat="1" ht="15" hidden="1" customHeight="1">
      <c r="F1016" s="610" t="s">
        <v>3207</v>
      </c>
      <c r="G1016" s="610" t="s">
        <v>1138</v>
      </c>
      <c r="H1016" s="610" t="s">
        <v>1137</v>
      </c>
      <c r="I1016" s="610" t="s">
        <v>1225</v>
      </c>
      <c r="J1016" s="610" t="s">
        <v>3208</v>
      </c>
    </row>
    <row r="1017" spans="6:10" s="15" customFormat="1" ht="18.75" hidden="1" customHeight="1">
      <c r="F1017" s="610" t="s">
        <v>3209</v>
      </c>
      <c r="G1017" s="610" t="s">
        <v>1138</v>
      </c>
      <c r="H1017" s="610" t="s">
        <v>1137</v>
      </c>
      <c r="I1017" s="610" t="s">
        <v>1228</v>
      </c>
      <c r="J1017" s="610" t="s">
        <v>3210</v>
      </c>
    </row>
    <row r="1018" spans="6:10" s="15" customFormat="1" ht="23.25" hidden="1" customHeight="1">
      <c r="F1018" s="610" t="s">
        <v>3211</v>
      </c>
      <c r="G1018" s="610" t="s">
        <v>1138</v>
      </c>
      <c r="H1018" s="610" t="s">
        <v>1137</v>
      </c>
      <c r="I1018" s="610" t="s">
        <v>1231</v>
      </c>
      <c r="J1018" s="610" t="s">
        <v>3212</v>
      </c>
    </row>
    <row r="1019" spans="6:10" s="15" customFormat="1" ht="35.25" hidden="1" customHeight="1">
      <c r="F1019" s="610" t="s">
        <v>3213</v>
      </c>
      <c r="G1019" s="610" t="s">
        <v>1138</v>
      </c>
      <c r="H1019" s="610" t="s">
        <v>1137</v>
      </c>
      <c r="I1019" s="610" t="s">
        <v>1233</v>
      </c>
      <c r="J1019" s="610" t="s">
        <v>3214</v>
      </c>
    </row>
    <row r="1020" spans="6:10" s="15" customFormat="1" ht="21" hidden="1" customHeight="1">
      <c r="F1020" s="610" t="s">
        <v>3215</v>
      </c>
      <c r="G1020" s="610" t="s">
        <v>1138</v>
      </c>
      <c r="H1020" s="610" t="s">
        <v>1137</v>
      </c>
      <c r="I1020" s="610" t="s">
        <v>1236</v>
      </c>
      <c r="J1020" s="610" t="s">
        <v>3216</v>
      </c>
    </row>
    <row r="1021" spans="6:10" s="15" customFormat="1" ht="33" hidden="1" customHeight="1">
      <c r="F1021" s="610" t="s">
        <v>3217</v>
      </c>
      <c r="G1021" s="610" t="s">
        <v>1138</v>
      </c>
      <c r="H1021" s="610" t="s">
        <v>1137</v>
      </c>
      <c r="I1021" s="610" t="s">
        <v>1239</v>
      </c>
      <c r="J1021" s="610" t="s">
        <v>3218</v>
      </c>
    </row>
    <row r="1022" spans="6:10" s="15" customFormat="1" ht="15" hidden="1" customHeight="1">
      <c r="F1022" s="610" t="s">
        <v>3219</v>
      </c>
      <c r="G1022" s="610" t="s">
        <v>1138</v>
      </c>
      <c r="H1022" s="610" t="s">
        <v>1137</v>
      </c>
      <c r="I1022" s="610" t="s">
        <v>1242</v>
      </c>
      <c r="J1022" s="610" t="s">
        <v>3220</v>
      </c>
    </row>
    <row r="1023" spans="6:10" s="15" customFormat="1" ht="15" hidden="1" customHeight="1">
      <c r="F1023" s="610" t="s">
        <v>3221</v>
      </c>
      <c r="G1023" s="610" t="s">
        <v>1138</v>
      </c>
      <c r="H1023" s="610" t="s">
        <v>1137</v>
      </c>
      <c r="I1023" s="610" t="s">
        <v>1245</v>
      </c>
      <c r="J1023" s="610" t="s">
        <v>3222</v>
      </c>
    </row>
    <row r="1024" spans="6:10" s="15" customFormat="1" ht="18.75" hidden="1" customHeight="1">
      <c r="F1024" s="610" t="s">
        <v>3223</v>
      </c>
      <c r="G1024" s="610" t="s">
        <v>1138</v>
      </c>
      <c r="H1024" s="610" t="s">
        <v>1137</v>
      </c>
      <c r="I1024" s="610" t="s">
        <v>1248</v>
      </c>
      <c r="J1024" s="610" t="s">
        <v>3224</v>
      </c>
    </row>
    <row r="1025" spans="6:10" s="15" customFormat="1" ht="23.25" hidden="1" customHeight="1">
      <c r="F1025" s="610" t="s">
        <v>3225</v>
      </c>
      <c r="G1025" s="610" t="s">
        <v>1138</v>
      </c>
      <c r="H1025" s="610" t="s">
        <v>1137</v>
      </c>
      <c r="I1025" s="610" t="s">
        <v>1251</v>
      </c>
      <c r="J1025" s="610" t="s">
        <v>3226</v>
      </c>
    </row>
    <row r="1026" spans="6:10" s="15" customFormat="1" ht="35.25" hidden="1" customHeight="1">
      <c r="F1026" s="610" t="s">
        <v>3227</v>
      </c>
      <c r="G1026" s="610" t="s">
        <v>1138</v>
      </c>
      <c r="H1026" s="610" t="s">
        <v>1137</v>
      </c>
      <c r="I1026" s="610" t="s">
        <v>1254</v>
      </c>
      <c r="J1026" s="610" t="s">
        <v>3228</v>
      </c>
    </row>
    <row r="1027" spans="6:10" s="15" customFormat="1" ht="21" hidden="1" customHeight="1">
      <c r="F1027" s="610" t="s">
        <v>3229</v>
      </c>
      <c r="G1027" s="610" t="s">
        <v>1138</v>
      </c>
      <c r="H1027" s="610" t="s">
        <v>1137</v>
      </c>
      <c r="I1027" s="610" t="s">
        <v>1257</v>
      </c>
      <c r="J1027" s="610" t="s">
        <v>3230</v>
      </c>
    </row>
    <row r="1028" spans="6:10" s="15" customFormat="1" ht="33" hidden="1" customHeight="1">
      <c r="F1028" s="610" t="s">
        <v>3231</v>
      </c>
      <c r="G1028" s="610" t="s">
        <v>1138</v>
      </c>
      <c r="H1028" s="610" t="s">
        <v>1137</v>
      </c>
      <c r="I1028" s="610" t="s">
        <v>1260</v>
      </c>
      <c r="J1028" s="610" t="s">
        <v>3232</v>
      </c>
    </row>
    <row r="1029" spans="6:10" s="15" customFormat="1" ht="15" hidden="1" customHeight="1">
      <c r="F1029" s="610" t="s">
        <v>3233</v>
      </c>
      <c r="G1029" s="610" t="s">
        <v>1138</v>
      </c>
      <c r="H1029" s="610" t="s">
        <v>1137</v>
      </c>
      <c r="I1029" s="610" t="s">
        <v>1263</v>
      </c>
      <c r="J1029" s="610" t="s">
        <v>3234</v>
      </c>
    </row>
    <row r="1030" spans="6:10" s="15" customFormat="1" ht="15" hidden="1" customHeight="1">
      <c r="F1030" s="610" t="s">
        <v>3235</v>
      </c>
      <c r="G1030" s="610" t="s">
        <v>1138</v>
      </c>
      <c r="H1030" s="610" t="s">
        <v>1137</v>
      </c>
      <c r="I1030" s="610" t="s">
        <v>1266</v>
      </c>
      <c r="J1030" s="610" t="s">
        <v>3236</v>
      </c>
    </row>
    <row r="1031" spans="6:10" s="15" customFormat="1" ht="18.75" hidden="1" customHeight="1">
      <c r="F1031" s="610" t="s">
        <v>3237</v>
      </c>
      <c r="G1031" s="610" t="s">
        <v>1138</v>
      </c>
      <c r="H1031" s="610" t="s">
        <v>1137</v>
      </c>
      <c r="I1031" s="610" t="s">
        <v>1269</v>
      </c>
      <c r="J1031" s="610" t="s">
        <v>3238</v>
      </c>
    </row>
    <row r="1032" spans="6:10" s="15" customFormat="1" ht="23.25" hidden="1" customHeight="1">
      <c r="F1032" s="610" t="s">
        <v>3239</v>
      </c>
      <c r="G1032" s="610" t="s">
        <v>1138</v>
      </c>
      <c r="H1032" s="610" t="s">
        <v>1137</v>
      </c>
      <c r="I1032" s="610" t="s">
        <v>1272</v>
      </c>
      <c r="J1032" s="610" t="s">
        <v>3240</v>
      </c>
    </row>
    <row r="1033" spans="6:10" s="15" customFormat="1" ht="35.25" hidden="1" customHeight="1">
      <c r="F1033" s="610" t="s">
        <v>3241</v>
      </c>
      <c r="G1033" s="610" t="s">
        <v>1138</v>
      </c>
      <c r="H1033" s="610" t="s">
        <v>1137</v>
      </c>
      <c r="I1033" s="610" t="s">
        <v>1275</v>
      </c>
      <c r="J1033" s="610" t="s">
        <v>3242</v>
      </c>
    </row>
    <row r="1034" spans="6:10" s="15" customFormat="1" ht="21" hidden="1" customHeight="1">
      <c r="F1034" s="610" t="s">
        <v>3243</v>
      </c>
      <c r="G1034" s="610" t="s">
        <v>1138</v>
      </c>
      <c r="H1034" s="610" t="s">
        <v>1137</v>
      </c>
      <c r="I1034" s="610" t="s">
        <v>1278</v>
      </c>
      <c r="J1034" s="610" t="s">
        <v>3244</v>
      </c>
    </row>
    <row r="1035" spans="6:10" s="15" customFormat="1" ht="33" hidden="1" customHeight="1">
      <c r="F1035" s="610" t="s">
        <v>3245</v>
      </c>
      <c r="G1035" s="610" t="s">
        <v>1138</v>
      </c>
      <c r="H1035" s="610" t="s">
        <v>1137</v>
      </c>
      <c r="I1035" s="610" t="s">
        <v>1281</v>
      </c>
      <c r="J1035" s="610" t="s">
        <v>3246</v>
      </c>
    </row>
    <row r="1036" spans="6:10" s="15" customFormat="1" ht="15" hidden="1" customHeight="1">
      <c r="F1036" s="610" t="s">
        <v>3247</v>
      </c>
      <c r="G1036" s="610" t="s">
        <v>1138</v>
      </c>
      <c r="H1036" s="610" t="s">
        <v>1137</v>
      </c>
      <c r="I1036" s="610" t="s">
        <v>1284</v>
      </c>
      <c r="J1036" s="610" t="s">
        <v>3248</v>
      </c>
    </row>
    <row r="1037" spans="6:10" s="15" customFormat="1" ht="15" hidden="1" customHeight="1">
      <c r="F1037" s="610" t="s">
        <v>3249</v>
      </c>
      <c r="G1037" s="610" t="s">
        <v>1138</v>
      </c>
      <c r="H1037" s="610" t="s">
        <v>1137</v>
      </c>
      <c r="I1037" s="610" t="s">
        <v>1287</v>
      </c>
      <c r="J1037" s="610" t="s">
        <v>2494</v>
      </c>
    </row>
    <row r="1038" spans="6:10" s="15" customFormat="1" ht="18.75" hidden="1" customHeight="1">
      <c r="F1038" s="610" t="s">
        <v>3250</v>
      </c>
      <c r="G1038" s="610" t="s">
        <v>1138</v>
      </c>
      <c r="H1038" s="610" t="s">
        <v>1137</v>
      </c>
      <c r="I1038" s="610" t="s">
        <v>1385</v>
      </c>
      <c r="J1038" s="610" t="s">
        <v>3251</v>
      </c>
    </row>
    <row r="1039" spans="6:10" s="15" customFormat="1" ht="23.25" hidden="1" customHeight="1">
      <c r="F1039" s="610" t="s">
        <v>3252</v>
      </c>
      <c r="G1039" s="610" t="s">
        <v>1138</v>
      </c>
      <c r="H1039" s="610" t="s">
        <v>1137</v>
      </c>
      <c r="I1039" s="610" t="s">
        <v>1388</v>
      </c>
      <c r="J1039" s="610" t="s">
        <v>3253</v>
      </c>
    </row>
    <row r="1040" spans="6:10" s="15" customFormat="1" ht="35.25" hidden="1" customHeight="1">
      <c r="F1040" s="610" t="s">
        <v>3254</v>
      </c>
      <c r="G1040" s="610" t="s">
        <v>1138</v>
      </c>
      <c r="H1040" s="610" t="s">
        <v>1137</v>
      </c>
      <c r="I1040" s="610" t="s">
        <v>1391</v>
      </c>
      <c r="J1040" s="610" t="s">
        <v>3255</v>
      </c>
    </row>
    <row r="1041" spans="6:10" s="15" customFormat="1" ht="21" hidden="1" customHeight="1">
      <c r="F1041" s="610" t="s">
        <v>3256</v>
      </c>
      <c r="G1041" s="610" t="s">
        <v>1138</v>
      </c>
      <c r="H1041" s="610" t="s">
        <v>1137</v>
      </c>
      <c r="I1041" s="610" t="s">
        <v>1394</v>
      </c>
      <c r="J1041" s="610" t="s">
        <v>3257</v>
      </c>
    </row>
    <row r="1042" spans="6:10" s="15" customFormat="1" ht="33" hidden="1" customHeight="1">
      <c r="F1042" s="610" t="s">
        <v>3258</v>
      </c>
      <c r="G1042" s="610" t="s">
        <v>1138</v>
      </c>
      <c r="H1042" s="610" t="s">
        <v>1137</v>
      </c>
      <c r="I1042" s="610" t="s">
        <v>1397</v>
      </c>
      <c r="J1042" s="610" t="s">
        <v>3259</v>
      </c>
    </row>
    <row r="1043" spans="6:10" s="15" customFormat="1" ht="15" hidden="1" customHeight="1">
      <c r="F1043" s="610" t="s">
        <v>3260</v>
      </c>
      <c r="G1043" s="610" t="s">
        <v>1138</v>
      </c>
      <c r="H1043" s="610" t="s">
        <v>1137</v>
      </c>
      <c r="I1043" s="610" t="s">
        <v>1400</v>
      </c>
      <c r="J1043" s="610" t="s">
        <v>3261</v>
      </c>
    </row>
    <row r="1044" spans="6:10" s="15" customFormat="1" ht="15" hidden="1" customHeight="1">
      <c r="F1044" s="610" t="s">
        <v>3262</v>
      </c>
      <c r="G1044" s="610" t="s">
        <v>1138</v>
      </c>
      <c r="H1044" s="610" t="s">
        <v>1137</v>
      </c>
      <c r="I1044" s="610" t="s">
        <v>1403</v>
      </c>
      <c r="J1044" s="610" t="s">
        <v>3263</v>
      </c>
    </row>
    <row r="1045" spans="6:10" s="15" customFormat="1" ht="18.75" hidden="1" customHeight="1">
      <c r="F1045" s="610" t="s">
        <v>3264</v>
      </c>
      <c r="G1045" s="610" t="s">
        <v>1138</v>
      </c>
      <c r="H1045" s="610" t="s">
        <v>1137</v>
      </c>
      <c r="I1045" s="610" t="s">
        <v>1406</v>
      </c>
      <c r="J1045" s="610" t="s">
        <v>3265</v>
      </c>
    </row>
    <row r="1046" spans="6:10" s="15" customFormat="1" ht="23.25" hidden="1" customHeight="1">
      <c r="F1046" s="610" t="s">
        <v>3266</v>
      </c>
      <c r="G1046" s="610" t="s">
        <v>1138</v>
      </c>
      <c r="H1046" s="610" t="s">
        <v>1137</v>
      </c>
      <c r="I1046" s="610" t="s">
        <v>1409</v>
      </c>
      <c r="J1046" s="610" t="s">
        <v>3267</v>
      </c>
    </row>
    <row r="1047" spans="6:10" s="15" customFormat="1" ht="35.25" hidden="1" customHeight="1">
      <c r="F1047" s="610" t="s">
        <v>3268</v>
      </c>
      <c r="G1047" s="610" t="s">
        <v>1138</v>
      </c>
      <c r="H1047" s="610" t="s">
        <v>1137</v>
      </c>
      <c r="I1047" s="610" t="s">
        <v>1412</v>
      </c>
      <c r="J1047" s="610" t="s">
        <v>3269</v>
      </c>
    </row>
    <row r="1048" spans="6:10" s="15" customFormat="1" ht="21" hidden="1" customHeight="1">
      <c r="F1048" s="610" t="s">
        <v>3270</v>
      </c>
      <c r="G1048" s="610" t="s">
        <v>1138</v>
      </c>
      <c r="H1048" s="610" t="s">
        <v>1137</v>
      </c>
      <c r="I1048" s="610" t="s">
        <v>1414</v>
      </c>
      <c r="J1048" s="610" t="s">
        <v>3271</v>
      </c>
    </row>
    <row r="1049" spans="6:10" s="15" customFormat="1" ht="33" hidden="1" customHeight="1">
      <c r="F1049" s="610" t="s">
        <v>3272</v>
      </c>
      <c r="G1049" s="610" t="s">
        <v>1138</v>
      </c>
      <c r="H1049" s="610" t="s">
        <v>1137</v>
      </c>
      <c r="I1049" s="610" t="s">
        <v>1417</v>
      </c>
      <c r="J1049" s="610" t="s">
        <v>3273</v>
      </c>
    </row>
    <row r="1050" spans="6:10" s="15" customFormat="1" ht="15" hidden="1" customHeight="1">
      <c r="F1050" s="610" t="s">
        <v>3274</v>
      </c>
      <c r="G1050" s="610" t="s">
        <v>1138</v>
      </c>
      <c r="H1050" s="610" t="s">
        <v>1137</v>
      </c>
      <c r="I1050" s="610" t="s">
        <v>1420</v>
      </c>
      <c r="J1050" s="610" t="s">
        <v>3275</v>
      </c>
    </row>
    <row r="1051" spans="6:10" s="15" customFormat="1" ht="15" hidden="1" customHeight="1">
      <c r="F1051" s="610" t="s">
        <v>3276</v>
      </c>
      <c r="G1051" s="610" t="s">
        <v>1138</v>
      </c>
      <c r="H1051" s="610" t="s">
        <v>1137</v>
      </c>
      <c r="I1051" s="610" t="s">
        <v>1423</v>
      </c>
      <c r="J1051" s="610" t="s">
        <v>3277</v>
      </c>
    </row>
    <row r="1052" spans="6:10" s="15" customFormat="1" ht="18.75" hidden="1" customHeight="1">
      <c r="F1052" s="610" t="s">
        <v>3278</v>
      </c>
      <c r="G1052" s="610" t="s">
        <v>1138</v>
      </c>
      <c r="H1052" s="610" t="s">
        <v>1137</v>
      </c>
      <c r="I1052" s="610" t="s">
        <v>1426</v>
      </c>
      <c r="J1052" s="610" t="s">
        <v>3279</v>
      </c>
    </row>
    <row r="1053" spans="6:10" s="15" customFormat="1" ht="23.25" hidden="1" customHeight="1">
      <c r="F1053" s="610" t="s">
        <v>3280</v>
      </c>
      <c r="G1053" s="610" t="s">
        <v>1138</v>
      </c>
      <c r="H1053" s="610" t="s">
        <v>1137</v>
      </c>
      <c r="I1053" s="610" t="s">
        <v>1429</v>
      </c>
      <c r="J1053" s="610" t="s">
        <v>3281</v>
      </c>
    </row>
    <row r="1054" spans="6:10" s="15" customFormat="1" ht="35.25" hidden="1" customHeight="1">
      <c r="F1054" s="610" t="s">
        <v>3282</v>
      </c>
      <c r="G1054" s="610" t="s">
        <v>1138</v>
      </c>
      <c r="H1054" s="610" t="s">
        <v>1137</v>
      </c>
      <c r="I1054" s="610" t="s">
        <v>1432</v>
      </c>
      <c r="J1054" s="610" t="s">
        <v>3283</v>
      </c>
    </row>
    <row r="1055" spans="6:10" s="15" customFormat="1" ht="21" hidden="1" customHeight="1">
      <c r="F1055" s="610" t="s">
        <v>3284</v>
      </c>
      <c r="G1055" s="610" t="s">
        <v>1138</v>
      </c>
      <c r="H1055" s="610" t="s">
        <v>1137</v>
      </c>
      <c r="I1055" s="610" t="s">
        <v>1435</v>
      </c>
      <c r="J1055" s="610" t="s">
        <v>3285</v>
      </c>
    </row>
    <row r="1056" spans="6:10" s="15" customFormat="1" ht="33" hidden="1" customHeight="1">
      <c r="F1056" s="610" t="s">
        <v>3286</v>
      </c>
      <c r="G1056" s="610" t="s">
        <v>1138</v>
      </c>
      <c r="H1056" s="610" t="s">
        <v>1137</v>
      </c>
      <c r="I1056" s="610" t="s">
        <v>1438</v>
      </c>
      <c r="J1056" s="610" t="s">
        <v>3287</v>
      </c>
    </row>
    <row r="1057" spans="6:10" s="15" customFormat="1" ht="15" hidden="1" customHeight="1">
      <c r="F1057" s="610" t="s">
        <v>3288</v>
      </c>
      <c r="G1057" s="610" t="s">
        <v>1138</v>
      </c>
      <c r="H1057" s="610" t="s">
        <v>1137</v>
      </c>
      <c r="I1057" s="610" t="s">
        <v>1441</v>
      </c>
      <c r="J1057" s="610" t="s">
        <v>3289</v>
      </c>
    </row>
    <row r="1058" spans="6:10" s="15" customFormat="1" ht="15" hidden="1" customHeight="1">
      <c r="F1058" s="610" t="s">
        <v>3290</v>
      </c>
      <c r="G1058" s="610" t="s">
        <v>1138</v>
      </c>
      <c r="H1058" s="610" t="s">
        <v>1137</v>
      </c>
      <c r="I1058" s="610" t="s">
        <v>1444</v>
      </c>
      <c r="J1058" s="610" t="s">
        <v>3291</v>
      </c>
    </row>
    <row r="1059" spans="6:10" s="15" customFormat="1" ht="18.75" hidden="1" customHeight="1">
      <c r="F1059" s="610" t="s">
        <v>3292</v>
      </c>
      <c r="G1059" s="610" t="s">
        <v>1138</v>
      </c>
      <c r="H1059" s="610" t="s">
        <v>1137</v>
      </c>
      <c r="I1059" s="610" t="s">
        <v>1447</v>
      </c>
      <c r="J1059" s="610" t="s">
        <v>3293</v>
      </c>
    </row>
    <row r="1060" spans="6:10" s="15" customFormat="1" ht="23.25" hidden="1" customHeight="1">
      <c r="F1060" s="610" t="s">
        <v>3294</v>
      </c>
      <c r="G1060" s="610" t="s">
        <v>1138</v>
      </c>
      <c r="H1060" s="610" t="s">
        <v>1137</v>
      </c>
      <c r="I1060" s="610" t="s">
        <v>1450</v>
      </c>
      <c r="J1060" s="610" t="s">
        <v>3295</v>
      </c>
    </row>
    <row r="1061" spans="6:10" s="15" customFormat="1" ht="35.25" hidden="1" customHeight="1">
      <c r="F1061" s="610" t="s">
        <v>3296</v>
      </c>
      <c r="G1061" s="610" t="s">
        <v>1138</v>
      </c>
      <c r="H1061" s="610" t="s">
        <v>1137</v>
      </c>
      <c r="I1061" s="610" t="s">
        <v>1453</v>
      </c>
      <c r="J1061" s="610" t="s">
        <v>3297</v>
      </c>
    </row>
    <row r="1062" spans="6:10" s="15" customFormat="1" ht="21" hidden="1" customHeight="1">
      <c r="F1062" s="610" t="s">
        <v>3298</v>
      </c>
      <c r="G1062" s="610" t="s">
        <v>1138</v>
      </c>
      <c r="H1062" s="610" t="s">
        <v>1137</v>
      </c>
      <c r="I1062" s="610" t="s">
        <v>1456</v>
      </c>
      <c r="J1062" s="610" t="s">
        <v>3299</v>
      </c>
    </row>
    <row r="1063" spans="6:10" s="15" customFormat="1" ht="33" hidden="1" customHeight="1">
      <c r="F1063" s="610" t="s">
        <v>3300</v>
      </c>
      <c r="G1063" s="610" t="s">
        <v>1138</v>
      </c>
      <c r="H1063" s="610" t="s">
        <v>1137</v>
      </c>
      <c r="I1063" s="610" t="s">
        <v>1459</v>
      </c>
      <c r="J1063" s="610" t="s">
        <v>3301</v>
      </c>
    </row>
    <row r="1064" spans="6:10" s="15" customFormat="1" ht="15" hidden="1" customHeight="1">
      <c r="F1064" s="610" t="s">
        <v>3302</v>
      </c>
      <c r="G1064" s="610" t="s">
        <v>1138</v>
      </c>
      <c r="H1064" s="610" t="s">
        <v>1137</v>
      </c>
      <c r="I1064" s="610" t="s">
        <v>1462</v>
      </c>
      <c r="J1064" s="610" t="s">
        <v>3303</v>
      </c>
    </row>
    <row r="1065" spans="6:10" s="15" customFormat="1" ht="15" hidden="1" customHeight="1">
      <c r="F1065" s="610" t="s">
        <v>3304</v>
      </c>
      <c r="G1065" s="610" t="s">
        <v>1138</v>
      </c>
      <c r="H1065" s="610" t="s">
        <v>1137</v>
      </c>
      <c r="I1065" s="610" t="s">
        <v>1465</v>
      </c>
      <c r="J1065" s="610" t="s">
        <v>3305</v>
      </c>
    </row>
    <row r="1066" spans="6:10" s="15" customFormat="1" ht="18.75" hidden="1" customHeight="1">
      <c r="F1066" s="610" t="s">
        <v>3306</v>
      </c>
      <c r="G1066" s="610" t="s">
        <v>1138</v>
      </c>
      <c r="H1066" s="610" t="s">
        <v>1137</v>
      </c>
      <c r="I1066" s="610" t="s">
        <v>1468</v>
      </c>
      <c r="J1066" s="610" t="s">
        <v>3307</v>
      </c>
    </row>
    <row r="1067" spans="6:10" s="15" customFormat="1" ht="23.25" hidden="1" customHeight="1">
      <c r="F1067" s="610" t="s">
        <v>3308</v>
      </c>
      <c r="G1067" s="610" t="s">
        <v>1138</v>
      </c>
      <c r="H1067" s="610" t="s">
        <v>1137</v>
      </c>
      <c r="I1067" s="610" t="s">
        <v>1471</v>
      </c>
      <c r="J1067" s="610" t="s">
        <v>3309</v>
      </c>
    </row>
    <row r="1068" spans="6:10" s="15" customFormat="1" ht="35.25" hidden="1" customHeight="1">
      <c r="F1068" s="610" t="s">
        <v>3310</v>
      </c>
      <c r="G1068" s="610" t="s">
        <v>1138</v>
      </c>
      <c r="H1068" s="610" t="s">
        <v>1137</v>
      </c>
      <c r="I1068" s="610" t="s">
        <v>1474</v>
      </c>
      <c r="J1068" s="610" t="s">
        <v>3311</v>
      </c>
    </row>
    <row r="1069" spans="6:10" s="15" customFormat="1" ht="21" hidden="1" customHeight="1">
      <c r="F1069" s="610" t="s">
        <v>3312</v>
      </c>
      <c r="G1069" s="610" t="s">
        <v>1138</v>
      </c>
      <c r="H1069" s="610" t="s">
        <v>1137</v>
      </c>
      <c r="I1069" s="610" t="s">
        <v>1477</v>
      </c>
      <c r="J1069" s="610" t="s">
        <v>3313</v>
      </c>
    </row>
    <row r="1070" spans="6:10" s="15" customFormat="1" ht="33" hidden="1" customHeight="1">
      <c r="F1070" s="610" t="s">
        <v>3314</v>
      </c>
      <c r="G1070" s="610" t="s">
        <v>1138</v>
      </c>
      <c r="H1070" s="610" t="s">
        <v>1137</v>
      </c>
      <c r="I1070" s="610" t="s">
        <v>1480</v>
      </c>
      <c r="J1070" s="610" t="s">
        <v>3315</v>
      </c>
    </row>
    <row r="1071" spans="6:10" s="15" customFormat="1" ht="15" hidden="1" customHeight="1">
      <c r="F1071" s="610" t="s">
        <v>3316</v>
      </c>
      <c r="G1071" s="610" t="s">
        <v>1138</v>
      </c>
      <c r="H1071" s="610" t="s">
        <v>1137</v>
      </c>
      <c r="I1071" s="610" t="s">
        <v>1483</v>
      </c>
      <c r="J1071" s="610" t="s">
        <v>3317</v>
      </c>
    </row>
    <row r="1072" spans="6:10" s="15" customFormat="1" ht="15" hidden="1" customHeight="1">
      <c r="F1072" s="610" t="s">
        <v>3318</v>
      </c>
      <c r="G1072" s="610" t="s">
        <v>1138</v>
      </c>
      <c r="H1072" s="610" t="s">
        <v>1137</v>
      </c>
      <c r="I1072" s="610" t="s">
        <v>1486</v>
      </c>
      <c r="J1072" s="610" t="s">
        <v>3319</v>
      </c>
    </row>
    <row r="1073" spans="6:10" s="15" customFormat="1" ht="18.75" hidden="1" customHeight="1">
      <c r="F1073" s="610" t="s">
        <v>3320</v>
      </c>
      <c r="G1073" s="610" t="s">
        <v>1138</v>
      </c>
      <c r="H1073" s="610" t="s">
        <v>1137</v>
      </c>
      <c r="I1073" s="610" t="s">
        <v>1489</v>
      </c>
      <c r="J1073" s="610" t="s">
        <v>3321</v>
      </c>
    </row>
    <row r="1074" spans="6:10" s="15" customFormat="1" ht="23.25" hidden="1" customHeight="1">
      <c r="F1074" s="610" t="s">
        <v>3322</v>
      </c>
      <c r="G1074" s="610" t="s">
        <v>1138</v>
      </c>
      <c r="H1074" s="610" t="s">
        <v>1137</v>
      </c>
      <c r="I1074" s="610" t="s">
        <v>1492</v>
      </c>
      <c r="J1074" s="610" t="s">
        <v>3323</v>
      </c>
    </row>
    <row r="1075" spans="6:10" s="15" customFormat="1" ht="35.25" hidden="1" customHeight="1">
      <c r="F1075" s="610" t="s">
        <v>3324</v>
      </c>
      <c r="G1075" s="610" t="s">
        <v>1138</v>
      </c>
      <c r="H1075" s="610" t="s">
        <v>1137</v>
      </c>
      <c r="I1075" s="610" t="s">
        <v>1495</v>
      </c>
      <c r="J1075" s="610" t="s">
        <v>3325</v>
      </c>
    </row>
    <row r="1076" spans="6:10" s="15" customFormat="1" ht="21" hidden="1" customHeight="1">
      <c r="F1076" s="610" t="s">
        <v>3326</v>
      </c>
      <c r="G1076" s="610" t="s">
        <v>1138</v>
      </c>
      <c r="H1076" s="610" t="s">
        <v>1137</v>
      </c>
      <c r="I1076" s="610" t="s">
        <v>1498</v>
      </c>
      <c r="J1076" s="610" t="s">
        <v>3327</v>
      </c>
    </row>
    <row r="1077" spans="6:10" s="15" customFormat="1" ht="33" hidden="1" customHeight="1">
      <c r="F1077" s="610" t="s">
        <v>3328</v>
      </c>
      <c r="G1077" s="610" t="s">
        <v>1138</v>
      </c>
      <c r="H1077" s="610" t="s">
        <v>1137</v>
      </c>
      <c r="I1077" s="610" t="s">
        <v>1501</v>
      </c>
      <c r="J1077" s="610" t="s">
        <v>3329</v>
      </c>
    </row>
    <row r="1078" spans="6:10" s="15" customFormat="1" ht="15" hidden="1" customHeight="1">
      <c r="F1078" s="610" t="s">
        <v>3330</v>
      </c>
      <c r="G1078" s="610" t="s">
        <v>1138</v>
      </c>
      <c r="H1078" s="610" t="s">
        <v>1137</v>
      </c>
      <c r="I1078" s="610" t="s">
        <v>1504</v>
      </c>
      <c r="J1078" s="610" t="s">
        <v>3331</v>
      </c>
    </row>
    <row r="1079" spans="6:10" s="15" customFormat="1" ht="15" hidden="1" customHeight="1">
      <c r="F1079" s="610" t="s">
        <v>3332</v>
      </c>
      <c r="G1079" s="610" t="s">
        <v>1138</v>
      </c>
      <c r="H1079" s="610" t="s">
        <v>1137</v>
      </c>
      <c r="I1079" s="610" t="s">
        <v>1507</v>
      </c>
      <c r="J1079" s="610" t="s">
        <v>3333</v>
      </c>
    </row>
    <row r="1080" spans="6:10" s="15" customFormat="1" ht="18.75" hidden="1" customHeight="1">
      <c r="F1080" s="610" t="s">
        <v>3334</v>
      </c>
      <c r="G1080" s="610" t="s">
        <v>1138</v>
      </c>
      <c r="H1080" s="610" t="s">
        <v>1137</v>
      </c>
      <c r="I1080" s="610" t="s">
        <v>1510</v>
      </c>
      <c r="J1080" s="610" t="s">
        <v>3335</v>
      </c>
    </row>
    <row r="1081" spans="6:10" s="15" customFormat="1" ht="23.25" hidden="1" customHeight="1">
      <c r="F1081" s="610" t="s">
        <v>3336</v>
      </c>
      <c r="G1081" s="610" t="s">
        <v>1138</v>
      </c>
      <c r="H1081" s="610" t="s">
        <v>1137</v>
      </c>
      <c r="I1081" s="610" t="s">
        <v>1513</v>
      </c>
      <c r="J1081" s="610" t="s">
        <v>3337</v>
      </c>
    </row>
    <row r="1082" spans="6:10" s="15" customFormat="1" ht="35.25" hidden="1" customHeight="1">
      <c r="F1082" s="610" t="s">
        <v>3338</v>
      </c>
      <c r="G1082" s="610" t="s">
        <v>1138</v>
      </c>
      <c r="H1082" s="610" t="s">
        <v>1137</v>
      </c>
      <c r="I1082" s="610" t="s">
        <v>1516</v>
      </c>
      <c r="J1082" s="610" t="s">
        <v>3339</v>
      </c>
    </row>
    <row r="1083" spans="6:10" s="15" customFormat="1" ht="21" hidden="1" customHeight="1">
      <c r="F1083" s="610" t="s">
        <v>3340</v>
      </c>
      <c r="G1083" s="610" t="s">
        <v>1138</v>
      </c>
      <c r="H1083" s="610" t="s">
        <v>1137</v>
      </c>
      <c r="I1083" s="610" t="s">
        <v>1519</v>
      </c>
      <c r="J1083" s="610" t="s">
        <v>3341</v>
      </c>
    </row>
    <row r="1084" spans="6:10" s="15" customFormat="1" ht="33" hidden="1" customHeight="1">
      <c r="F1084" s="610" t="s">
        <v>3342</v>
      </c>
      <c r="G1084" s="610" t="s">
        <v>1138</v>
      </c>
      <c r="H1084" s="610" t="s">
        <v>1137</v>
      </c>
      <c r="I1084" s="610" t="s">
        <v>1522</v>
      </c>
      <c r="J1084" s="610" t="s">
        <v>3343</v>
      </c>
    </row>
    <row r="1085" spans="6:10" s="15" customFormat="1" ht="15" hidden="1" customHeight="1">
      <c r="F1085" s="610" t="s">
        <v>3344</v>
      </c>
      <c r="G1085" s="610" t="s">
        <v>1138</v>
      </c>
      <c r="H1085" s="610" t="s">
        <v>1137</v>
      </c>
      <c r="I1085" s="610" t="s">
        <v>1525</v>
      </c>
      <c r="J1085" s="610" t="s">
        <v>3345</v>
      </c>
    </row>
    <row r="1086" spans="6:10" s="15" customFormat="1" ht="15" hidden="1" customHeight="1">
      <c r="F1086" s="610" t="s">
        <v>3346</v>
      </c>
      <c r="G1086" s="610" t="s">
        <v>1138</v>
      </c>
      <c r="H1086" s="610" t="s">
        <v>1137</v>
      </c>
      <c r="I1086" s="610" t="s">
        <v>1528</v>
      </c>
      <c r="J1086" s="610" t="s">
        <v>3347</v>
      </c>
    </row>
    <row r="1087" spans="6:10" s="15" customFormat="1" ht="18.75" hidden="1" customHeight="1">
      <c r="F1087" s="610" t="s">
        <v>3348</v>
      </c>
      <c r="G1087" s="610" t="s">
        <v>1138</v>
      </c>
      <c r="H1087" s="610" t="s">
        <v>1137</v>
      </c>
      <c r="I1087" s="610" t="s">
        <v>1531</v>
      </c>
      <c r="J1087" s="610" t="s">
        <v>3349</v>
      </c>
    </row>
    <row r="1088" spans="6:10" s="15" customFormat="1" ht="23.25" hidden="1" customHeight="1">
      <c r="F1088" s="610" t="s">
        <v>3350</v>
      </c>
      <c r="G1088" s="610" t="s">
        <v>1138</v>
      </c>
      <c r="H1088" s="610" t="s">
        <v>1137</v>
      </c>
      <c r="I1088" s="610" t="s">
        <v>1534</v>
      </c>
      <c r="J1088" s="610" t="s">
        <v>3351</v>
      </c>
    </row>
    <row r="1089" spans="6:10" s="15" customFormat="1" ht="35.25" hidden="1" customHeight="1">
      <c r="F1089" s="610" t="s">
        <v>3352</v>
      </c>
      <c r="G1089" s="610" t="s">
        <v>1138</v>
      </c>
      <c r="H1089" s="610" t="s">
        <v>1137</v>
      </c>
      <c r="I1089" s="610" t="s">
        <v>1537</v>
      </c>
      <c r="J1089" s="610" t="s">
        <v>3353</v>
      </c>
    </row>
    <row r="1090" spans="6:10" s="15" customFormat="1" ht="21" hidden="1" customHeight="1">
      <c r="F1090" s="610" t="s">
        <v>3354</v>
      </c>
      <c r="G1090" s="610" t="s">
        <v>1138</v>
      </c>
      <c r="H1090" s="610" t="s">
        <v>1137</v>
      </c>
      <c r="I1090" s="610" t="s">
        <v>1540</v>
      </c>
      <c r="J1090" s="610" t="s">
        <v>3355</v>
      </c>
    </row>
    <row r="1091" spans="6:10" s="15" customFormat="1" ht="33" hidden="1" customHeight="1">
      <c r="F1091" s="610" t="s">
        <v>3356</v>
      </c>
      <c r="G1091" s="610" t="s">
        <v>1138</v>
      </c>
      <c r="H1091" s="610" t="s">
        <v>1137</v>
      </c>
      <c r="I1091" s="610" t="s">
        <v>1543</v>
      </c>
      <c r="J1091" s="610" t="s">
        <v>3357</v>
      </c>
    </row>
    <row r="1092" spans="6:10" s="15" customFormat="1" ht="15" hidden="1" customHeight="1">
      <c r="F1092" s="610" t="s">
        <v>3358</v>
      </c>
      <c r="G1092" s="610" t="s">
        <v>1138</v>
      </c>
      <c r="H1092" s="610" t="s">
        <v>1137</v>
      </c>
      <c r="I1092" s="610" t="s">
        <v>1546</v>
      </c>
      <c r="J1092" s="610" t="s">
        <v>3359</v>
      </c>
    </row>
    <row r="1093" spans="6:10" s="15" customFormat="1" ht="15" hidden="1" customHeight="1">
      <c r="F1093" s="610" t="s">
        <v>3360</v>
      </c>
      <c r="G1093" s="610" t="s">
        <v>1138</v>
      </c>
      <c r="H1093" s="610" t="s">
        <v>1137</v>
      </c>
      <c r="I1093" s="610" t="s">
        <v>1549</v>
      </c>
      <c r="J1093" s="610" t="s">
        <v>3361</v>
      </c>
    </row>
    <row r="1094" spans="6:10" s="15" customFormat="1" ht="18.75" hidden="1" customHeight="1">
      <c r="F1094" s="610" t="s">
        <v>3362</v>
      </c>
      <c r="G1094" s="610" t="s">
        <v>1138</v>
      </c>
      <c r="H1094" s="610" t="s">
        <v>1137</v>
      </c>
      <c r="I1094" s="610" t="s">
        <v>2452</v>
      </c>
      <c r="J1094" s="610" t="s">
        <v>3363</v>
      </c>
    </row>
    <row r="1095" spans="6:10" s="15" customFormat="1" ht="23.25" hidden="1" customHeight="1">
      <c r="F1095" s="610" t="s">
        <v>3364</v>
      </c>
      <c r="G1095" s="610" t="s">
        <v>1138</v>
      </c>
      <c r="H1095" s="610" t="s">
        <v>1137</v>
      </c>
      <c r="I1095" s="610" t="s">
        <v>1552</v>
      </c>
      <c r="J1095" s="610" t="s">
        <v>3365</v>
      </c>
    </row>
    <row r="1096" spans="6:10" s="15" customFormat="1" ht="35.25" hidden="1" customHeight="1">
      <c r="F1096" s="610" t="s">
        <v>3366</v>
      </c>
      <c r="G1096" s="610" t="s">
        <v>1138</v>
      </c>
      <c r="H1096" s="610" t="s">
        <v>1137</v>
      </c>
      <c r="I1096" s="610" t="s">
        <v>1555</v>
      </c>
      <c r="J1096" s="610" t="s">
        <v>3367</v>
      </c>
    </row>
    <row r="1097" spans="6:10" s="15" customFormat="1" ht="21" hidden="1" customHeight="1">
      <c r="F1097" s="610" t="s">
        <v>3368</v>
      </c>
      <c r="G1097" s="610" t="s">
        <v>1138</v>
      </c>
      <c r="H1097" s="610" t="s">
        <v>1137</v>
      </c>
      <c r="I1097" s="610" t="s">
        <v>1558</v>
      </c>
      <c r="J1097" s="610" t="s">
        <v>3369</v>
      </c>
    </row>
    <row r="1098" spans="6:10" s="15" customFormat="1" ht="33" hidden="1" customHeight="1">
      <c r="F1098" s="610" t="s">
        <v>3370</v>
      </c>
      <c r="G1098" s="610" t="s">
        <v>1138</v>
      </c>
      <c r="H1098" s="610" t="s">
        <v>1137</v>
      </c>
      <c r="I1098" s="610" t="s">
        <v>1561</v>
      </c>
      <c r="J1098" s="610" t="s">
        <v>3371</v>
      </c>
    </row>
    <row r="1099" spans="6:10" s="15" customFormat="1" ht="15" hidden="1" customHeight="1">
      <c r="F1099" s="610" t="s">
        <v>3372</v>
      </c>
      <c r="G1099" s="610" t="s">
        <v>1138</v>
      </c>
      <c r="H1099" s="610" t="s">
        <v>1137</v>
      </c>
      <c r="I1099" s="610" t="s">
        <v>1564</v>
      </c>
      <c r="J1099" s="610" t="s">
        <v>3373</v>
      </c>
    </row>
    <row r="1100" spans="6:10" s="15" customFormat="1" ht="15" hidden="1" customHeight="1">
      <c r="F1100" s="610" t="s">
        <v>3374</v>
      </c>
      <c r="G1100" s="610" t="s">
        <v>1138</v>
      </c>
      <c r="H1100" s="610" t="s">
        <v>1137</v>
      </c>
      <c r="I1100" s="610" t="s">
        <v>1567</v>
      </c>
      <c r="J1100" s="610" t="s">
        <v>3375</v>
      </c>
    </row>
    <row r="1101" spans="6:10" s="15" customFormat="1" ht="18.75" hidden="1" customHeight="1">
      <c r="F1101" s="610" t="s">
        <v>3376</v>
      </c>
      <c r="G1101" s="610" t="s">
        <v>1138</v>
      </c>
      <c r="H1101" s="610" t="s">
        <v>1137</v>
      </c>
      <c r="I1101" s="610" t="s">
        <v>1570</v>
      </c>
      <c r="J1101" s="610" t="s">
        <v>3377</v>
      </c>
    </row>
    <row r="1102" spans="6:10" s="15" customFormat="1" ht="23.25" hidden="1" customHeight="1">
      <c r="F1102" s="610" t="s">
        <v>3378</v>
      </c>
      <c r="G1102" s="610" t="s">
        <v>1138</v>
      </c>
      <c r="H1102" s="610" t="s">
        <v>1137</v>
      </c>
      <c r="I1102" s="610" t="s">
        <v>1573</v>
      </c>
      <c r="J1102" s="610" t="s">
        <v>3379</v>
      </c>
    </row>
    <row r="1103" spans="6:10" s="15" customFormat="1" ht="35.25" hidden="1" customHeight="1">
      <c r="F1103" s="610" t="s">
        <v>3380</v>
      </c>
      <c r="G1103" s="610" t="s">
        <v>1138</v>
      </c>
      <c r="H1103" s="610" t="s">
        <v>1137</v>
      </c>
      <c r="I1103" s="610" t="s">
        <v>1576</v>
      </c>
      <c r="J1103" s="610" t="s">
        <v>3381</v>
      </c>
    </row>
    <row r="1104" spans="6:10" s="15" customFormat="1" ht="21" hidden="1" customHeight="1">
      <c r="F1104" s="610" t="s">
        <v>3382</v>
      </c>
      <c r="G1104" s="610" t="s">
        <v>1138</v>
      </c>
      <c r="H1104" s="610" t="s">
        <v>1137</v>
      </c>
      <c r="I1104" s="610" t="s">
        <v>1579</v>
      </c>
      <c r="J1104" s="610" t="s">
        <v>3383</v>
      </c>
    </row>
    <row r="1105" spans="6:10" s="15" customFormat="1" ht="33" hidden="1" customHeight="1">
      <c r="F1105" s="610" t="s">
        <v>3384</v>
      </c>
      <c r="G1105" s="610" t="s">
        <v>1138</v>
      </c>
      <c r="H1105" s="610" t="s">
        <v>1137</v>
      </c>
      <c r="I1105" s="610" t="s">
        <v>1582</v>
      </c>
      <c r="J1105" s="610" t="s">
        <v>3385</v>
      </c>
    </row>
    <row r="1106" spans="6:10" s="15" customFormat="1" ht="15" hidden="1" customHeight="1">
      <c r="F1106" s="610" t="s">
        <v>3386</v>
      </c>
      <c r="G1106" s="610" t="s">
        <v>1138</v>
      </c>
      <c r="H1106" s="610" t="s">
        <v>1137</v>
      </c>
      <c r="I1106" s="610" t="s">
        <v>1585</v>
      </c>
      <c r="J1106" s="610" t="s">
        <v>3387</v>
      </c>
    </row>
    <row r="1107" spans="6:10" s="15" customFormat="1" ht="15" hidden="1" customHeight="1">
      <c r="F1107" s="610" t="s">
        <v>3388</v>
      </c>
      <c r="G1107" s="610" t="s">
        <v>1138</v>
      </c>
      <c r="H1107" s="610" t="s">
        <v>1137</v>
      </c>
      <c r="I1107" s="610" t="s">
        <v>1588</v>
      </c>
      <c r="J1107" s="610" t="s">
        <v>3389</v>
      </c>
    </row>
    <row r="1108" spans="6:10" s="15" customFormat="1" ht="18.75" hidden="1" customHeight="1">
      <c r="F1108" s="610" t="s">
        <v>3390</v>
      </c>
      <c r="G1108" s="610" t="s">
        <v>1138</v>
      </c>
      <c r="H1108" s="610" t="s">
        <v>1137</v>
      </c>
      <c r="I1108" s="610" t="s">
        <v>1591</v>
      </c>
      <c r="J1108" s="610" t="s">
        <v>3391</v>
      </c>
    </row>
    <row r="1109" spans="6:10" s="15" customFormat="1" ht="23.25" hidden="1" customHeight="1">
      <c r="F1109" s="610" t="s">
        <v>3392</v>
      </c>
      <c r="G1109" s="610" t="s">
        <v>1138</v>
      </c>
      <c r="H1109" s="610" t="s">
        <v>1137</v>
      </c>
      <c r="I1109" s="610" t="s">
        <v>1594</v>
      </c>
      <c r="J1109" s="610" t="s">
        <v>3393</v>
      </c>
    </row>
    <row r="1110" spans="6:10" s="15" customFormat="1" ht="35.25" hidden="1" customHeight="1">
      <c r="F1110" s="610" t="s">
        <v>3394</v>
      </c>
      <c r="G1110" s="610" t="s">
        <v>1138</v>
      </c>
      <c r="H1110" s="610" t="s">
        <v>1137</v>
      </c>
      <c r="I1110" s="610" t="s">
        <v>1597</v>
      </c>
      <c r="J1110" s="610" t="s">
        <v>3395</v>
      </c>
    </row>
    <row r="1111" spans="6:10" s="15" customFormat="1" ht="21" hidden="1" customHeight="1">
      <c r="F1111" s="610" t="s">
        <v>3396</v>
      </c>
      <c r="G1111" s="610" t="s">
        <v>1138</v>
      </c>
      <c r="H1111" s="610" t="s">
        <v>1137</v>
      </c>
      <c r="I1111" s="610" t="s">
        <v>1600</v>
      </c>
      <c r="J1111" s="610" t="s">
        <v>3397</v>
      </c>
    </row>
    <row r="1112" spans="6:10" s="15" customFormat="1" ht="33" hidden="1" customHeight="1">
      <c r="F1112" s="610" t="s">
        <v>3398</v>
      </c>
      <c r="G1112" s="610" t="s">
        <v>1138</v>
      </c>
      <c r="H1112" s="610" t="s">
        <v>1137</v>
      </c>
      <c r="I1112" s="610" t="s">
        <v>1603</v>
      </c>
      <c r="J1112" s="610" t="s">
        <v>3399</v>
      </c>
    </row>
    <row r="1113" spans="6:10" s="15" customFormat="1" ht="15" hidden="1" customHeight="1">
      <c r="F1113" s="610" t="s">
        <v>3400</v>
      </c>
      <c r="G1113" s="610" t="s">
        <v>1138</v>
      </c>
      <c r="H1113" s="610" t="s">
        <v>1137</v>
      </c>
      <c r="I1113" s="610" t="s">
        <v>1606</v>
      </c>
      <c r="J1113" s="610" t="s">
        <v>3401</v>
      </c>
    </row>
    <row r="1114" spans="6:10" s="15" customFormat="1" ht="15" hidden="1" customHeight="1">
      <c r="F1114" s="610" t="s">
        <v>3402</v>
      </c>
      <c r="G1114" s="610" t="s">
        <v>1138</v>
      </c>
      <c r="H1114" s="610" t="s">
        <v>1137</v>
      </c>
      <c r="I1114" s="610" t="s">
        <v>1609</v>
      </c>
      <c r="J1114" s="610" t="s">
        <v>3403</v>
      </c>
    </row>
    <row r="1115" spans="6:10" s="15" customFormat="1" ht="18.75" hidden="1" customHeight="1">
      <c r="F1115" s="610" t="s">
        <v>3404</v>
      </c>
      <c r="G1115" s="610" t="s">
        <v>1138</v>
      </c>
      <c r="H1115" s="610" t="s">
        <v>1137</v>
      </c>
      <c r="I1115" s="610" t="s">
        <v>1612</v>
      </c>
      <c r="J1115" s="610" t="s">
        <v>3405</v>
      </c>
    </row>
    <row r="1116" spans="6:10" s="15" customFormat="1" ht="23.25" hidden="1" customHeight="1">
      <c r="F1116" s="610" t="s">
        <v>3406</v>
      </c>
      <c r="G1116" s="610" t="s">
        <v>1138</v>
      </c>
      <c r="H1116" s="610" t="s">
        <v>1137</v>
      </c>
      <c r="I1116" s="610" t="s">
        <v>1615</v>
      </c>
      <c r="J1116" s="610" t="s">
        <v>3407</v>
      </c>
    </row>
    <row r="1117" spans="6:10" s="15" customFormat="1" ht="35.25" hidden="1" customHeight="1">
      <c r="F1117" s="610" t="s">
        <v>3408</v>
      </c>
      <c r="G1117" s="610" t="s">
        <v>1138</v>
      </c>
      <c r="H1117" s="610" t="s">
        <v>1137</v>
      </c>
      <c r="I1117" s="610" t="s">
        <v>1618</v>
      </c>
      <c r="J1117" s="610" t="s">
        <v>3409</v>
      </c>
    </row>
    <row r="1118" spans="6:10" s="15" customFormat="1" ht="21" hidden="1" customHeight="1">
      <c r="F1118" s="610" t="s">
        <v>3410</v>
      </c>
      <c r="G1118" s="610" t="s">
        <v>1138</v>
      </c>
      <c r="H1118" s="610" t="s">
        <v>1137</v>
      </c>
      <c r="I1118" s="610" t="s">
        <v>1621</v>
      </c>
      <c r="J1118" s="610" t="s">
        <v>3411</v>
      </c>
    </row>
    <row r="1119" spans="6:10" s="15" customFormat="1" ht="33" hidden="1" customHeight="1">
      <c r="F1119" s="610" t="s">
        <v>3412</v>
      </c>
      <c r="G1119" s="610" t="s">
        <v>1138</v>
      </c>
      <c r="H1119" s="610" t="s">
        <v>1137</v>
      </c>
      <c r="I1119" s="610" t="s">
        <v>2502</v>
      </c>
      <c r="J1119" s="610" t="s">
        <v>3413</v>
      </c>
    </row>
    <row r="1120" spans="6:10" s="15" customFormat="1" ht="15" hidden="1" customHeight="1">
      <c r="F1120" s="610" t="s">
        <v>3414</v>
      </c>
      <c r="G1120" s="610" t="s">
        <v>1138</v>
      </c>
      <c r="H1120" s="610" t="s">
        <v>1137</v>
      </c>
      <c r="I1120" s="610" t="s">
        <v>2505</v>
      </c>
      <c r="J1120" s="610" t="s">
        <v>3415</v>
      </c>
    </row>
    <row r="1121" spans="6:10" s="15" customFormat="1" ht="15" hidden="1" customHeight="1">
      <c r="F1121" s="610" t="s">
        <v>3416</v>
      </c>
      <c r="G1121" s="610" t="s">
        <v>1138</v>
      </c>
      <c r="H1121" s="610" t="s">
        <v>1137</v>
      </c>
      <c r="I1121" s="610" t="s">
        <v>2508</v>
      </c>
      <c r="J1121" s="610" t="s">
        <v>3417</v>
      </c>
    </row>
    <row r="1122" spans="6:10" s="15" customFormat="1" ht="18.75" hidden="1" customHeight="1">
      <c r="F1122" s="610" t="s">
        <v>3418</v>
      </c>
      <c r="G1122" s="610" t="s">
        <v>1138</v>
      </c>
      <c r="H1122" s="610" t="s">
        <v>1137</v>
      </c>
      <c r="I1122" s="610" t="s">
        <v>2511</v>
      </c>
      <c r="J1122" s="610" t="s">
        <v>3419</v>
      </c>
    </row>
    <row r="1123" spans="6:10" s="15" customFormat="1" ht="23.25" hidden="1" customHeight="1">
      <c r="F1123" s="610" t="s">
        <v>3420</v>
      </c>
      <c r="G1123" s="610" t="s">
        <v>1138</v>
      </c>
      <c r="H1123" s="610" t="s">
        <v>1137</v>
      </c>
      <c r="I1123" s="610" t="s">
        <v>2514</v>
      </c>
      <c r="J1123" s="610" t="s">
        <v>3421</v>
      </c>
    </row>
    <row r="1124" spans="6:10" s="15" customFormat="1" ht="35.25" hidden="1" customHeight="1">
      <c r="F1124" s="610" t="s">
        <v>3422</v>
      </c>
      <c r="G1124" s="610" t="s">
        <v>1138</v>
      </c>
      <c r="H1124" s="610" t="s">
        <v>1137</v>
      </c>
      <c r="I1124" s="610" t="s">
        <v>2517</v>
      </c>
      <c r="J1124" s="610" t="s">
        <v>3423</v>
      </c>
    </row>
    <row r="1125" spans="6:10" s="15" customFormat="1" ht="21" hidden="1" customHeight="1">
      <c r="F1125" s="610" t="s">
        <v>3424</v>
      </c>
      <c r="G1125" s="610" t="s">
        <v>1138</v>
      </c>
      <c r="H1125" s="610" t="s">
        <v>1137</v>
      </c>
      <c r="I1125" s="610" t="s">
        <v>3425</v>
      </c>
      <c r="J1125" s="610" t="s">
        <v>3426</v>
      </c>
    </row>
    <row r="1126" spans="6:10" s="15" customFormat="1" ht="33" hidden="1" customHeight="1">
      <c r="F1126" s="610" t="s">
        <v>3427</v>
      </c>
      <c r="G1126" s="610" t="s">
        <v>1138</v>
      </c>
      <c r="H1126" s="610" t="s">
        <v>1137</v>
      </c>
      <c r="I1126" s="610" t="s">
        <v>3428</v>
      </c>
      <c r="J1126" s="610" t="s">
        <v>3429</v>
      </c>
    </row>
    <row r="1127" spans="6:10" s="15" customFormat="1" ht="15" hidden="1" customHeight="1">
      <c r="F1127" s="610" t="s">
        <v>3430</v>
      </c>
      <c r="G1127" s="610" t="s">
        <v>1138</v>
      </c>
      <c r="H1127" s="610" t="s">
        <v>1137</v>
      </c>
      <c r="I1127" s="610" t="s">
        <v>3431</v>
      </c>
      <c r="J1127" s="610" t="s">
        <v>3432</v>
      </c>
    </row>
    <row r="1128" spans="6:10" s="15" customFormat="1" ht="15" hidden="1" customHeight="1">
      <c r="F1128" s="610" t="s">
        <v>3433</v>
      </c>
      <c r="G1128" s="610" t="s">
        <v>1138</v>
      </c>
      <c r="H1128" s="610" t="s">
        <v>1137</v>
      </c>
      <c r="I1128" s="610" t="s">
        <v>3434</v>
      </c>
      <c r="J1128" s="610" t="s">
        <v>3435</v>
      </c>
    </row>
    <row r="1129" spans="6:10" s="15" customFormat="1" ht="18.75" hidden="1" customHeight="1">
      <c r="F1129" s="610" t="s">
        <v>3436</v>
      </c>
      <c r="G1129" s="610" t="s">
        <v>1138</v>
      </c>
      <c r="H1129" s="610" t="s">
        <v>1137</v>
      </c>
      <c r="I1129" s="610" t="s">
        <v>3437</v>
      </c>
      <c r="J1129" s="610" t="s">
        <v>3438</v>
      </c>
    </row>
    <row r="1130" spans="6:10" s="15" customFormat="1" ht="23.25" hidden="1" customHeight="1">
      <c r="F1130" s="610" t="s">
        <v>3439</v>
      </c>
      <c r="G1130" s="610" t="s">
        <v>1138</v>
      </c>
      <c r="H1130" s="610" t="s">
        <v>1137</v>
      </c>
      <c r="I1130" s="610" t="s">
        <v>3440</v>
      </c>
      <c r="J1130" s="610" t="s">
        <v>3441</v>
      </c>
    </row>
    <row r="1131" spans="6:10" s="15" customFormat="1" ht="35.25" hidden="1" customHeight="1">
      <c r="F1131" s="610" t="s">
        <v>3442</v>
      </c>
      <c r="G1131" s="610" t="s">
        <v>1138</v>
      </c>
      <c r="H1131" s="610" t="s">
        <v>1137</v>
      </c>
      <c r="I1131" s="610" t="s">
        <v>3443</v>
      </c>
      <c r="J1131" s="610" t="s">
        <v>3444</v>
      </c>
    </row>
    <row r="1132" spans="6:10" s="15" customFormat="1" ht="21" hidden="1" customHeight="1">
      <c r="F1132" s="610" t="s">
        <v>3445</v>
      </c>
      <c r="G1132" s="610" t="s">
        <v>1138</v>
      </c>
      <c r="H1132" s="610" t="s">
        <v>1137</v>
      </c>
      <c r="I1132" s="610" t="s">
        <v>3446</v>
      </c>
      <c r="J1132" s="610" t="s">
        <v>3447</v>
      </c>
    </row>
    <row r="1133" spans="6:10" s="15" customFormat="1" ht="33" hidden="1" customHeight="1">
      <c r="F1133" s="610" t="s">
        <v>3448</v>
      </c>
      <c r="G1133" s="610" t="s">
        <v>1138</v>
      </c>
      <c r="H1133" s="610" t="s">
        <v>1137</v>
      </c>
      <c r="I1133" s="610" t="s">
        <v>3449</v>
      </c>
      <c r="J1133" s="610" t="s">
        <v>3450</v>
      </c>
    </row>
    <row r="1134" spans="6:10" s="15" customFormat="1" ht="15" hidden="1" customHeight="1">
      <c r="F1134" s="610" t="s">
        <v>3451</v>
      </c>
      <c r="G1134" s="610" t="s">
        <v>1138</v>
      </c>
      <c r="H1134" s="610" t="s">
        <v>1137</v>
      </c>
      <c r="I1134" s="610" t="s">
        <v>3452</v>
      </c>
      <c r="J1134" s="610" t="s">
        <v>3453</v>
      </c>
    </row>
    <row r="1135" spans="6:10" s="15" customFormat="1" ht="15" hidden="1" customHeight="1">
      <c r="F1135" s="610" t="s">
        <v>3454</v>
      </c>
      <c r="G1135" s="610" t="s">
        <v>1138</v>
      </c>
      <c r="H1135" s="610" t="s">
        <v>1137</v>
      </c>
      <c r="I1135" s="610" t="s">
        <v>3455</v>
      </c>
      <c r="J1135" s="610" t="s">
        <v>3456</v>
      </c>
    </row>
    <row r="1136" spans="6:10" s="15" customFormat="1" ht="18.75" hidden="1" customHeight="1">
      <c r="F1136" s="610" t="s">
        <v>3457</v>
      </c>
      <c r="G1136" s="610" t="s">
        <v>1138</v>
      </c>
      <c r="H1136" s="610" t="s">
        <v>1137</v>
      </c>
      <c r="I1136" s="610" t="s">
        <v>3458</v>
      </c>
      <c r="J1136" s="610" t="s">
        <v>3459</v>
      </c>
    </row>
    <row r="1137" spans="6:10" s="15" customFormat="1" ht="23.25" hidden="1" customHeight="1">
      <c r="F1137" s="610" t="s">
        <v>3460</v>
      </c>
      <c r="G1137" s="610" t="s">
        <v>1138</v>
      </c>
      <c r="H1137" s="610" t="s">
        <v>1137</v>
      </c>
      <c r="I1137" s="610" t="s">
        <v>3461</v>
      </c>
      <c r="J1137" s="610" t="s">
        <v>3462</v>
      </c>
    </row>
    <row r="1138" spans="6:10" s="15" customFormat="1" ht="35.25" hidden="1" customHeight="1">
      <c r="F1138" s="610" t="s">
        <v>3463</v>
      </c>
      <c r="G1138" s="610" t="s">
        <v>1138</v>
      </c>
      <c r="H1138" s="610" t="s">
        <v>1137</v>
      </c>
      <c r="I1138" s="610" t="s">
        <v>3464</v>
      </c>
      <c r="J1138" s="610" t="s">
        <v>3465</v>
      </c>
    </row>
    <row r="1139" spans="6:10" s="15" customFormat="1" ht="21" hidden="1" customHeight="1">
      <c r="F1139" s="610" t="s">
        <v>3466</v>
      </c>
      <c r="G1139" s="610" t="s">
        <v>1138</v>
      </c>
      <c r="H1139" s="610" t="s">
        <v>1137</v>
      </c>
      <c r="I1139" s="610" t="s">
        <v>3467</v>
      </c>
      <c r="J1139" s="610" t="s">
        <v>3468</v>
      </c>
    </row>
    <row r="1140" spans="6:10" s="15" customFormat="1" ht="33" hidden="1" customHeight="1">
      <c r="F1140" s="610" t="s">
        <v>3469</v>
      </c>
      <c r="G1140" s="610" t="s">
        <v>1138</v>
      </c>
      <c r="H1140" s="610" t="s">
        <v>1137</v>
      </c>
      <c r="I1140" s="610" t="s">
        <v>3470</v>
      </c>
      <c r="J1140" s="610" t="s">
        <v>3471</v>
      </c>
    </row>
    <row r="1141" spans="6:10" s="15" customFormat="1" ht="15" hidden="1" customHeight="1">
      <c r="F1141" s="610" t="s">
        <v>3472</v>
      </c>
      <c r="G1141" s="610" t="s">
        <v>1138</v>
      </c>
      <c r="H1141" s="610" t="s">
        <v>1137</v>
      </c>
      <c r="I1141" s="610" t="s">
        <v>3473</v>
      </c>
      <c r="J1141" s="610" t="s">
        <v>3474</v>
      </c>
    </row>
    <row r="1142" spans="6:10" s="15" customFormat="1" ht="15" hidden="1" customHeight="1">
      <c r="F1142" s="610" t="s">
        <v>3475</v>
      </c>
      <c r="G1142" s="610" t="s">
        <v>1138</v>
      </c>
      <c r="H1142" s="610" t="s">
        <v>1137</v>
      </c>
      <c r="I1142" s="610" t="s">
        <v>3476</v>
      </c>
      <c r="J1142" s="610" t="s">
        <v>3477</v>
      </c>
    </row>
    <row r="1143" spans="6:10" s="15" customFormat="1" ht="18.75" hidden="1" customHeight="1">
      <c r="F1143" s="610" t="s">
        <v>3478</v>
      </c>
      <c r="G1143" s="610" t="s">
        <v>1138</v>
      </c>
      <c r="H1143" s="610" t="s">
        <v>1137</v>
      </c>
      <c r="I1143" s="610" t="s">
        <v>3479</v>
      </c>
      <c r="J1143" s="610" t="s">
        <v>3480</v>
      </c>
    </row>
    <row r="1144" spans="6:10" s="15" customFormat="1" ht="23.25" hidden="1" customHeight="1">
      <c r="F1144" s="610" t="s">
        <v>3481</v>
      </c>
      <c r="G1144" s="610" t="s">
        <v>1138</v>
      </c>
      <c r="H1144" s="610" t="s">
        <v>1137</v>
      </c>
      <c r="I1144" s="610" t="s">
        <v>3482</v>
      </c>
      <c r="J1144" s="610" t="s">
        <v>3483</v>
      </c>
    </row>
    <row r="1145" spans="6:10" s="15" customFormat="1" ht="35.25" hidden="1" customHeight="1">
      <c r="F1145" s="610" t="s">
        <v>3484</v>
      </c>
      <c r="G1145" s="610" t="s">
        <v>1138</v>
      </c>
      <c r="H1145" s="610" t="s">
        <v>1137</v>
      </c>
      <c r="I1145" s="610" t="s">
        <v>3485</v>
      </c>
      <c r="J1145" s="610" t="s">
        <v>3486</v>
      </c>
    </row>
    <row r="1146" spans="6:10" s="15" customFormat="1" ht="21" hidden="1" customHeight="1">
      <c r="F1146" s="610" t="s">
        <v>3487</v>
      </c>
      <c r="G1146" s="610" t="s">
        <v>1138</v>
      </c>
      <c r="H1146" s="610" t="s">
        <v>1137</v>
      </c>
      <c r="I1146" s="610" t="s">
        <v>3488</v>
      </c>
      <c r="J1146" s="610" t="s">
        <v>3489</v>
      </c>
    </row>
    <row r="1147" spans="6:10" s="15" customFormat="1" ht="33" hidden="1" customHeight="1">
      <c r="F1147" s="610" t="s">
        <v>3490</v>
      </c>
      <c r="G1147" s="610" t="s">
        <v>1138</v>
      </c>
      <c r="H1147" s="610" t="s">
        <v>1137</v>
      </c>
      <c r="I1147" s="610" t="s">
        <v>3491</v>
      </c>
      <c r="J1147" s="610" t="s">
        <v>3492</v>
      </c>
    </row>
    <row r="1148" spans="6:10" s="15" customFormat="1" ht="15" hidden="1" customHeight="1">
      <c r="F1148" s="610" t="s">
        <v>3493</v>
      </c>
      <c r="G1148" s="610" t="s">
        <v>1138</v>
      </c>
      <c r="H1148" s="610" t="s">
        <v>1137</v>
      </c>
      <c r="I1148" s="610" t="s">
        <v>3494</v>
      </c>
      <c r="J1148" s="610" t="s">
        <v>3495</v>
      </c>
    </row>
    <row r="1149" spans="6:10" s="15" customFormat="1" ht="15" hidden="1" customHeight="1">
      <c r="F1149" s="610" t="s">
        <v>3496</v>
      </c>
      <c r="G1149" s="610" t="s">
        <v>1138</v>
      </c>
      <c r="H1149" s="610" t="s">
        <v>1137</v>
      </c>
      <c r="I1149" s="610" t="s">
        <v>3497</v>
      </c>
      <c r="J1149" s="610" t="s">
        <v>3498</v>
      </c>
    </row>
    <row r="1150" spans="6:10" s="15" customFormat="1" ht="18.75" hidden="1" customHeight="1">
      <c r="F1150" s="610" t="s">
        <v>3499</v>
      </c>
      <c r="G1150" s="610" t="s">
        <v>1138</v>
      </c>
      <c r="H1150" s="610" t="s">
        <v>1137</v>
      </c>
      <c r="I1150" s="610" t="s">
        <v>3500</v>
      </c>
      <c r="J1150" s="610" t="s">
        <v>3501</v>
      </c>
    </row>
    <row r="1151" spans="6:10" s="15" customFormat="1" ht="23.25" hidden="1" customHeight="1">
      <c r="F1151" s="610" t="s">
        <v>3502</v>
      </c>
      <c r="G1151" s="610" t="s">
        <v>1138</v>
      </c>
      <c r="H1151" s="610" t="s">
        <v>1137</v>
      </c>
      <c r="I1151" s="610" t="s">
        <v>3503</v>
      </c>
      <c r="J1151" s="610" t="s">
        <v>3504</v>
      </c>
    </row>
    <row r="1152" spans="6:10" s="15" customFormat="1" ht="35.25" hidden="1" customHeight="1">
      <c r="F1152" s="610" t="s">
        <v>3505</v>
      </c>
      <c r="G1152" s="610" t="s">
        <v>1138</v>
      </c>
      <c r="H1152" s="610" t="s">
        <v>1137</v>
      </c>
      <c r="I1152" s="610" t="s">
        <v>3506</v>
      </c>
      <c r="J1152" s="610" t="s">
        <v>3507</v>
      </c>
    </row>
    <row r="1153" spans="6:10" s="15" customFormat="1" ht="21" hidden="1" customHeight="1">
      <c r="F1153" s="610" t="s">
        <v>3508</v>
      </c>
      <c r="G1153" s="610" t="s">
        <v>1138</v>
      </c>
      <c r="H1153" s="610" t="s">
        <v>1137</v>
      </c>
      <c r="I1153" s="610" t="s">
        <v>3509</v>
      </c>
      <c r="J1153" s="610" t="s">
        <v>3510</v>
      </c>
    </row>
    <row r="1154" spans="6:10" s="15" customFormat="1" ht="33" hidden="1" customHeight="1">
      <c r="F1154" s="610" t="s">
        <v>3511</v>
      </c>
      <c r="G1154" s="610" t="s">
        <v>1138</v>
      </c>
      <c r="H1154" s="610" t="s">
        <v>1137</v>
      </c>
      <c r="I1154" s="610" t="s">
        <v>3512</v>
      </c>
      <c r="J1154" s="610" t="s">
        <v>3513</v>
      </c>
    </row>
    <row r="1155" spans="6:10" s="15" customFormat="1" ht="15" hidden="1" customHeight="1">
      <c r="F1155" s="610" t="s">
        <v>3514</v>
      </c>
      <c r="G1155" s="610" t="s">
        <v>1138</v>
      </c>
      <c r="H1155" s="610" t="s">
        <v>1137</v>
      </c>
      <c r="I1155" s="610" t="s">
        <v>3515</v>
      </c>
      <c r="J1155" s="610" t="s">
        <v>3516</v>
      </c>
    </row>
    <row r="1156" spans="6:10" s="15" customFormat="1" ht="15" hidden="1" customHeight="1">
      <c r="F1156" s="610" t="s">
        <v>3517</v>
      </c>
      <c r="G1156" s="610" t="s">
        <v>1138</v>
      </c>
      <c r="H1156" s="610" t="s">
        <v>1137</v>
      </c>
      <c r="I1156" s="610" t="s">
        <v>3518</v>
      </c>
      <c r="J1156" s="610" t="s">
        <v>3519</v>
      </c>
    </row>
    <row r="1157" spans="6:10" s="15" customFormat="1" ht="18.75" hidden="1" customHeight="1">
      <c r="F1157" s="610" t="s">
        <v>3520</v>
      </c>
      <c r="G1157" s="610" t="s">
        <v>1138</v>
      </c>
      <c r="H1157" s="610" t="s">
        <v>1137</v>
      </c>
      <c r="I1157" s="610" t="s">
        <v>3521</v>
      </c>
      <c r="J1157" s="610" t="s">
        <v>3522</v>
      </c>
    </row>
    <row r="1158" spans="6:10" s="15" customFormat="1" ht="23.25" hidden="1" customHeight="1">
      <c r="F1158" s="610" t="s">
        <v>3523</v>
      </c>
      <c r="G1158" s="610" t="s">
        <v>1138</v>
      </c>
      <c r="H1158" s="610" t="s">
        <v>1137</v>
      </c>
      <c r="I1158" s="610" t="s">
        <v>3524</v>
      </c>
      <c r="J1158" s="610" t="s">
        <v>3525</v>
      </c>
    </row>
    <row r="1159" spans="6:10" s="15" customFormat="1" ht="35.25" hidden="1" customHeight="1">
      <c r="F1159" s="610" t="s">
        <v>3526</v>
      </c>
      <c r="G1159" s="610" t="s">
        <v>1138</v>
      </c>
      <c r="H1159" s="610" t="s">
        <v>1137</v>
      </c>
      <c r="I1159" s="610" t="s">
        <v>3527</v>
      </c>
      <c r="J1159" s="610" t="s">
        <v>3528</v>
      </c>
    </row>
    <row r="1160" spans="6:10" s="15" customFormat="1" ht="21" hidden="1" customHeight="1">
      <c r="F1160" s="610" t="s">
        <v>3529</v>
      </c>
      <c r="G1160" s="610" t="s">
        <v>1138</v>
      </c>
      <c r="H1160" s="610" t="s">
        <v>1137</v>
      </c>
      <c r="I1160" s="610" t="s">
        <v>3530</v>
      </c>
      <c r="J1160" s="610" t="s">
        <v>3531</v>
      </c>
    </row>
    <row r="1161" spans="6:10" s="15" customFormat="1" ht="33" hidden="1" customHeight="1">
      <c r="F1161" s="610" t="s">
        <v>3532</v>
      </c>
      <c r="G1161" s="610" t="s">
        <v>1138</v>
      </c>
      <c r="H1161" s="610" t="s">
        <v>1137</v>
      </c>
      <c r="I1161" s="610" t="s">
        <v>3533</v>
      </c>
      <c r="J1161" s="610" t="s">
        <v>3534</v>
      </c>
    </row>
    <row r="1162" spans="6:10" s="15" customFormat="1" ht="15" hidden="1" customHeight="1">
      <c r="F1162" s="610" t="s">
        <v>3535</v>
      </c>
      <c r="G1162" s="610" t="s">
        <v>1138</v>
      </c>
      <c r="H1162" s="610" t="s">
        <v>1137</v>
      </c>
      <c r="I1162" s="610" t="s">
        <v>3536</v>
      </c>
      <c r="J1162" s="610" t="s">
        <v>3537</v>
      </c>
    </row>
    <row r="1163" spans="6:10" s="15" customFormat="1" ht="15" hidden="1" customHeight="1">
      <c r="F1163" s="610" t="s">
        <v>3538</v>
      </c>
      <c r="G1163" s="610" t="s">
        <v>1138</v>
      </c>
      <c r="H1163" s="610" t="s">
        <v>1137</v>
      </c>
      <c r="I1163" s="610" t="s">
        <v>3539</v>
      </c>
      <c r="J1163" s="610" t="s">
        <v>3540</v>
      </c>
    </row>
    <row r="1164" spans="6:10" s="15" customFormat="1" ht="18.75" hidden="1" customHeight="1">
      <c r="F1164" s="610" t="s">
        <v>3541</v>
      </c>
      <c r="G1164" s="610" t="s">
        <v>1138</v>
      </c>
      <c r="H1164" s="610" t="s">
        <v>1137</v>
      </c>
      <c r="I1164" s="610" t="s">
        <v>3542</v>
      </c>
      <c r="J1164" s="610" t="s">
        <v>3543</v>
      </c>
    </row>
    <row r="1165" spans="6:10" s="15" customFormat="1" ht="23.25" hidden="1" customHeight="1">
      <c r="F1165" s="610" t="s">
        <v>3544</v>
      </c>
      <c r="G1165" s="610" t="s">
        <v>1138</v>
      </c>
      <c r="H1165" s="610" t="s">
        <v>1137</v>
      </c>
      <c r="I1165" s="610" t="s">
        <v>3545</v>
      </c>
      <c r="J1165" s="610" t="s">
        <v>3546</v>
      </c>
    </row>
    <row r="1166" spans="6:10" s="15" customFormat="1" ht="35.25" hidden="1" customHeight="1">
      <c r="F1166" s="610" t="s">
        <v>3547</v>
      </c>
      <c r="G1166" s="610" t="s">
        <v>1138</v>
      </c>
      <c r="H1166" s="610" t="s">
        <v>1137</v>
      </c>
      <c r="I1166" s="610" t="s">
        <v>3548</v>
      </c>
      <c r="J1166" s="610" t="s">
        <v>3549</v>
      </c>
    </row>
    <row r="1167" spans="6:10" s="15" customFormat="1" ht="21" hidden="1" customHeight="1">
      <c r="F1167" s="610" t="s">
        <v>3550</v>
      </c>
      <c r="G1167" s="610" t="s">
        <v>1138</v>
      </c>
      <c r="H1167" s="610" t="s">
        <v>1137</v>
      </c>
      <c r="I1167" s="610" t="s">
        <v>3551</v>
      </c>
      <c r="J1167" s="610" t="s">
        <v>3552</v>
      </c>
    </row>
    <row r="1168" spans="6:10" s="15" customFormat="1" ht="33" hidden="1" customHeight="1">
      <c r="F1168" s="610" t="s">
        <v>3553</v>
      </c>
      <c r="G1168" s="610" t="s">
        <v>1138</v>
      </c>
      <c r="H1168" s="610" t="s">
        <v>1137</v>
      </c>
      <c r="I1168" s="610" t="s">
        <v>3554</v>
      </c>
      <c r="J1168" s="610" t="s">
        <v>3555</v>
      </c>
    </row>
    <row r="1169" spans="6:10" s="15" customFormat="1" ht="15" hidden="1" customHeight="1">
      <c r="F1169" s="610" t="s">
        <v>3556</v>
      </c>
      <c r="G1169" s="610" t="s">
        <v>1138</v>
      </c>
      <c r="H1169" s="610" t="s">
        <v>1137</v>
      </c>
      <c r="I1169" s="610" t="s">
        <v>3557</v>
      </c>
      <c r="J1169" s="610" t="s">
        <v>3558</v>
      </c>
    </row>
    <row r="1170" spans="6:10" s="15" customFormat="1" ht="15" hidden="1" customHeight="1">
      <c r="F1170" s="610" t="s">
        <v>3559</v>
      </c>
      <c r="G1170" s="610" t="s">
        <v>1138</v>
      </c>
      <c r="H1170" s="610" t="s">
        <v>1137</v>
      </c>
      <c r="I1170" s="610" t="s">
        <v>3560</v>
      </c>
      <c r="J1170" s="610" t="s">
        <v>3561</v>
      </c>
    </row>
    <row r="1171" spans="6:10" s="15" customFormat="1" ht="18.75" hidden="1" customHeight="1">
      <c r="F1171" s="610" t="s">
        <v>3562</v>
      </c>
      <c r="G1171" s="610" t="s">
        <v>1138</v>
      </c>
      <c r="H1171" s="610" t="s">
        <v>1137</v>
      </c>
      <c r="I1171" s="610" t="s">
        <v>3563</v>
      </c>
      <c r="J1171" s="610" t="s">
        <v>3564</v>
      </c>
    </row>
    <row r="1172" spans="6:10" s="15" customFormat="1" ht="23.25" hidden="1" customHeight="1">
      <c r="F1172" s="610" t="s">
        <v>3565</v>
      </c>
      <c r="G1172" s="610" t="s">
        <v>1138</v>
      </c>
      <c r="H1172" s="610" t="s">
        <v>1137</v>
      </c>
      <c r="I1172" s="610" t="s">
        <v>3566</v>
      </c>
      <c r="J1172" s="610" t="s">
        <v>3567</v>
      </c>
    </row>
    <row r="1173" spans="6:10" s="15" customFormat="1" ht="35.25" hidden="1" customHeight="1">
      <c r="F1173" s="610" t="s">
        <v>3568</v>
      </c>
      <c r="G1173" s="610" t="s">
        <v>1138</v>
      </c>
      <c r="H1173" s="610" t="s">
        <v>1137</v>
      </c>
      <c r="I1173" s="610" t="s">
        <v>3569</v>
      </c>
      <c r="J1173" s="610" t="s">
        <v>3570</v>
      </c>
    </row>
    <row r="1174" spans="6:10" s="15" customFormat="1" ht="21" hidden="1" customHeight="1">
      <c r="F1174" s="610" t="s">
        <v>3571</v>
      </c>
      <c r="G1174" s="610" t="s">
        <v>1138</v>
      </c>
      <c r="H1174" s="610" t="s">
        <v>1137</v>
      </c>
      <c r="I1174" s="610" t="s">
        <v>3572</v>
      </c>
      <c r="J1174" s="610" t="s">
        <v>3573</v>
      </c>
    </row>
    <row r="1175" spans="6:10" s="15" customFormat="1" ht="33" hidden="1" customHeight="1">
      <c r="F1175" s="610" t="s">
        <v>3574</v>
      </c>
      <c r="G1175" s="610" t="s">
        <v>1138</v>
      </c>
      <c r="H1175" s="610" t="s">
        <v>1137</v>
      </c>
      <c r="I1175" s="610" t="s">
        <v>3575</v>
      </c>
      <c r="J1175" s="610" t="s">
        <v>3576</v>
      </c>
    </row>
    <row r="1176" spans="6:10" s="15" customFormat="1" ht="15" hidden="1" customHeight="1">
      <c r="F1176" s="610" t="s">
        <v>3577</v>
      </c>
      <c r="G1176" s="610" t="s">
        <v>1138</v>
      </c>
      <c r="H1176" s="610" t="s">
        <v>1137</v>
      </c>
      <c r="I1176" s="610" t="s">
        <v>3578</v>
      </c>
      <c r="J1176" s="610" t="s">
        <v>3579</v>
      </c>
    </row>
    <row r="1177" spans="6:10" s="15" customFormat="1" ht="15" hidden="1" customHeight="1">
      <c r="F1177" s="610" t="s">
        <v>3580</v>
      </c>
      <c r="G1177" s="610" t="s">
        <v>1138</v>
      </c>
      <c r="H1177" s="610" t="s">
        <v>1137</v>
      </c>
      <c r="I1177" s="610" t="s">
        <v>3581</v>
      </c>
      <c r="J1177" s="610" t="s">
        <v>3582</v>
      </c>
    </row>
    <row r="1178" spans="6:10" s="15" customFormat="1" ht="18.75" hidden="1" customHeight="1">
      <c r="F1178" s="610" t="s">
        <v>3583</v>
      </c>
      <c r="G1178" s="610" t="s">
        <v>1138</v>
      </c>
      <c r="H1178" s="610" t="s">
        <v>1137</v>
      </c>
      <c r="I1178" s="610" t="s">
        <v>3584</v>
      </c>
      <c r="J1178" s="610" t="s">
        <v>3585</v>
      </c>
    </row>
    <row r="1179" spans="6:10" s="15" customFormat="1" ht="23.25" hidden="1" customHeight="1">
      <c r="F1179" s="610" t="s">
        <v>3586</v>
      </c>
      <c r="G1179" s="610" t="s">
        <v>1138</v>
      </c>
      <c r="H1179" s="610" t="s">
        <v>1137</v>
      </c>
      <c r="I1179" s="610" t="s">
        <v>3587</v>
      </c>
      <c r="J1179" s="610" t="s">
        <v>3588</v>
      </c>
    </row>
    <row r="1180" spans="6:10" s="15" customFormat="1" ht="35.25" hidden="1" customHeight="1">
      <c r="F1180" s="610" t="s">
        <v>3589</v>
      </c>
      <c r="G1180" s="610" t="s">
        <v>1138</v>
      </c>
      <c r="H1180" s="610" t="s">
        <v>1137</v>
      </c>
      <c r="I1180" s="610" t="s">
        <v>3590</v>
      </c>
      <c r="J1180" s="610" t="s">
        <v>3591</v>
      </c>
    </row>
    <row r="1181" spans="6:10" s="15" customFormat="1" ht="21" hidden="1" customHeight="1">
      <c r="F1181" s="610" t="s">
        <v>3592</v>
      </c>
      <c r="G1181" s="610" t="s">
        <v>1138</v>
      </c>
      <c r="H1181" s="610" t="s">
        <v>1137</v>
      </c>
      <c r="I1181" s="610" t="s">
        <v>3593</v>
      </c>
      <c r="J1181" s="610" t="s">
        <v>3594</v>
      </c>
    </row>
    <row r="1182" spans="6:10" s="15" customFormat="1" ht="33" hidden="1" customHeight="1">
      <c r="F1182" s="610" t="s">
        <v>3595</v>
      </c>
      <c r="G1182" s="610" t="s">
        <v>1138</v>
      </c>
      <c r="H1182" s="610" t="s">
        <v>1137</v>
      </c>
      <c r="I1182" s="610" t="s">
        <v>3596</v>
      </c>
      <c r="J1182" s="610" t="s">
        <v>3597</v>
      </c>
    </row>
    <row r="1183" spans="6:10" s="15" customFormat="1" ht="15" hidden="1" customHeight="1">
      <c r="F1183" s="610" t="s">
        <v>3598</v>
      </c>
      <c r="G1183" s="610" t="s">
        <v>1138</v>
      </c>
      <c r="H1183" s="610" t="s">
        <v>1137</v>
      </c>
      <c r="I1183" s="610" t="s">
        <v>3599</v>
      </c>
      <c r="J1183" s="610" t="s">
        <v>3600</v>
      </c>
    </row>
    <row r="1184" spans="6:10" s="15" customFormat="1" ht="15" hidden="1" customHeight="1">
      <c r="F1184" s="610" t="s">
        <v>3601</v>
      </c>
      <c r="G1184" s="610" t="s">
        <v>1138</v>
      </c>
      <c r="H1184" s="610" t="s">
        <v>1137</v>
      </c>
      <c r="I1184" s="610" t="s">
        <v>3602</v>
      </c>
      <c r="J1184" s="610" t="s">
        <v>3603</v>
      </c>
    </row>
    <row r="1185" spans="6:10" s="15" customFormat="1" ht="18.75" hidden="1" customHeight="1">
      <c r="F1185" s="610" t="s">
        <v>3604</v>
      </c>
      <c r="G1185" s="610" t="s">
        <v>1138</v>
      </c>
      <c r="H1185" s="610" t="s">
        <v>1137</v>
      </c>
      <c r="I1185" s="610" t="s">
        <v>3605</v>
      </c>
      <c r="J1185" s="610" t="s">
        <v>3606</v>
      </c>
    </row>
    <row r="1186" spans="6:10" s="15" customFormat="1" ht="23.25" hidden="1" customHeight="1">
      <c r="F1186" s="610" t="s">
        <v>3607</v>
      </c>
      <c r="G1186" s="610" t="s">
        <v>1138</v>
      </c>
      <c r="H1186" s="610" t="s">
        <v>1137</v>
      </c>
      <c r="I1186" s="610" t="s">
        <v>3608</v>
      </c>
      <c r="J1186" s="610" t="s">
        <v>3609</v>
      </c>
    </row>
    <row r="1187" spans="6:10" s="15" customFormat="1" ht="35.25" hidden="1" customHeight="1">
      <c r="F1187" s="610" t="s">
        <v>3610</v>
      </c>
      <c r="G1187" s="610" t="s">
        <v>1138</v>
      </c>
      <c r="H1187" s="610" t="s">
        <v>1137</v>
      </c>
      <c r="I1187" s="610" t="s">
        <v>3611</v>
      </c>
      <c r="J1187" s="610" t="s">
        <v>3612</v>
      </c>
    </row>
    <row r="1188" spans="6:10" s="15" customFormat="1" ht="21" hidden="1" customHeight="1">
      <c r="F1188" s="610" t="s">
        <v>3613</v>
      </c>
      <c r="G1188" s="610" t="s">
        <v>1138</v>
      </c>
      <c r="H1188" s="610" t="s">
        <v>1137</v>
      </c>
      <c r="I1188" s="610" t="s">
        <v>3614</v>
      </c>
      <c r="J1188" s="610" t="s">
        <v>3615</v>
      </c>
    </row>
    <row r="1189" spans="6:10" s="15" customFormat="1" ht="33" hidden="1" customHeight="1">
      <c r="F1189" s="610" t="s">
        <v>3616</v>
      </c>
      <c r="G1189" s="610" t="s">
        <v>1138</v>
      </c>
      <c r="H1189" s="610" t="s">
        <v>1137</v>
      </c>
      <c r="I1189" s="610" t="s">
        <v>3617</v>
      </c>
      <c r="J1189" s="610" t="s">
        <v>3618</v>
      </c>
    </row>
    <row r="1190" spans="6:10" s="15" customFormat="1" ht="15" hidden="1" customHeight="1">
      <c r="F1190" s="610" t="s">
        <v>3619</v>
      </c>
      <c r="G1190" s="610" t="s">
        <v>1138</v>
      </c>
      <c r="H1190" s="610" t="s">
        <v>1137</v>
      </c>
      <c r="I1190" s="610" t="s">
        <v>3620</v>
      </c>
      <c r="J1190" s="610" t="s">
        <v>3621</v>
      </c>
    </row>
    <row r="1191" spans="6:10" s="15" customFormat="1" ht="15" hidden="1" customHeight="1">
      <c r="F1191" s="610" t="s">
        <v>3622</v>
      </c>
      <c r="G1191" s="610" t="s">
        <v>1138</v>
      </c>
      <c r="H1191" s="610" t="s">
        <v>1137</v>
      </c>
      <c r="I1191" s="610" t="s">
        <v>3623</v>
      </c>
      <c r="J1191" s="610" t="s">
        <v>3624</v>
      </c>
    </row>
    <row r="1192" spans="6:10" s="15" customFormat="1" ht="18.75" hidden="1" customHeight="1">
      <c r="F1192" s="610" t="s">
        <v>3625</v>
      </c>
      <c r="G1192" s="610" t="s">
        <v>1138</v>
      </c>
      <c r="H1192" s="610" t="s">
        <v>1137</v>
      </c>
      <c r="I1192" s="610" t="s">
        <v>3626</v>
      </c>
      <c r="J1192" s="610" t="s">
        <v>3627</v>
      </c>
    </row>
    <row r="1193" spans="6:10" s="15" customFormat="1" ht="23.25" hidden="1" customHeight="1">
      <c r="F1193" s="610" t="s">
        <v>3628</v>
      </c>
      <c r="G1193" s="610" t="s">
        <v>1138</v>
      </c>
      <c r="H1193" s="610" t="s">
        <v>1137</v>
      </c>
      <c r="I1193" s="610" t="s">
        <v>3629</v>
      </c>
      <c r="J1193" s="610" t="s">
        <v>1829</v>
      </c>
    </row>
    <row r="1194" spans="6:10" s="15" customFormat="1" ht="35.25" hidden="1" customHeight="1">
      <c r="F1194" s="610" t="s">
        <v>3630</v>
      </c>
      <c r="G1194" s="610" t="s">
        <v>1138</v>
      </c>
      <c r="H1194" s="610" t="s">
        <v>1137</v>
      </c>
      <c r="I1194" s="610" t="s">
        <v>3631</v>
      </c>
      <c r="J1194" s="610" t="s">
        <v>3632</v>
      </c>
    </row>
    <row r="1195" spans="6:10" s="15" customFormat="1" ht="21" hidden="1" customHeight="1">
      <c r="F1195" s="610" t="s">
        <v>3633</v>
      </c>
      <c r="G1195" s="610" t="s">
        <v>1138</v>
      </c>
      <c r="H1195" s="610" t="s">
        <v>1137</v>
      </c>
      <c r="I1195" s="610" t="s">
        <v>3634</v>
      </c>
      <c r="J1195" s="610" t="s">
        <v>3635</v>
      </c>
    </row>
    <row r="1196" spans="6:10" s="15" customFormat="1" ht="33" hidden="1" customHeight="1">
      <c r="F1196" s="610" t="s">
        <v>3636</v>
      </c>
      <c r="G1196" s="610" t="s">
        <v>1138</v>
      </c>
      <c r="H1196" s="610" t="s">
        <v>1137</v>
      </c>
      <c r="I1196" s="610" t="s">
        <v>3637</v>
      </c>
      <c r="J1196" s="610" t="s">
        <v>3638</v>
      </c>
    </row>
    <row r="1197" spans="6:10" s="15" customFormat="1" ht="15" hidden="1" customHeight="1">
      <c r="F1197" s="610" t="s">
        <v>3639</v>
      </c>
      <c r="G1197" s="610" t="s">
        <v>1138</v>
      </c>
      <c r="H1197" s="610" t="s">
        <v>1137</v>
      </c>
      <c r="I1197" s="610" t="s">
        <v>3640</v>
      </c>
      <c r="J1197" s="610" t="s">
        <v>3641</v>
      </c>
    </row>
    <row r="1198" spans="6:10" s="15" customFormat="1" ht="15" hidden="1" customHeight="1">
      <c r="F1198" s="610" t="s">
        <v>3642</v>
      </c>
      <c r="G1198" s="610" t="s">
        <v>1138</v>
      </c>
      <c r="H1198" s="610" t="s">
        <v>1137</v>
      </c>
      <c r="I1198" s="610" t="s">
        <v>3643</v>
      </c>
      <c r="J1198" s="610" t="s">
        <v>3644</v>
      </c>
    </row>
    <row r="1199" spans="6:10" s="15" customFormat="1" ht="18.75" hidden="1" customHeight="1">
      <c r="F1199" s="610" t="s">
        <v>3645</v>
      </c>
      <c r="G1199" s="610" t="s">
        <v>1138</v>
      </c>
      <c r="H1199" s="610" t="s">
        <v>1137</v>
      </c>
      <c r="I1199" s="610" t="s">
        <v>3646</v>
      </c>
      <c r="J1199" s="610" t="s">
        <v>3647</v>
      </c>
    </row>
    <row r="1200" spans="6:10" s="15" customFormat="1" ht="23.25" hidden="1" customHeight="1">
      <c r="F1200" s="610" t="s">
        <v>3648</v>
      </c>
      <c r="G1200" s="610" t="s">
        <v>1138</v>
      </c>
      <c r="H1200" s="610" t="s">
        <v>1137</v>
      </c>
      <c r="I1200" s="610" t="s">
        <v>3649</v>
      </c>
      <c r="J1200" s="610" t="s">
        <v>3650</v>
      </c>
    </row>
    <row r="1201" spans="6:10" s="15" customFormat="1" ht="35.25" hidden="1" customHeight="1">
      <c r="F1201" s="610" t="s">
        <v>3651</v>
      </c>
      <c r="G1201" s="610" t="s">
        <v>1138</v>
      </c>
      <c r="H1201" s="610" t="s">
        <v>1137</v>
      </c>
      <c r="I1201" s="610" t="s">
        <v>3652</v>
      </c>
      <c r="J1201" s="610" t="s">
        <v>3653</v>
      </c>
    </row>
    <row r="1202" spans="6:10" s="15" customFormat="1" ht="21" hidden="1" customHeight="1">
      <c r="F1202" s="610" t="s">
        <v>3654</v>
      </c>
      <c r="G1202" s="610" t="s">
        <v>1138</v>
      </c>
      <c r="H1202" s="610" t="s">
        <v>1137</v>
      </c>
      <c r="I1202" s="610" t="s">
        <v>3655</v>
      </c>
      <c r="J1202" s="610" t="s">
        <v>3656</v>
      </c>
    </row>
    <row r="1203" spans="6:10" s="15" customFormat="1" ht="33" hidden="1" customHeight="1">
      <c r="F1203" s="610" t="s">
        <v>3657</v>
      </c>
      <c r="G1203" s="610" t="s">
        <v>1138</v>
      </c>
      <c r="H1203" s="610" t="s">
        <v>1137</v>
      </c>
      <c r="I1203" s="610" t="s">
        <v>3658</v>
      </c>
      <c r="J1203" s="610" t="s">
        <v>3659</v>
      </c>
    </row>
    <row r="1204" spans="6:10" s="15" customFormat="1" ht="15" hidden="1" customHeight="1">
      <c r="F1204" s="610" t="s">
        <v>3660</v>
      </c>
      <c r="G1204" s="610" t="s">
        <v>1138</v>
      </c>
      <c r="H1204" s="610" t="s">
        <v>1137</v>
      </c>
      <c r="I1204" s="610" t="s">
        <v>3661</v>
      </c>
      <c r="J1204" s="610" t="s">
        <v>3662</v>
      </c>
    </row>
    <row r="1205" spans="6:10" s="15" customFormat="1" ht="15" hidden="1" customHeight="1">
      <c r="F1205" s="610" t="s">
        <v>3663</v>
      </c>
      <c r="G1205" s="610" t="s">
        <v>1138</v>
      </c>
      <c r="H1205" s="610" t="s">
        <v>1137</v>
      </c>
      <c r="I1205" s="610" t="s">
        <v>3664</v>
      </c>
      <c r="J1205" s="610" t="s">
        <v>3665</v>
      </c>
    </row>
    <row r="1206" spans="6:10" s="15" customFormat="1" ht="18.75" hidden="1" customHeight="1">
      <c r="F1206" s="610" t="s">
        <v>3666</v>
      </c>
      <c r="G1206" s="610" t="s">
        <v>1138</v>
      </c>
      <c r="H1206" s="610" t="s">
        <v>1137</v>
      </c>
      <c r="I1206" s="610" t="s">
        <v>3667</v>
      </c>
      <c r="J1206" s="610" t="s">
        <v>3668</v>
      </c>
    </row>
    <row r="1207" spans="6:10" s="15" customFormat="1" ht="23.25" hidden="1" customHeight="1">
      <c r="F1207" s="610" t="s">
        <v>3669</v>
      </c>
      <c r="G1207" s="610" t="s">
        <v>1138</v>
      </c>
      <c r="H1207" s="610" t="s">
        <v>1137</v>
      </c>
      <c r="I1207" s="610" t="s">
        <v>3670</v>
      </c>
      <c r="J1207" s="610" t="s">
        <v>3671</v>
      </c>
    </row>
    <row r="1208" spans="6:10" s="15" customFormat="1" ht="35.25" hidden="1" customHeight="1">
      <c r="F1208" s="610" t="s">
        <v>3672</v>
      </c>
      <c r="G1208" s="610" t="s">
        <v>1138</v>
      </c>
      <c r="H1208" s="610" t="s">
        <v>1137</v>
      </c>
      <c r="I1208" s="610" t="s">
        <v>3673</v>
      </c>
      <c r="J1208" s="610" t="s">
        <v>3671</v>
      </c>
    </row>
    <row r="1209" spans="6:10" s="15" customFormat="1" ht="21" hidden="1" customHeight="1">
      <c r="F1209" s="610" t="s">
        <v>3674</v>
      </c>
      <c r="G1209" s="610" t="s">
        <v>1138</v>
      </c>
      <c r="H1209" s="610" t="s">
        <v>1137</v>
      </c>
      <c r="I1209" s="610" t="s">
        <v>3675</v>
      </c>
      <c r="J1209" s="610" t="s">
        <v>3676</v>
      </c>
    </row>
    <row r="1210" spans="6:10" s="15" customFormat="1" ht="33" hidden="1" customHeight="1">
      <c r="F1210" s="610" t="s">
        <v>3677</v>
      </c>
      <c r="G1210" s="610" t="s">
        <v>1138</v>
      </c>
      <c r="H1210" s="610" t="s">
        <v>1137</v>
      </c>
      <c r="I1210" s="610" t="s">
        <v>3678</v>
      </c>
      <c r="J1210" s="610" t="s">
        <v>3679</v>
      </c>
    </row>
    <row r="1211" spans="6:10" s="15" customFormat="1" ht="15" hidden="1" customHeight="1">
      <c r="F1211" s="610" t="s">
        <v>3680</v>
      </c>
      <c r="G1211" s="610" t="s">
        <v>1138</v>
      </c>
      <c r="H1211" s="610" t="s">
        <v>1137</v>
      </c>
      <c r="I1211" s="610" t="s">
        <v>3681</v>
      </c>
      <c r="J1211" s="610" t="s">
        <v>3682</v>
      </c>
    </row>
    <row r="1212" spans="6:10" s="15" customFormat="1" ht="15" hidden="1" customHeight="1">
      <c r="F1212" s="610" t="s">
        <v>3683</v>
      </c>
      <c r="G1212" s="610" t="s">
        <v>1138</v>
      </c>
      <c r="H1212" s="610" t="s">
        <v>1137</v>
      </c>
      <c r="I1212" s="610" t="s">
        <v>3684</v>
      </c>
      <c r="J1212" s="610" t="s">
        <v>3685</v>
      </c>
    </row>
    <row r="1213" spans="6:10" s="15" customFormat="1" ht="18.75" hidden="1" customHeight="1">
      <c r="F1213" s="610" t="s">
        <v>3686</v>
      </c>
      <c r="G1213" s="610" t="s">
        <v>1138</v>
      </c>
      <c r="H1213" s="610" t="s">
        <v>1137</v>
      </c>
      <c r="I1213" s="610" t="s">
        <v>3687</v>
      </c>
      <c r="J1213" s="610" t="s">
        <v>3688</v>
      </c>
    </row>
    <row r="1214" spans="6:10" s="15" customFormat="1" ht="23.25" hidden="1" customHeight="1">
      <c r="F1214" s="610" t="s">
        <v>3689</v>
      </c>
      <c r="G1214" s="610" t="s">
        <v>1138</v>
      </c>
      <c r="H1214" s="610" t="s">
        <v>1137</v>
      </c>
      <c r="I1214" s="610" t="s">
        <v>3690</v>
      </c>
      <c r="J1214" s="610" t="s">
        <v>3691</v>
      </c>
    </row>
    <row r="1215" spans="6:10" s="15" customFormat="1" ht="35.25" hidden="1" customHeight="1">
      <c r="F1215" s="610" t="s">
        <v>3692</v>
      </c>
      <c r="G1215" s="610" t="s">
        <v>1138</v>
      </c>
      <c r="H1215" s="610" t="s">
        <v>1137</v>
      </c>
      <c r="I1215" s="610" t="s">
        <v>3693</v>
      </c>
      <c r="J1215" s="610" t="s">
        <v>3694</v>
      </c>
    </row>
    <row r="1216" spans="6:10" s="15" customFormat="1" ht="21" hidden="1" customHeight="1">
      <c r="F1216" s="610" t="s">
        <v>3695</v>
      </c>
      <c r="G1216" s="610" t="s">
        <v>1138</v>
      </c>
      <c r="H1216" s="610" t="s">
        <v>1137</v>
      </c>
      <c r="I1216" s="610" t="s">
        <v>3696</v>
      </c>
      <c r="J1216" s="610" t="s">
        <v>3697</v>
      </c>
    </row>
    <row r="1217" spans="6:10" s="15" customFormat="1" ht="33" hidden="1" customHeight="1">
      <c r="F1217" s="610" t="s">
        <v>3698</v>
      </c>
      <c r="G1217" s="610" t="s">
        <v>1138</v>
      </c>
      <c r="H1217" s="610" t="s">
        <v>1137</v>
      </c>
      <c r="I1217" s="610" t="s">
        <v>3699</v>
      </c>
      <c r="J1217" s="610" t="s">
        <v>3700</v>
      </c>
    </row>
    <row r="1218" spans="6:10" s="15" customFormat="1" ht="15" hidden="1" customHeight="1">
      <c r="F1218" s="610" t="s">
        <v>3701</v>
      </c>
      <c r="G1218" s="610" t="s">
        <v>1138</v>
      </c>
      <c r="H1218" s="610" t="s">
        <v>1137</v>
      </c>
      <c r="I1218" s="610" t="s">
        <v>3702</v>
      </c>
      <c r="J1218" s="610" t="s">
        <v>3703</v>
      </c>
    </row>
    <row r="1219" spans="6:10" s="15" customFormat="1" ht="15" hidden="1" customHeight="1">
      <c r="F1219" s="610" t="s">
        <v>3704</v>
      </c>
      <c r="G1219" s="610" t="s">
        <v>1138</v>
      </c>
      <c r="H1219" s="610" t="s">
        <v>1137</v>
      </c>
      <c r="I1219" s="610" t="s">
        <v>3705</v>
      </c>
      <c r="J1219" s="610" t="s">
        <v>3706</v>
      </c>
    </row>
    <row r="1220" spans="6:10" s="15" customFormat="1" ht="18.75" hidden="1" customHeight="1">
      <c r="F1220" s="610" t="s">
        <v>3707</v>
      </c>
      <c r="G1220" s="610" t="s">
        <v>1138</v>
      </c>
      <c r="H1220" s="610" t="s">
        <v>1137</v>
      </c>
      <c r="I1220" s="610" t="s">
        <v>3708</v>
      </c>
      <c r="J1220" s="610" t="s">
        <v>3709</v>
      </c>
    </row>
    <row r="1221" spans="6:10" s="15" customFormat="1" ht="23.25" hidden="1" customHeight="1">
      <c r="F1221" s="610" t="s">
        <v>3710</v>
      </c>
      <c r="G1221" s="610" t="s">
        <v>1138</v>
      </c>
      <c r="H1221" s="610" t="s">
        <v>1137</v>
      </c>
      <c r="I1221" s="610" t="s">
        <v>3711</v>
      </c>
      <c r="J1221" s="610" t="s">
        <v>3712</v>
      </c>
    </row>
    <row r="1222" spans="6:10" s="15" customFormat="1" ht="35.25" hidden="1" customHeight="1">
      <c r="F1222" s="610" t="s">
        <v>3713</v>
      </c>
      <c r="G1222" s="610" t="s">
        <v>1138</v>
      </c>
      <c r="H1222" s="610" t="s">
        <v>1137</v>
      </c>
      <c r="I1222" s="610" t="s">
        <v>3714</v>
      </c>
      <c r="J1222" s="610" t="s">
        <v>3715</v>
      </c>
    </row>
    <row r="1223" spans="6:10" s="15" customFormat="1" ht="21" hidden="1" customHeight="1">
      <c r="F1223" s="610" t="s">
        <v>3716</v>
      </c>
      <c r="G1223" s="610" t="s">
        <v>1138</v>
      </c>
      <c r="H1223" s="610" t="s">
        <v>1137</v>
      </c>
      <c r="I1223" s="610" t="s">
        <v>3717</v>
      </c>
      <c r="J1223" s="610" t="s">
        <v>3718</v>
      </c>
    </row>
    <row r="1224" spans="6:10" s="15" customFormat="1" ht="33" hidden="1" customHeight="1">
      <c r="F1224" s="610" t="s">
        <v>3719</v>
      </c>
      <c r="G1224" s="610" t="s">
        <v>1138</v>
      </c>
      <c r="H1224" s="610" t="s">
        <v>1137</v>
      </c>
      <c r="I1224" s="610" t="s">
        <v>3720</v>
      </c>
      <c r="J1224" s="610" t="s">
        <v>3721</v>
      </c>
    </row>
    <row r="1225" spans="6:10" s="15" customFormat="1" ht="15" hidden="1" customHeight="1">
      <c r="F1225" s="610" t="s">
        <v>3722</v>
      </c>
      <c r="G1225" s="610" t="s">
        <v>1138</v>
      </c>
      <c r="H1225" s="610" t="s">
        <v>1137</v>
      </c>
      <c r="I1225" s="610" t="s">
        <v>3723</v>
      </c>
      <c r="J1225" s="610" t="s">
        <v>3724</v>
      </c>
    </row>
    <row r="1226" spans="6:10" s="15" customFormat="1" ht="15" hidden="1" customHeight="1">
      <c r="F1226" s="610" t="s">
        <v>3725</v>
      </c>
      <c r="G1226" s="610" t="s">
        <v>1138</v>
      </c>
      <c r="H1226" s="610" t="s">
        <v>1137</v>
      </c>
      <c r="I1226" s="610" t="s">
        <v>3726</v>
      </c>
      <c r="J1226" s="610" t="s">
        <v>3727</v>
      </c>
    </row>
    <row r="1227" spans="6:10" s="15" customFormat="1" ht="18.75" hidden="1" customHeight="1">
      <c r="F1227" s="610" t="s">
        <v>3728</v>
      </c>
      <c r="G1227" s="610" t="s">
        <v>1138</v>
      </c>
      <c r="H1227" s="610" t="s">
        <v>1137</v>
      </c>
      <c r="I1227" s="610" t="s">
        <v>3729</v>
      </c>
      <c r="J1227" s="610" t="s">
        <v>3730</v>
      </c>
    </row>
    <row r="1228" spans="6:10" s="15" customFormat="1" ht="23.25" hidden="1" customHeight="1">
      <c r="F1228" s="610" t="s">
        <v>3731</v>
      </c>
      <c r="G1228" s="610" t="s">
        <v>1138</v>
      </c>
      <c r="H1228" s="610" t="s">
        <v>1137</v>
      </c>
      <c r="I1228" s="610" t="s">
        <v>3732</v>
      </c>
      <c r="J1228" s="610" t="s">
        <v>3733</v>
      </c>
    </row>
    <row r="1229" spans="6:10" s="15" customFormat="1" ht="35.25" hidden="1" customHeight="1">
      <c r="F1229" s="610" t="s">
        <v>3734</v>
      </c>
      <c r="G1229" s="610" t="s">
        <v>1138</v>
      </c>
      <c r="H1229" s="610" t="s">
        <v>1137</v>
      </c>
      <c r="I1229" s="610" t="s">
        <v>3735</v>
      </c>
      <c r="J1229" s="610" t="s">
        <v>3736</v>
      </c>
    </row>
    <row r="1230" spans="6:10" s="15" customFormat="1" ht="21" hidden="1" customHeight="1">
      <c r="F1230" s="610" t="s">
        <v>3737</v>
      </c>
      <c r="G1230" s="610" t="s">
        <v>1138</v>
      </c>
      <c r="H1230" s="610" t="s">
        <v>1137</v>
      </c>
      <c r="I1230" s="610" t="s">
        <v>3738</v>
      </c>
      <c r="J1230" s="610" t="s">
        <v>3739</v>
      </c>
    </row>
    <row r="1231" spans="6:10" s="15" customFormat="1" ht="33" hidden="1" customHeight="1">
      <c r="F1231" s="610" t="s">
        <v>3740</v>
      </c>
      <c r="G1231" s="610" t="s">
        <v>1138</v>
      </c>
      <c r="H1231" s="610" t="s">
        <v>1137</v>
      </c>
      <c r="I1231" s="610" t="s">
        <v>3741</v>
      </c>
      <c r="J1231" s="610" t="s">
        <v>3742</v>
      </c>
    </row>
    <row r="1232" spans="6:10" s="15" customFormat="1" ht="15" hidden="1" customHeight="1">
      <c r="F1232" s="610" t="s">
        <v>3743</v>
      </c>
      <c r="G1232" s="610" t="s">
        <v>1138</v>
      </c>
      <c r="H1232" s="610" t="s">
        <v>1137</v>
      </c>
      <c r="I1232" s="610" t="s">
        <v>3744</v>
      </c>
      <c r="J1232" s="610" t="s">
        <v>3745</v>
      </c>
    </row>
    <row r="1233" spans="6:10" s="15" customFormat="1" ht="15" hidden="1" customHeight="1">
      <c r="F1233" s="610" t="s">
        <v>3746</v>
      </c>
      <c r="G1233" s="610" t="s">
        <v>1138</v>
      </c>
      <c r="H1233" s="610" t="s">
        <v>1137</v>
      </c>
      <c r="I1233" s="610" t="s">
        <v>3747</v>
      </c>
      <c r="J1233" s="610" t="s">
        <v>3748</v>
      </c>
    </row>
    <row r="1234" spans="6:10" s="15" customFormat="1" ht="18.75" hidden="1" customHeight="1">
      <c r="F1234" s="610" t="s">
        <v>3749</v>
      </c>
      <c r="G1234" s="610" t="s">
        <v>1138</v>
      </c>
      <c r="H1234" s="610" t="s">
        <v>1137</v>
      </c>
      <c r="I1234" s="610" t="s">
        <v>3750</v>
      </c>
      <c r="J1234" s="610" t="s">
        <v>3751</v>
      </c>
    </row>
    <row r="1235" spans="6:10" s="15" customFormat="1" ht="23.25" hidden="1" customHeight="1">
      <c r="F1235" s="610" t="s">
        <v>3752</v>
      </c>
      <c r="G1235" s="610" t="s">
        <v>1138</v>
      </c>
      <c r="H1235" s="610" t="s">
        <v>1137</v>
      </c>
      <c r="I1235" s="610" t="s">
        <v>3753</v>
      </c>
      <c r="J1235" s="610" t="s">
        <v>3754</v>
      </c>
    </row>
    <row r="1236" spans="6:10" s="15" customFormat="1" ht="35.25" hidden="1" customHeight="1">
      <c r="F1236" s="610" t="s">
        <v>3755</v>
      </c>
      <c r="G1236" s="610" t="s">
        <v>1138</v>
      </c>
      <c r="H1236" s="610" t="s">
        <v>1137</v>
      </c>
      <c r="I1236" s="610" t="s">
        <v>3756</v>
      </c>
      <c r="J1236" s="610" t="s">
        <v>3757</v>
      </c>
    </row>
    <row r="1237" spans="6:10" s="15" customFormat="1" ht="21" hidden="1" customHeight="1">
      <c r="F1237" s="610" t="s">
        <v>3758</v>
      </c>
      <c r="G1237" s="610" t="s">
        <v>1138</v>
      </c>
      <c r="H1237" s="610" t="s">
        <v>1137</v>
      </c>
      <c r="I1237" s="610" t="s">
        <v>3759</v>
      </c>
      <c r="J1237" s="610" t="s">
        <v>3760</v>
      </c>
    </row>
    <row r="1238" spans="6:10" s="15" customFormat="1" ht="33" hidden="1" customHeight="1">
      <c r="F1238" s="610" t="s">
        <v>3761</v>
      </c>
      <c r="G1238" s="610" t="s">
        <v>1138</v>
      </c>
      <c r="H1238" s="610" t="s">
        <v>1137</v>
      </c>
      <c r="I1238" s="610" t="s">
        <v>3762</v>
      </c>
      <c r="J1238" s="610" t="s">
        <v>3763</v>
      </c>
    </row>
    <row r="1239" spans="6:10" s="15" customFormat="1" ht="15" hidden="1" customHeight="1">
      <c r="F1239" s="610" t="s">
        <v>3764</v>
      </c>
      <c r="G1239" s="610" t="s">
        <v>1138</v>
      </c>
      <c r="H1239" s="610" t="s">
        <v>1137</v>
      </c>
      <c r="I1239" s="610" t="s">
        <v>3765</v>
      </c>
      <c r="J1239" s="610" t="s">
        <v>3766</v>
      </c>
    </row>
    <row r="1240" spans="6:10" s="15" customFormat="1" ht="15" hidden="1" customHeight="1">
      <c r="F1240" s="610" t="s">
        <v>3767</v>
      </c>
      <c r="G1240" s="610" t="s">
        <v>1138</v>
      </c>
      <c r="H1240" s="610" t="s">
        <v>1137</v>
      </c>
      <c r="I1240" s="610" t="s">
        <v>3768</v>
      </c>
      <c r="J1240" s="610" t="s">
        <v>3769</v>
      </c>
    </row>
    <row r="1241" spans="6:10" s="15" customFormat="1" ht="18.75" hidden="1" customHeight="1">
      <c r="F1241" s="610" t="s">
        <v>3770</v>
      </c>
      <c r="G1241" s="610" t="s">
        <v>1138</v>
      </c>
      <c r="H1241" s="610" t="s">
        <v>1137</v>
      </c>
      <c r="I1241" s="610" t="s">
        <v>3771</v>
      </c>
      <c r="J1241" s="610" t="s">
        <v>3772</v>
      </c>
    </row>
    <row r="1242" spans="6:10" s="15" customFormat="1" ht="23.25" hidden="1" customHeight="1">
      <c r="F1242" s="610" t="s">
        <v>3773</v>
      </c>
      <c r="G1242" s="610" t="s">
        <v>1138</v>
      </c>
      <c r="H1242" s="610" t="s">
        <v>1137</v>
      </c>
      <c r="I1242" s="610" t="s">
        <v>3774</v>
      </c>
      <c r="J1242" s="610" t="s">
        <v>3775</v>
      </c>
    </row>
    <row r="1243" spans="6:10" s="15" customFormat="1" ht="35.25" hidden="1" customHeight="1">
      <c r="F1243" s="610" t="s">
        <v>3776</v>
      </c>
      <c r="G1243" s="610" t="s">
        <v>1138</v>
      </c>
      <c r="H1243" s="610" t="s">
        <v>1137</v>
      </c>
      <c r="I1243" s="610" t="s">
        <v>3777</v>
      </c>
      <c r="J1243" s="610" t="s">
        <v>3778</v>
      </c>
    </row>
    <row r="1244" spans="6:10" s="15" customFormat="1" ht="21" hidden="1" customHeight="1">
      <c r="F1244" s="610" t="s">
        <v>3779</v>
      </c>
      <c r="G1244" s="610" t="s">
        <v>1138</v>
      </c>
      <c r="H1244" s="610" t="s">
        <v>1137</v>
      </c>
      <c r="I1244" s="610" t="s">
        <v>3780</v>
      </c>
      <c r="J1244" s="610" t="s">
        <v>3781</v>
      </c>
    </row>
    <row r="1245" spans="6:10" s="15" customFormat="1" ht="33" hidden="1" customHeight="1">
      <c r="F1245" s="610" t="s">
        <v>3782</v>
      </c>
      <c r="G1245" s="610" t="s">
        <v>1138</v>
      </c>
      <c r="H1245" s="610" t="s">
        <v>1137</v>
      </c>
      <c r="I1245" s="610" t="s">
        <v>3783</v>
      </c>
      <c r="J1245" s="610" t="s">
        <v>3784</v>
      </c>
    </row>
    <row r="1246" spans="6:10" s="15" customFormat="1" ht="15" hidden="1" customHeight="1">
      <c r="F1246" s="610" t="s">
        <v>3785</v>
      </c>
      <c r="G1246" s="610" t="s">
        <v>1138</v>
      </c>
      <c r="H1246" s="610" t="s">
        <v>1137</v>
      </c>
      <c r="I1246" s="610" t="s">
        <v>3786</v>
      </c>
      <c r="J1246" s="610" t="s">
        <v>3787</v>
      </c>
    </row>
    <row r="1247" spans="6:10" s="15" customFormat="1" ht="15" hidden="1" customHeight="1">
      <c r="F1247" s="610" t="s">
        <v>3788</v>
      </c>
      <c r="G1247" s="610" t="s">
        <v>1138</v>
      </c>
      <c r="H1247" s="610" t="s">
        <v>1137</v>
      </c>
      <c r="I1247" s="610" t="s">
        <v>3789</v>
      </c>
      <c r="J1247" s="610" t="s">
        <v>3790</v>
      </c>
    </row>
    <row r="1248" spans="6:10" s="15" customFormat="1" ht="18.75" hidden="1" customHeight="1">
      <c r="F1248" s="610" t="s">
        <v>3791</v>
      </c>
      <c r="G1248" s="610" t="s">
        <v>1138</v>
      </c>
      <c r="H1248" s="610" t="s">
        <v>1137</v>
      </c>
      <c r="I1248" s="610" t="s">
        <v>3792</v>
      </c>
      <c r="J1248" s="610" t="s">
        <v>3793</v>
      </c>
    </row>
    <row r="1249" spans="6:10" s="15" customFormat="1" ht="23.25" hidden="1" customHeight="1">
      <c r="F1249" s="610" t="s">
        <v>3794</v>
      </c>
      <c r="G1249" s="610" t="s">
        <v>1138</v>
      </c>
      <c r="H1249" s="610" t="s">
        <v>1137</v>
      </c>
      <c r="I1249" s="610" t="s">
        <v>3795</v>
      </c>
      <c r="J1249" s="610" t="s">
        <v>3796</v>
      </c>
    </row>
    <row r="1250" spans="6:10" s="15" customFormat="1" ht="35.25" hidden="1" customHeight="1">
      <c r="F1250" s="610" t="s">
        <v>3797</v>
      </c>
      <c r="G1250" s="610" t="s">
        <v>1138</v>
      </c>
      <c r="H1250" s="610" t="s">
        <v>1137</v>
      </c>
      <c r="I1250" s="610" t="s">
        <v>3798</v>
      </c>
      <c r="J1250" s="610" t="s">
        <v>3799</v>
      </c>
    </row>
    <row r="1251" spans="6:10" s="15" customFormat="1" ht="21" hidden="1" customHeight="1">
      <c r="F1251" s="610" t="s">
        <v>3800</v>
      </c>
      <c r="G1251" s="610" t="s">
        <v>1138</v>
      </c>
      <c r="H1251" s="610" t="s">
        <v>1137</v>
      </c>
      <c r="I1251" s="610" t="s">
        <v>3801</v>
      </c>
      <c r="J1251" s="610" t="s">
        <v>3802</v>
      </c>
    </row>
    <row r="1252" spans="6:10" s="15" customFormat="1" ht="33" hidden="1" customHeight="1">
      <c r="F1252" s="610" t="s">
        <v>3803</v>
      </c>
      <c r="G1252" s="610" t="s">
        <v>1138</v>
      </c>
      <c r="H1252" s="610" t="s">
        <v>1137</v>
      </c>
      <c r="I1252" s="610" t="s">
        <v>3804</v>
      </c>
      <c r="J1252" s="610" t="s">
        <v>3805</v>
      </c>
    </row>
    <row r="1253" spans="6:10" s="15" customFormat="1" ht="15" hidden="1" customHeight="1">
      <c r="F1253" s="610" t="s">
        <v>3806</v>
      </c>
      <c r="G1253" s="610" t="s">
        <v>1138</v>
      </c>
      <c r="H1253" s="610" t="s">
        <v>1137</v>
      </c>
      <c r="I1253" s="610" t="s">
        <v>3807</v>
      </c>
      <c r="J1253" s="610" t="s">
        <v>3808</v>
      </c>
    </row>
    <row r="1254" spans="6:10" s="15" customFormat="1" ht="15" hidden="1" customHeight="1">
      <c r="F1254" s="610" t="s">
        <v>3809</v>
      </c>
      <c r="G1254" s="610" t="s">
        <v>1138</v>
      </c>
      <c r="H1254" s="610" t="s">
        <v>1137</v>
      </c>
      <c r="I1254" s="610" t="s">
        <v>3810</v>
      </c>
      <c r="J1254" s="610" t="s">
        <v>3811</v>
      </c>
    </row>
    <row r="1255" spans="6:10" s="15" customFormat="1" ht="18.75" hidden="1" customHeight="1">
      <c r="F1255" s="610" t="s">
        <v>3812</v>
      </c>
      <c r="G1255" s="610" t="s">
        <v>1138</v>
      </c>
      <c r="H1255" s="610" t="s">
        <v>1137</v>
      </c>
      <c r="I1255" s="610" t="s">
        <v>3813</v>
      </c>
      <c r="J1255" s="610" t="s">
        <v>3814</v>
      </c>
    </row>
    <row r="1256" spans="6:10" s="15" customFormat="1" ht="23.25" hidden="1" customHeight="1">
      <c r="F1256" s="610" t="s">
        <v>3815</v>
      </c>
      <c r="G1256" s="610" t="s">
        <v>1138</v>
      </c>
      <c r="H1256" s="610" t="s">
        <v>1137</v>
      </c>
      <c r="I1256" s="610" t="s">
        <v>3816</v>
      </c>
      <c r="J1256" s="610" t="s">
        <v>3817</v>
      </c>
    </row>
    <row r="1257" spans="6:10" s="15" customFormat="1" ht="35.25" hidden="1" customHeight="1">
      <c r="F1257" s="610" t="s">
        <v>3818</v>
      </c>
      <c r="G1257" s="610" t="s">
        <v>1138</v>
      </c>
      <c r="H1257" s="610" t="s">
        <v>1137</v>
      </c>
      <c r="I1257" s="610" t="s">
        <v>3819</v>
      </c>
      <c r="J1257" s="610" t="s">
        <v>3820</v>
      </c>
    </row>
    <row r="1258" spans="6:10" s="15" customFormat="1" ht="21" hidden="1" customHeight="1">
      <c r="F1258" s="610" t="s">
        <v>3821</v>
      </c>
      <c r="G1258" s="610" t="s">
        <v>1138</v>
      </c>
      <c r="H1258" s="610" t="s">
        <v>1137</v>
      </c>
      <c r="I1258" s="610" t="s">
        <v>3822</v>
      </c>
      <c r="J1258" s="610" t="s">
        <v>3823</v>
      </c>
    </row>
    <row r="1259" spans="6:10" s="15" customFormat="1" ht="33" hidden="1" customHeight="1">
      <c r="F1259" s="610" t="s">
        <v>3824</v>
      </c>
      <c r="G1259" s="610" t="s">
        <v>1138</v>
      </c>
      <c r="H1259" s="610" t="s">
        <v>1137</v>
      </c>
      <c r="I1259" s="610" t="s">
        <v>3825</v>
      </c>
      <c r="J1259" s="610" t="s">
        <v>3826</v>
      </c>
    </row>
    <row r="1260" spans="6:10" s="15" customFormat="1" ht="15" hidden="1" customHeight="1">
      <c r="F1260" s="610" t="s">
        <v>3827</v>
      </c>
      <c r="G1260" s="610" t="s">
        <v>1138</v>
      </c>
      <c r="H1260" s="610" t="s">
        <v>1137</v>
      </c>
      <c r="I1260" s="610" t="s">
        <v>3828</v>
      </c>
      <c r="J1260" s="610" t="s">
        <v>3829</v>
      </c>
    </row>
    <row r="1261" spans="6:10" s="15" customFormat="1" ht="15" hidden="1" customHeight="1">
      <c r="F1261" s="610" t="s">
        <v>3830</v>
      </c>
      <c r="G1261" s="610" t="s">
        <v>1138</v>
      </c>
      <c r="H1261" s="610" t="s">
        <v>1137</v>
      </c>
      <c r="I1261" s="610" t="s">
        <v>3831</v>
      </c>
      <c r="J1261" s="610" t="s">
        <v>3832</v>
      </c>
    </row>
    <row r="1262" spans="6:10" s="15" customFormat="1" ht="18.75" hidden="1" customHeight="1">
      <c r="F1262" s="610" t="s">
        <v>3833</v>
      </c>
      <c r="G1262" s="610" t="s">
        <v>1138</v>
      </c>
      <c r="H1262" s="610" t="s">
        <v>1137</v>
      </c>
      <c r="I1262" s="610" t="s">
        <v>3834</v>
      </c>
      <c r="J1262" s="610" t="s">
        <v>3835</v>
      </c>
    </row>
    <row r="1263" spans="6:10" s="15" customFormat="1" ht="23.25" hidden="1" customHeight="1">
      <c r="F1263" s="610" t="s">
        <v>3836</v>
      </c>
      <c r="G1263" s="610" t="s">
        <v>1138</v>
      </c>
      <c r="H1263" s="610" t="s">
        <v>1137</v>
      </c>
      <c r="I1263" s="610" t="s">
        <v>3837</v>
      </c>
      <c r="J1263" s="610" t="s">
        <v>3838</v>
      </c>
    </row>
    <row r="1264" spans="6:10" s="15" customFormat="1" ht="35.25" hidden="1" customHeight="1">
      <c r="F1264" s="610" t="s">
        <v>3839</v>
      </c>
      <c r="G1264" s="610" t="s">
        <v>1138</v>
      </c>
      <c r="H1264" s="610" t="s">
        <v>1137</v>
      </c>
      <c r="I1264" s="610" t="s">
        <v>3840</v>
      </c>
      <c r="J1264" s="610" t="s">
        <v>3841</v>
      </c>
    </row>
    <row r="1265" spans="6:10" s="15" customFormat="1" ht="21" hidden="1" customHeight="1">
      <c r="F1265" s="610" t="s">
        <v>3842</v>
      </c>
      <c r="G1265" s="610" t="s">
        <v>1138</v>
      </c>
      <c r="H1265" s="610" t="s">
        <v>1137</v>
      </c>
      <c r="I1265" s="610" t="s">
        <v>3843</v>
      </c>
      <c r="J1265" s="610" t="s">
        <v>3844</v>
      </c>
    </row>
    <row r="1266" spans="6:10" s="15" customFormat="1" ht="33" hidden="1" customHeight="1">
      <c r="F1266" s="610" t="s">
        <v>3845</v>
      </c>
      <c r="G1266" s="610" t="s">
        <v>1138</v>
      </c>
      <c r="H1266" s="610" t="s">
        <v>1137</v>
      </c>
      <c r="I1266" s="610" t="s">
        <v>3846</v>
      </c>
      <c r="J1266" s="610" t="s">
        <v>3847</v>
      </c>
    </row>
    <row r="1267" spans="6:10" s="15" customFormat="1" ht="15" hidden="1" customHeight="1">
      <c r="F1267" s="610" t="s">
        <v>3848</v>
      </c>
      <c r="G1267" s="610" t="s">
        <v>1138</v>
      </c>
      <c r="H1267" s="610" t="s">
        <v>1137</v>
      </c>
      <c r="I1267" s="610" t="s">
        <v>3849</v>
      </c>
      <c r="J1267" s="610" t="s">
        <v>3850</v>
      </c>
    </row>
    <row r="1268" spans="6:10" s="15" customFormat="1" ht="15" hidden="1" customHeight="1">
      <c r="F1268" s="610" t="s">
        <v>3851</v>
      </c>
      <c r="G1268" s="610" t="s">
        <v>1138</v>
      </c>
      <c r="H1268" s="610" t="s">
        <v>1137</v>
      </c>
      <c r="I1268" s="610" t="s">
        <v>3852</v>
      </c>
      <c r="J1268" s="610" t="s">
        <v>3853</v>
      </c>
    </row>
    <row r="1269" spans="6:10" s="15" customFormat="1" ht="18.75" hidden="1" customHeight="1">
      <c r="F1269" s="610" t="s">
        <v>3854</v>
      </c>
      <c r="G1269" s="610" t="s">
        <v>1138</v>
      </c>
      <c r="H1269" s="610" t="s">
        <v>1137</v>
      </c>
      <c r="I1269" s="610" t="s">
        <v>3855</v>
      </c>
      <c r="J1269" s="610" t="s">
        <v>3856</v>
      </c>
    </row>
    <row r="1270" spans="6:10" s="15" customFormat="1" ht="23.25" hidden="1" customHeight="1">
      <c r="F1270" s="610" t="s">
        <v>3857</v>
      </c>
      <c r="G1270" s="610" t="s">
        <v>1138</v>
      </c>
      <c r="H1270" s="610" t="s">
        <v>1137</v>
      </c>
      <c r="I1270" s="610" t="s">
        <v>3858</v>
      </c>
      <c r="J1270" s="610" t="s">
        <v>3859</v>
      </c>
    </row>
    <row r="1271" spans="6:10" s="15" customFormat="1" ht="35.25" hidden="1" customHeight="1">
      <c r="F1271" s="610" t="s">
        <v>3860</v>
      </c>
      <c r="G1271" s="610" t="s">
        <v>1138</v>
      </c>
      <c r="H1271" s="610" t="s">
        <v>1137</v>
      </c>
      <c r="I1271" s="610" t="s">
        <v>3861</v>
      </c>
      <c r="J1271" s="610" t="s">
        <v>3862</v>
      </c>
    </row>
    <row r="1272" spans="6:10" s="15" customFormat="1" ht="21" hidden="1" customHeight="1">
      <c r="F1272" s="610" t="s">
        <v>3863</v>
      </c>
      <c r="G1272" s="610" t="s">
        <v>1138</v>
      </c>
      <c r="H1272" s="610" t="s">
        <v>1137</v>
      </c>
      <c r="I1272" s="610" t="s">
        <v>3864</v>
      </c>
      <c r="J1272" s="610" t="s">
        <v>3865</v>
      </c>
    </row>
    <row r="1273" spans="6:10" s="15" customFormat="1" ht="33" hidden="1" customHeight="1">
      <c r="F1273" s="610" t="s">
        <v>3866</v>
      </c>
      <c r="G1273" s="610" t="s">
        <v>1138</v>
      </c>
      <c r="H1273" s="610" t="s">
        <v>1137</v>
      </c>
      <c r="I1273" s="610" t="s">
        <v>3867</v>
      </c>
      <c r="J1273" s="610" t="s">
        <v>3868</v>
      </c>
    </row>
    <row r="1274" spans="6:10" s="15" customFormat="1" ht="15" hidden="1" customHeight="1">
      <c r="F1274" s="610" t="s">
        <v>3869</v>
      </c>
      <c r="G1274" s="610" t="s">
        <v>1138</v>
      </c>
      <c r="H1274" s="610" t="s">
        <v>1137</v>
      </c>
      <c r="I1274" s="610" t="s">
        <v>3870</v>
      </c>
      <c r="J1274" s="610" t="s">
        <v>3871</v>
      </c>
    </row>
    <row r="1275" spans="6:10" s="15" customFormat="1" ht="15" hidden="1" customHeight="1">
      <c r="F1275" s="610" t="s">
        <v>3872</v>
      </c>
      <c r="G1275" s="610" t="s">
        <v>1138</v>
      </c>
      <c r="H1275" s="610" t="s">
        <v>1137</v>
      </c>
      <c r="I1275" s="610" t="s">
        <v>3873</v>
      </c>
      <c r="J1275" s="610" t="s">
        <v>3874</v>
      </c>
    </row>
    <row r="1276" spans="6:10" s="15" customFormat="1" ht="18.75" hidden="1" customHeight="1">
      <c r="F1276" s="610" t="s">
        <v>3875</v>
      </c>
      <c r="G1276" s="610" t="s">
        <v>1138</v>
      </c>
      <c r="H1276" s="610" t="s">
        <v>1137</v>
      </c>
      <c r="I1276" s="610" t="s">
        <v>3876</v>
      </c>
      <c r="J1276" s="610" t="s">
        <v>3877</v>
      </c>
    </row>
    <row r="1277" spans="6:10" s="15" customFormat="1" ht="23.25" hidden="1" customHeight="1">
      <c r="F1277" s="610" t="s">
        <v>3878</v>
      </c>
      <c r="G1277" s="610" t="s">
        <v>1138</v>
      </c>
      <c r="H1277" s="610" t="s">
        <v>1137</v>
      </c>
      <c r="I1277" s="610" t="s">
        <v>3879</v>
      </c>
      <c r="J1277" s="610" t="s">
        <v>3880</v>
      </c>
    </row>
    <row r="1278" spans="6:10" s="15" customFormat="1" ht="35.25" hidden="1" customHeight="1">
      <c r="F1278" s="610" t="s">
        <v>3881</v>
      </c>
      <c r="G1278" s="610" t="s">
        <v>1138</v>
      </c>
      <c r="H1278" s="610" t="s">
        <v>1137</v>
      </c>
      <c r="I1278" s="610" t="s">
        <v>3882</v>
      </c>
      <c r="J1278" s="610" t="s">
        <v>3883</v>
      </c>
    </row>
    <row r="1279" spans="6:10" s="15" customFormat="1" ht="21" hidden="1" customHeight="1">
      <c r="F1279" s="610" t="s">
        <v>3884</v>
      </c>
      <c r="G1279" s="610" t="s">
        <v>1138</v>
      </c>
      <c r="H1279" s="610" t="s">
        <v>1137</v>
      </c>
      <c r="I1279" s="610" t="s">
        <v>3885</v>
      </c>
      <c r="J1279" s="610" t="s">
        <v>3886</v>
      </c>
    </row>
    <row r="1280" spans="6:10" s="15" customFormat="1" ht="33" hidden="1" customHeight="1">
      <c r="F1280" s="610" t="s">
        <v>3887</v>
      </c>
      <c r="G1280" s="610" t="s">
        <v>1138</v>
      </c>
      <c r="H1280" s="610" t="s">
        <v>1137</v>
      </c>
      <c r="I1280" s="610" t="s">
        <v>3888</v>
      </c>
      <c r="J1280" s="610" t="s">
        <v>3889</v>
      </c>
    </row>
    <row r="1281" spans="6:10" s="15" customFormat="1" ht="15" hidden="1" customHeight="1">
      <c r="F1281" s="610" t="s">
        <v>3890</v>
      </c>
      <c r="G1281" s="610" t="s">
        <v>1138</v>
      </c>
      <c r="H1281" s="610" t="s">
        <v>1137</v>
      </c>
      <c r="I1281" s="610" t="s">
        <v>3891</v>
      </c>
      <c r="J1281" s="610" t="s">
        <v>3892</v>
      </c>
    </row>
    <row r="1282" spans="6:10" s="15" customFormat="1" ht="15" hidden="1" customHeight="1">
      <c r="F1282" s="610" t="s">
        <v>3893</v>
      </c>
      <c r="G1282" s="610" t="s">
        <v>1138</v>
      </c>
      <c r="H1282" s="610" t="s">
        <v>1137</v>
      </c>
      <c r="I1282" s="610" t="s">
        <v>3894</v>
      </c>
      <c r="J1282" s="610" t="s">
        <v>3895</v>
      </c>
    </row>
    <row r="1283" spans="6:10" s="15" customFormat="1" ht="18.75" hidden="1" customHeight="1">
      <c r="F1283" s="610" t="s">
        <v>3896</v>
      </c>
      <c r="G1283" s="610" t="s">
        <v>1138</v>
      </c>
      <c r="H1283" s="610" t="s">
        <v>1137</v>
      </c>
      <c r="I1283" s="610" t="s">
        <v>3897</v>
      </c>
      <c r="J1283" s="610" t="s">
        <v>3898</v>
      </c>
    </row>
    <row r="1284" spans="6:10" s="15" customFormat="1" ht="23.25" hidden="1" customHeight="1">
      <c r="F1284" s="610" t="s">
        <v>3899</v>
      </c>
      <c r="G1284" s="610" t="s">
        <v>1138</v>
      </c>
      <c r="H1284" s="610" t="s">
        <v>1137</v>
      </c>
      <c r="I1284" s="610" t="s">
        <v>3900</v>
      </c>
      <c r="J1284" s="610" t="s">
        <v>3901</v>
      </c>
    </row>
    <row r="1285" spans="6:10" s="15" customFormat="1" ht="35.25" hidden="1" customHeight="1">
      <c r="F1285" s="610" t="s">
        <v>3902</v>
      </c>
      <c r="G1285" s="610" t="s">
        <v>1138</v>
      </c>
      <c r="H1285" s="610" t="s">
        <v>1137</v>
      </c>
      <c r="I1285" s="610" t="s">
        <v>3903</v>
      </c>
      <c r="J1285" s="610" t="s">
        <v>3904</v>
      </c>
    </row>
    <row r="1286" spans="6:10" s="15" customFormat="1" ht="21" hidden="1" customHeight="1">
      <c r="F1286" s="610" t="s">
        <v>3905</v>
      </c>
      <c r="G1286" s="610" t="s">
        <v>1138</v>
      </c>
      <c r="H1286" s="610" t="s">
        <v>1137</v>
      </c>
      <c r="I1286" s="610" t="s">
        <v>3906</v>
      </c>
      <c r="J1286" s="610" t="s">
        <v>3907</v>
      </c>
    </row>
    <row r="1287" spans="6:10" s="15" customFormat="1" ht="33" hidden="1" customHeight="1">
      <c r="F1287" s="610" t="s">
        <v>3908</v>
      </c>
      <c r="G1287" s="610" t="s">
        <v>1138</v>
      </c>
      <c r="H1287" s="610" t="s">
        <v>1137</v>
      </c>
      <c r="I1287" s="610" t="s">
        <v>3909</v>
      </c>
      <c r="J1287" s="610" t="s">
        <v>3910</v>
      </c>
    </row>
    <row r="1288" spans="6:10" s="15" customFormat="1" ht="15" hidden="1" customHeight="1">
      <c r="F1288" s="610" t="s">
        <v>3911</v>
      </c>
      <c r="G1288" s="610" t="s">
        <v>1138</v>
      </c>
      <c r="H1288" s="610" t="s">
        <v>1137</v>
      </c>
      <c r="I1288" s="610" t="s">
        <v>3912</v>
      </c>
      <c r="J1288" s="610" t="s">
        <v>3913</v>
      </c>
    </row>
    <row r="1289" spans="6:10" s="15" customFormat="1" ht="15" hidden="1" customHeight="1">
      <c r="F1289" s="610" t="s">
        <v>3914</v>
      </c>
      <c r="G1289" s="610" t="s">
        <v>1138</v>
      </c>
      <c r="H1289" s="610" t="s">
        <v>1137</v>
      </c>
      <c r="I1289" s="610" t="s">
        <v>3915</v>
      </c>
      <c r="J1289" s="610" t="s">
        <v>3916</v>
      </c>
    </row>
    <row r="1290" spans="6:10" s="15" customFormat="1" ht="18.75" hidden="1" customHeight="1">
      <c r="F1290" s="610" t="s">
        <v>3917</v>
      </c>
      <c r="G1290" s="610" t="s">
        <v>1138</v>
      </c>
      <c r="H1290" s="610" t="s">
        <v>1137</v>
      </c>
      <c r="I1290" s="610" t="s">
        <v>3918</v>
      </c>
      <c r="J1290" s="610" t="s">
        <v>3919</v>
      </c>
    </row>
    <row r="1291" spans="6:10" s="15" customFormat="1" ht="23.25" hidden="1" customHeight="1">
      <c r="F1291" s="610" t="s">
        <v>3920</v>
      </c>
      <c r="G1291" s="610" t="s">
        <v>1138</v>
      </c>
      <c r="H1291" s="610" t="s">
        <v>1137</v>
      </c>
      <c r="I1291" s="610" t="s">
        <v>3921</v>
      </c>
      <c r="J1291" s="610" t="s">
        <v>3922</v>
      </c>
    </row>
    <row r="1292" spans="6:10" s="15" customFormat="1" ht="35.25" hidden="1" customHeight="1">
      <c r="F1292" s="610" t="s">
        <v>3923</v>
      </c>
      <c r="G1292" s="610" t="s">
        <v>1138</v>
      </c>
      <c r="H1292" s="610" t="s">
        <v>1137</v>
      </c>
      <c r="I1292" s="610" t="s">
        <v>3924</v>
      </c>
      <c r="J1292" s="610" t="s">
        <v>3925</v>
      </c>
    </row>
    <row r="1293" spans="6:10" s="15" customFormat="1" ht="21" hidden="1" customHeight="1">
      <c r="F1293" s="610" t="s">
        <v>3926</v>
      </c>
      <c r="G1293" s="610" t="s">
        <v>1138</v>
      </c>
      <c r="H1293" s="610" t="s">
        <v>1137</v>
      </c>
      <c r="I1293" s="610" t="s">
        <v>3927</v>
      </c>
      <c r="J1293" s="610" t="s">
        <v>3928</v>
      </c>
    </row>
    <row r="1294" spans="6:10" s="15" customFormat="1" ht="33" hidden="1" customHeight="1">
      <c r="F1294" s="610" t="s">
        <v>3929</v>
      </c>
      <c r="G1294" s="610" t="s">
        <v>1138</v>
      </c>
      <c r="H1294" s="610" t="s">
        <v>1137</v>
      </c>
      <c r="I1294" s="610" t="s">
        <v>3930</v>
      </c>
      <c r="J1294" s="610" t="s">
        <v>3931</v>
      </c>
    </row>
    <row r="1295" spans="6:10" s="15" customFormat="1" ht="15" hidden="1" customHeight="1">
      <c r="F1295" s="610" t="s">
        <v>3932</v>
      </c>
      <c r="G1295" s="610" t="s">
        <v>1138</v>
      </c>
      <c r="H1295" s="610" t="s">
        <v>1137</v>
      </c>
      <c r="I1295" s="610" t="s">
        <v>3933</v>
      </c>
      <c r="J1295" s="610" t="s">
        <v>3934</v>
      </c>
    </row>
    <row r="1296" spans="6:10" s="15" customFormat="1" ht="15" hidden="1" customHeight="1">
      <c r="F1296" s="610" t="s">
        <v>3935</v>
      </c>
      <c r="G1296" s="610" t="s">
        <v>1138</v>
      </c>
      <c r="H1296" s="610" t="s">
        <v>1137</v>
      </c>
      <c r="I1296" s="610" t="s">
        <v>3936</v>
      </c>
      <c r="J1296" s="610" t="s">
        <v>3937</v>
      </c>
    </row>
    <row r="1297" spans="6:10" s="15" customFormat="1" ht="18.75" hidden="1" customHeight="1">
      <c r="F1297" s="610" t="s">
        <v>3938</v>
      </c>
      <c r="G1297" s="610" t="s">
        <v>1138</v>
      </c>
      <c r="H1297" s="610" t="s">
        <v>1137</v>
      </c>
      <c r="I1297" s="610" t="s">
        <v>3939</v>
      </c>
      <c r="J1297" s="610" t="s">
        <v>3940</v>
      </c>
    </row>
    <row r="1298" spans="6:10" s="15" customFormat="1" ht="23.25" hidden="1" customHeight="1">
      <c r="F1298" s="610" t="s">
        <v>3941</v>
      </c>
      <c r="G1298" s="610" t="s">
        <v>1138</v>
      </c>
      <c r="H1298" s="610" t="s">
        <v>1137</v>
      </c>
      <c r="I1298" s="610" t="s">
        <v>3942</v>
      </c>
      <c r="J1298" s="610" t="s">
        <v>3943</v>
      </c>
    </row>
    <row r="1299" spans="6:10" s="15" customFormat="1" ht="35.25" hidden="1" customHeight="1">
      <c r="F1299" s="610" t="s">
        <v>3944</v>
      </c>
      <c r="G1299" s="610" t="s">
        <v>1138</v>
      </c>
      <c r="H1299" s="610" t="s">
        <v>1137</v>
      </c>
      <c r="I1299" s="610" t="s">
        <v>3945</v>
      </c>
      <c r="J1299" s="610" t="s">
        <v>3946</v>
      </c>
    </row>
    <row r="1300" spans="6:10" s="15" customFormat="1" ht="21" hidden="1" customHeight="1">
      <c r="F1300" s="610" t="s">
        <v>3947</v>
      </c>
      <c r="G1300" s="610" t="s">
        <v>1138</v>
      </c>
      <c r="H1300" s="610" t="s">
        <v>1137</v>
      </c>
      <c r="I1300" s="610" t="s">
        <v>3948</v>
      </c>
      <c r="J1300" s="610" t="s">
        <v>3949</v>
      </c>
    </row>
    <row r="1301" spans="6:10" s="15" customFormat="1" ht="33" hidden="1" customHeight="1">
      <c r="F1301" s="610" t="s">
        <v>3950</v>
      </c>
      <c r="G1301" s="610" t="s">
        <v>1138</v>
      </c>
      <c r="H1301" s="610" t="s">
        <v>1137</v>
      </c>
      <c r="I1301" s="610" t="s">
        <v>3951</v>
      </c>
      <c r="J1301" s="610" t="s">
        <v>3952</v>
      </c>
    </row>
    <row r="1302" spans="6:10" s="15" customFormat="1" ht="15" hidden="1" customHeight="1">
      <c r="F1302" s="610" t="s">
        <v>3953</v>
      </c>
      <c r="G1302" s="610" t="s">
        <v>1138</v>
      </c>
      <c r="H1302" s="610" t="s">
        <v>1137</v>
      </c>
      <c r="I1302" s="610" t="s">
        <v>3954</v>
      </c>
      <c r="J1302" s="610" t="s">
        <v>3955</v>
      </c>
    </row>
    <row r="1303" spans="6:10" s="15" customFormat="1" ht="15" hidden="1" customHeight="1">
      <c r="F1303" s="610" t="s">
        <v>3956</v>
      </c>
      <c r="G1303" s="610" t="s">
        <v>1138</v>
      </c>
      <c r="H1303" s="610" t="s">
        <v>1137</v>
      </c>
      <c r="I1303" s="610" t="s">
        <v>3957</v>
      </c>
      <c r="J1303" s="610" t="s">
        <v>3958</v>
      </c>
    </row>
    <row r="1304" spans="6:10" s="15" customFormat="1" ht="18.75" hidden="1" customHeight="1">
      <c r="F1304" s="610" t="s">
        <v>3959</v>
      </c>
      <c r="G1304" s="610" t="s">
        <v>1138</v>
      </c>
      <c r="H1304" s="610" t="s">
        <v>1137</v>
      </c>
      <c r="I1304" s="610" t="s">
        <v>3960</v>
      </c>
      <c r="J1304" s="610" t="s">
        <v>3961</v>
      </c>
    </row>
    <row r="1305" spans="6:10" s="15" customFormat="1" ht="23.25" hidden="1" customHeight="1">
      <c r="F1305" s="610" t="s">
        <v>3962</v>
      </c>
      <c r="G1305" s="610" t="s">
        <v>1138</v>
      </c>
      <c r="H1305" s="610" t="s">
        <v>1137</v>
      </c>
      <c r="I1305" s="610" t="s">
        <v>3963</v>
      </c>
      <c r="J1305" s="610" t="s">
        <v>3964</v>
      </c>
    </row>
    <row r="1306" spans="6:10" s="15" customFormat="1" ht="35.25" hidden="1" customHeight="1">
      <c r="F1306" s="610" t="s">
        <v>3965</v>
      </c>
      <c r="G1306" s="610" t="s">
        <v>1138</v>
      </c>
      <c r="H1306" s="610" t="s">
        <v>1137</v>
      </c>
      <c r="I1306" s="610" t="s">
        <v>3966</v>
      </c>
      <c r="J1306" s="610" t="s">
        <v>3967</v>
      </c>
    </row>
    <row r="1307" spans="6:10" s="15" customFormat="1" ht="21" hidden="1" customHeight="1">
      <c r="F1307" s="610" t="s">
        <v>3968</v>
      </c>
      <c r="G1307" s="610" t="s">
        <v>1138</v>
      </c>
      <c r="H1307" s="610" t="s">
        <v>1137</v>
      </c>
      <c r="I1307" s="610" t="s">
        <v>3969</v>
      </c>
      <c r="J1307" s="610" t="s">
        <v>3970</v>
      </c>
    </row>
    <row r="1308" spans="6:10" s="15" customFormat="1" ht="33" hidden="1" customHeight="1">
      <c r="F1308" s="610" t="s">
        <v>3971</v>
      </c>
      <c r="G1308" s="610" t="s">
        <v>1138</v>
      </c>
      <c r="H1308" s="610" t="s">
        <v>1137</v>
      </c>
      <c r="I1308" s="610" t="s">
        <v>3972</v>
      </c>
      <c r="J1308" s="610" t="s">
        <v>3973</v>
      </c>
    </row>
    <row r="1309" spans="6:10" s="15" customFormat="1" ht="15" hidden="1" customHeight="1">
      <c r="F1309" s="610" t="s">
        <v>3974</v>
      </c>
      <c r="G1309" s="610" t="s">
        <v>1138</v>
      </c>
      <c r="H1309" s="610" t="s">
        <v>1137</v>
      </c>
      <c r="I1309" s="610" t="s">
        <v>3975</v>
      </c>
      <c r="J1309" s="610" t="s">
        <v>3976</v>
      </c>
    </row>
    <row r="1310" spans="6:10" s="15" customFormat="1" ht="15" hidden="1" customHeight="1">
      <c r="F1310" s="610" t="s">
        <v>3977</v>
      </c>
      <c r="G1310" s="610" t="s">
        <v>1138</v>
      </c>
      <c r="H1310" s="610" t="s">
        <v>1137</v>
      </c>
      <c r="I1310" s="610" t="s">
        <v>3978</v>
      </c>
      <c r="J1310" s="610" t="s">
        <v>3979</v>
      </c>
    </row>
    <row r="1311" spans="6:10" s="15" customFormat="1" ht="18.75" hidden="1" customHeight="1">
      <c r="F1311" s="610" t="s">
        <v>3980</v>
      </c>
      <c r="G1311" s="610" t="s">
        <v>1138</v>
      </c>
      <c r="H1311" s="610" t="s">
        <v>1137</v>
      </c>
      <c r="I1311" s="610" t="s">
        <v>3981</v>
      </c>
      <c r="J1311" s="610" t="s">
        <v>3982</v>
      </c>
    </row>
    <row r="1312" spans="6:10" s="15" customFormat="1" ht="23.25" hidden="1" customHeight="1">
      <c r="F1312" s="610" t="s">
        <v>3983</v>
      </c>
      <c r="G1312" s="610" t="s">
        <v>1138</v>
      </c>
      <c r="H1312" s="610" t="s">
        <v>1137</v>
      </c>
      <c r="I1312" s="610" t="s">
        <v>3984</v>
      </c>
      <c r="J1312" s="610" t="s">
        <v>3985</v>
      </c>
    </row>
    <row r="1313" spans="6:10" s="15" customFormat="1" ht="35.25" hidden="1" customHeight="1">
      <c r="F1313" s="610" t="s">
        <v>3986</v>
      </c>
      <c r="G1313" s="610" t="s">
        <v>1138</v>
      </c>
      <c r="H1313" s="610" t="s">
        <v>1137</v>
      </c>
      <c r="I1313" s="610" t="s">
        <v>3987</v>
      </c>
      <c r="J1313" s="610" t="s">
        <v>3988</v>
      </c>
    </row>
    <row r="1314" spans="6:10" s="15" customFormat="1" ht="21" hidden="1" customHeight="1">
      <c r="F1314" s="610" t="s">
        <v>3989</v>
      </c>
      <c r="G1314" s="610" t="s">
        <v>1138</v>
      </c>
      <c r="H1314" s="610" t="s">
        <v>1137</v>
      </c>
      <c r="I1314" s="610" t="s">
        <v>3990</v>
      </c>
      <c r="J1314" s="610" t="s">
        <v>3991</v>
      </c>
    </row>
    <row r="1315" spans="6:10" s="15" customFormat="1" ht="33" hidden="1" customHeight="1">
      <c r="F1315" s="610" t="s">
        <v>3992</v>
      </c>
      <c r="G1315" s="610" t="s">
        <v>1138</v>
      </c>
      <c r="H1315" s="610" t="s">
        <v>1137</v>
      </c>
      <c r="I1315" s="610" t="s">
        <v>3993</v>
      </c>
      <c r="J1315" s="610" t="s">
        <v>3994</v>
      </c>
    </row>
    <row r="1316" spans="6:10" s="15" customFormat="1" ht="15" hidden="1" customHeight="1">
      <c r="F1316" s="610" t="s">
        <v>3995</v>
      </c>
      <c r="G1316" s="610" t="s">
        <v>1138</v>
      </c>
      <c r="H1316" s="610" t="s">
        <v>1137</v>
      </c>
      <c r="I1316" s="610" t="s">
        <v>3996</v>
      </c>
      <c r="J1316" s="610" t="s">
        <v>3997</v>
      </c>
    </row>
    <row r="1317" spans="6:10" s="15" customFormat="1" ht="15" hidden="1" customHeight="1">
      <c r="F1317" s="610" t="s">
        <v>3998</v>
      </c>
      <c r="G1317" s="610" t="s">
        <v>1138</v>
      </c>
      <c r="H1317" s="610" t="s">
        <v>1137</v>
      </c>
      <c r="I1317" s="610" t="s">
        <v>3999</v>
      </c>
      <c r="J1317" s="610" t="s">
        <v>4000</v>
      </c>
    </row>
    <row r="1318" spans="6:10" s="15" customFormat="1" ht="18.75" hidden="1" customHeight="1">
      <c r="F1318" s="610" t="s">
        <v>4001</v>
      </c>
      <c r="G1318" s="610" t="s">
        <v>1138</v>
      </c>
      <c r="H1318" s="610" t="s">
        <v>1137</v>
      </c>
      <c r="I1318" s="610" t="s">
        <v>4002</v>
      </c>
      <c r="J1318" s="610" t="s">
        <v>4000</v>
      </c>
    </row>
    <row r="1319" spans="6:10" s="15" customFormat="1" ht="23.25" hidden="1" customHeight="1">
      <c r="F1319" s="610" t="s">
        <v>4003</v>
      </c>
      <c r="G1319" s="610" t="s">
        <v>1138</v>
      </c>
      <c r="H1319" s="610" t="s">
        <v>1137</v>
      </c>
      <c r="I1319" s="610" t="s">
        <v>4004</v>
      </c>
      <c r="J1319" s="610" t="s">
        <v>4005</v>
      </c>
    </row>
    <row r="1320" spans="6:10" s="15" customFormat="1" ht="35.25" hidden="1" customHeight="1">
      <c r="F1320" s="610" t="s">
        <v>4006</v>
      </c>
      <c r="G1320" s="610" t="s">
        <v>1138</v>
      </c>
      <c r="H1320" s="610" t="s">
        <v>1137</v>
      </c>
      <c r="I1320" s="610" t="s">
        <v>4007</v>
      </c>
      <c r="J1320" s="610" t="s">
        <v>4008</v>
      </c>
    </row>
    <row r="1321" spans="6:10" s="15" customFormat="1" ht="21" hidden="1" customHeight="1">
      <c r="F1321" s="610" t="s">
        <v>4009</v>
      </c>
      <c r="G1321" s="610" t="s">
        <v>1138</v>
      </c>
      <c r="H1321" s="610" t="s">
        <v>1137</v>
      </c>
      <c r="I1321" s="610" t="s">
        <v>4010</v>
      </c>
      <c r="J1321" s="610" t="s">
        <v>4011</v>
      </c>
    </row>
    <row r="1322" spans="6:10" s="15" customFormat="1" ht="33" hidden="1" customHeight="1">
      <c r="F1322" s="610" t="s">
        <v>4012</v>
      </c>
      <c r="G1322" s="610" t="s">
        <v>1138</v>
      </c>
      <c r="H1322" s="610" t="s">
        <v>1137</v>
      </c>
      <c r="I1322" s="610" t="s">
        <v>4013</v>
      </c>
      <c r="J1322" s="610" t="s">
        <v>4014</v>
      </c>
    </row>
    <row r="1323" spans="6:10" s="15" customFormat="1" ht="15" hidden="1" customHeight="1">
      <c r="F1323" s="610" t="s">
        <v>4015</v>
      </c>
      <c r="G1323" s="610" t="s">
        <v>1138</v>
      </c>
      <c r="H1323" s="610" t="s">
        <v>1137</v>
      </c>
      <c r="I1323" s="610" t="s">
        <v>4016</v>
      </c>
      <c r="J1323" s="610" t="s">
        <v>4017</v>
      </c>
    </row>
    <row r="1324" spans="6:10" s="15" customFormat="1" ht="15" hidden="1" customHeight="1">
      <c r="F1324" s="610" t="s">
        <v>4018</v>
      </c>
      <c r="G1324" s="610" t="s">
        <v>1138</v>
      </c>
      <c r="H1324" s="610" t="s">
        <v>1137</v>
      </c>
      <c r="I1324" s="610" t="s">
        <v>4019</v>
      </c>
      <c r="J1324" s="610" t="s">
        <v>4020</v>
      </c>
    </row>
    <row r="1325" spans="6:10" s="15" customFormat="1" ht="18.75" hidden="1" customHeight="1">
      <c r="F1325" s="610" t="s">
        <v>4021</v>
      </c>
      <c r="G1325" s="610" t="s">
        <v>1138</v>
      </c>
      <c r="H1325" s="610" t="s">
        <v>1137</v>
      </c>
      <c r="I1325" s="610" t="s">
        <v>4022</v>
      </c>
      <c r="J1325" s="610" t="s">
        <v>4023</v>
      </c>
    </row>
    <row r="1326" spans="6:10" s="15" customFormat="1" ht="23.25" hidden="1" customHeight="1">
      <c r="F1326" s="610" t="s">
        <v>4024</v>
      </c>
      <c r="G1326" s="610" t="s">
        <v>1138</v>
      </c>
      <c r="H1326" s="610" t="s">
        <v>1137</v>
      </c>
      <c r="I1326" s="610" t="s">
        <v>4025</v>
      </c>
      <c r="J1326" s="610" t="s">
        <v>4026</v>
      </c>
    </row>
    <row r="1327" spans="6:10" s="15" customFormat="1" ht="35.25" hidden="1" customHeight="1">
      <c r="F1327" s="610" t="s">
        <v>4027</v>
      </c>
      <c r="G1327" s="610" t="s">
        <v>1138</v>
      </c>
      <c r="H1327" s="610" t="s">
        <v>1137</v>
      </c>
      <c r="I1327" s="610" t="s">
        <v>4028</v>
      </c>
      <c r="J1327" s="610" t="s">
        <v>4029</v>
      </c>
    </row>
    <row r="1328" spans="6:10" s="15" customFormat="1" ht="21" hidden="1" customHeight="1">
      <c r="F1328" s="610" t="s">
        <v>4030</v>
      </c>
      <c r="G1328" s="610" t="s">
        <v>1138</v>
      </c>
      <c r="H1328" s="610" t="s">
        <v>1137</v>
      </c>
      <c r="I1328" s="610" t="s">
        <v>4031</v>
      </c>
      <c r="J1328" s="610" t="s">
        <v>4032</v>
      </c>
    </row>
    <row r="1329" spans="6:10" s="15" customFormat="1" ht="33" hidden="1" customHeight="1">
      <c r="F1329" s="610" t="s">
        <v>4033</v>
      </c>
      <c r="G1329" s="610" t="s">
        <v>1138</v>
      </c>
      <c r="H1329" s="610" t="s">
        <v>1137</v>
      </c>
      <c r="I1329" s="610" t="s">
        <v>4034</v>
      </c>
      <c r="J1329" s="610" t="s">
        <v>4035</v>
      </c>
    </row>
    <row r="1330" spans="6:10" s="15" customFormat="1" ht="15" hidden="1" customHeight="1">
      <c r="F1330" s="610" t="s">
        <v>4036</v>
      </c>
      <c r="G1330" s="610" t="s">
        <v>1138</v>
      </c>
      <c r="H1330" s="610" t="s">
        <v>1137</v>
      </c>
      <c r="I1330" s="610" t="s">
        <v>4037</v>
      </c>
      <c r="J1330" s="610" t="s">
        <v>4038</v>
      </c>
    </row>
    <row r="1331" spans="6:10" s="15" customFormat="1" ht="15" hidden="1" customHeight="1">
      <c r="F1331" s="610" t="s">
        <v>4039</v>
      </c>
      <c r="G1331" s="610" t="s">
        <v>1138</v>
      </c>
      <c r="H1331" s="610" t="s">
        <v>1137</v>
      </c>
      <c r="I1331" s="610" t="s">
        <v>4040</v>
      </c>
      <c r="J1331" s="610" t="s">
        <v>4041</v>
      </c>
    </row>
    <row r="1332" spans="6:10" s="15" customFormat="1" ht="18.75" hidden="1" customHeight="1">
      <c r="F1332" s="610" t="s">
        <v>4042</v>
      </c>
      <c r="G1332" s="610" t="s">
        <v>1138</v>
      </c>
      <c r="H1332" s="610" t="s">
        <v>1137</v>
      </c>
      <c r="I1332" s="610" t="s">
        <v>4043</v>
      </c>
      <c r="J1332" s="610" t="s">
        <v>4044</v>
      </c>
    </row>
    <row r="1333" spans="6:10" s="15" customFormat="1" ht="23.25" hidden="1" customHeight="1">
      <c r="F1333" s="610" t="s">
        <v>4045</v>
      </c>
      <c r="G1333" s="610" t="s">
        <v>1138</v>
      </c>
      <c r="H1333" s="610" t="s">
        <v>1137</v>
      </c>
      <c r="I1333" s="610" t="s">
        <v>4046</v>
      </c>
      <c r="J1333" s="610" t="s">
        <v>4047</v>
      </c>
    </row>
    <row r="1334" spans="6:10" s="15" customFormat="1" ht="35.25" hidden="1" customHeight="1">
      <c r="F1334" s="610" t="s">
        <v>4048</v>
      </c>
      <c r="G1334" s="610" t="s">
        <v>1138</v>
      </c>
      <c r="H1334" s="610" t="s">
        <v>1137</v>
      </c>
      <c r="I1334" s="610" t="s">
        <v>4049</v>
      </c>
      <c r="J1334" s="610" t="s">
        <v>4050</v>
      </c>
    </row>
    <row r="1335" spans="6:10" s="15" customFormat="1" ht="21" hidden="1" customHeight="1">
      <c r="F1335" s="610" t="s">
        <v>4051</v>
      </c>
      <c r="G1335" s="610" t="s">
        <v>1138</v>
      </c>
      <c r="H1335" s="610" t="s">
        <v>1137</v>
      </c>
      <c r="I1335" s="610" t="s">
        <v>4052</v>
      </c>
      <c r="J1335" s="610" t="s">
        <v>4053</v>
      </c>
    </row>
    <row r="1336" spans="6:10" s="15" customFormat="1" ht="33" hidden="1" customHeight="1">
      <c r="F1336" s="610" t="s">
        <v>4054</v>
      </c>
      <c r="G1336" s="610" t="s">
        <v>1138</v>
      </c>
      <c r="H1336" s="610" t="s">
        <v>1137</v>
      </c>
      <c r="I1336" s="610" t="s">
        <v>4055</v>
      </c>
      <c r="J1336" s="610" t="s">
        <v>4056</v>
      </c>
    </row>
    <row r="1337" spans="6:10" s="15" customFormat="1" ht="15" hidden="1" customHeight="1">
      <c r="F1337" s="610" t="s">
        <v>4057</v>
      </c>
      <c r="G1337" s="610" t="s">
        <v>1138</v>
      </c>
      <c r="H1337" s="610" t="s">
        <v>1137</v>
      </c>
      <c r="I1337" s="610" t="s">
        <v>4058</v>
      </c>
      <c r="J1337" s="610" t="s">
        <v>4059</v>
      </c>
    </row>
    <row r="1338" spans="6:10" s="15" customFormat="1" ht="15" hidden="1" customHeight="1">
      <c r="F1338" s="610" t="s">
        <v>4060</v>
      </c>
      <c r="G1338" s="610" t="s">
        <v>1138</v>
      </c>
      <c r="H1338" s="610" t="s">
        <v>1137</v>
      </c>
      <c r="I1338" s="610" t="s">
        <v>4061</v>
      </c>
      <c r="J1338" s="610" t="s">
        <v>4062</v>
      </c>
    </row>
    <row r="1339" spans="6:10" s="15" customFormat="1" ht="18.75" hidden="1" customHeight="1">
      <c r="F1339" s="610" t="s">
        <v>4063</v>
      </c>
      <c r="G1339" s="610" t="s">
        <v>1138</v>
      </c>
      <c r="H1339" s="610" t="s">
        <v>1137</v>
      </c>
      <c r="I1339" s="610" t="s">
        <v>4064</v>
      </c>
      <c r="J1339" s="610" t="s">
        <v>4065</v>
      </c>
    </row>
    <row r="1340" spans="6:10" s="15" customFormat="1" ht="23.25" hidden="1" customHeight="1">
      <c r="F1340" s="610" t="s">
        <v>4066</v>
      </c>
      <c r="G1340" s="610" t="s">
        <v>1138</v>
      </c>
      <c r="H1340" s="610" t="s">
        <v>1137</v>
      </c>
      <c r="I1340" s="610" t="s">
        <v>4067</v>
      </c>
      <c r="J1340" s="610" t="s">
        <v>4068</v>
      </c>
    </row>
    <row r="1341" spans="6:10" s="15" customFormat="1" ht="35.25" hidden="1" customHeight="1">
      <c r="F1341" s="610" t="s">
        <v>4069</v>
      </c>
      <c r="G1341" s="610" t="s">
        <v>1138</v>
      </c>
      <c r="H1341" s="610" t="s">
        <v>1137</v>
      </c>
      <c r="I1341" s="610" t="s">
        <v>4070</v>
      </c>
      <c r="J1341" s="610" t="s">
        <v>4071</v>
      </c>
    </row>
    <row r="1342" spans="6:10" s="15" customFormat="1" ht="21" hidden="1" customHeight="1">
      <c r="F1342" s="610" t="s">
        <v>4072</v>
      </c>
      <c r="G1342" s="610" t="s">
        <v>1138</v>
      </c>
      <c r="H1342" s="610" t="s">
        <v>1137</v>
      </c>
      <c r="I1342" s="610" t="s">
        <v>4073</v>
      </c>
      <c r="J1342" s="610" t="s">
        <v>4074</v>
      </c>
    </row>
    <row r="1343" spans="6:10" s="15" customFormat="1" ht="33" hidden="1" customHeight="1">
      <c r="F1343" s="610" t="s">
        <v>4075</v>
      </c>
      <c r="G1343" s="610" t="s">
        <v>1138</v>
      </c>
      <c r="H1343" s="610" t="s">
        <v>1137</v>
      </c>
      <c r="I1343" s="610" t="s">
        <v>4076</v>
      </c>
      <c r="J1343" s="610" t="s">
        <v>4077</v>
      </c>
    </row>
    <row r="1344" spans="6:10" s="15" customFormat="1" ht="15" hidden="1" customHeight="1">
      <c r="F1344" s="610" t="s">
        <v>4078</v>
      </c>
      <c r="G1344" s="610" t="s">
        <v>1138</v>
      </c>
      <c r="H1344" s="610" t="s">
        <v>1137</v>
      </c>
      <c r="I1344" s="610" t="s">
        <v>4079</v>
      </c>
      <c r="J1344" s="610" t="s">
        <v>4080</v>
      </c>
    </row>
    <row r="1345" spans="6:10" s="15" customFormat="1" ht="15" hidden="1" customHeight="1">
      <c r="F1345" s="610" t="s">
        <v>4081</v>
      </c>
      <c r="G1345" s="610" t="s">
        <v>1138</v>
      </c>
      <c r="H1345" s="610" t="s">
        <v>1137</v>
      </c>
      <c r="I1345" s="610" t="s">
        <v>4082</v>
      </c>
      <c r="J1345" s="610" t="s">
        <v>4083</v>
      </c>
    </row>
    <row r="1346" spans="6:10" s="15" customFormat="1" ht="18.75" hidden="1" customHeight="1">
      <c r="F1346" s="610" t="s">
        <v>4084</v>
      </c>
      <c r="G1346" s="610" t="s">
        <v>1138</v>
      </c>
      <c r="H1346" s="610" t="s">
        <v>1137</v>
      </c>
      <c r="I1346" s="610" t="s">
        <v>4085</v>
      </c>
      <c r="J1346" s="610" t="s">
        <v>4086</v>
      </c>
    </row>
    <row r="1347" spans="6:10" s="15" customFormat="1" ht="23.25" hidden="1" customHeight="1">
      <c r="F1347" s="610" t="s">
        <v>4087</v>
      </c>
      <c r="G1347" s="610" t="s">
        <v>1138</v>
      </c>
      <c r="H1347" s="610" t="s">
        <v>1137</v>
      </c>
      <c r="I1347" s="610" t="s">
        <v>4088</v>
      </c>
      <c r="J1347" s="610" t="s">
        <v>4089</v>
      </c>
    </row>
    <row r="1348" spans="6:10" s="15" customFormat="1" ht="35.25" hidden="1" customHeight="1">
      <c r="F1348" s="610" t="s">
        <v>4090</v>
      </c>
      <c r="G1348" s="610" t="s">
        <v>1138</v>
      </c>
      <c r="H1348" s="610" t="s">
        <v>1137</v>
      </c>
      <c r="I1348" s="610" t="s">
        <v>4091</v>
      </c>
      <c r="J1348" s="610" t="s">
        <v>4092</v>
      </c>
    </row>
    <row r="1349" spans="6:10" s="15" customFormat="1" ht="21" hidden="1" customHeight="1">
      <c r="F1349" s="610" t="s">
        <v>4093</v>
      </c>
      <c r="G1349" s="610" t="s">
        <v>1138</v>
      </c>
      <c r="H1349" s="610" t="s">
        <v>1137</v>
      </c>
      <c r="I1349" s="610" t="s">
        <v>4094</v>
      </c>
      <c r="J1349" s="610" t="s">
        <v>4095</v>
      </c>
    </row>
    <row r="1350" spans="6:10" s="15" customFormat="1" ht="33" hidden="1" customHeight="1">
      <c r="F1350" s="610" t="s">
        <v>4096</v>
      </c>
      <c r="G1350" s="610" t="s">
        <v>1138</v>
      </c>
      <c r="H1350" s="610" t="s">
        <v>1137</v>
      </c>
      <c r="I1350" s="610" t="s">
        <v>4097</v>
      </c>
      <c r="J1350" s="610" t="s">
        <v>4098</v>
      </c>
    </row>
    <row r="1351" spans="6:10" s="15" customFormat="1" ht="15" hidden="1" customHeight="1">
      <c r="F1351" s="610" t="s">
        <v>4099</v>
      </c>
      <c r="G1351" s="610" t="s">
        <v>1138</v>
      </c>
      <c r="H1351" s="610" t="s">
        <v>1137</v>
      </c>
      <c r="I1351" s="610" t="s">
        <v>4100</v>
      </c>
      <c r="J1351" s="610" t="s">
        <v>4101</v>
      </c>
    </row>
    <row r="1352" spans="6:10" s="15" customFormat="1" ht="15" hidden="1" customHeight="1">
      <c r="F1352" s="610" t="s">
        <v>4102</v>
      </c>
      <c r="G1352" s="610" t="s">
        <v>1138</v>
      </c>
      <c r="H1352" s="610" t="s">
        <v>1137</v>
      </c>
      <c r="I1352" s="610" t="s">
        <v>4103</v>
      </c>
      <c r="J1352" s="610" t="s">
        <v>4104</v>
      </c>
    </row>
    <row r="1353" spans="6:10" s="15" customFormat="1" ht="18.75" hidden="1" customHeight="1">
      <c r="F1353" s="610" t="s">
        <v>4105</v>
      </c>
      <c r="G1353" s="610" t="s">
        <v>1138</v>
      </c>
      <c r="H1353" s="610" t="s">
        <v>1137</v>
      </c>
      <c r="I1353" s="610" t="s">
        <v>4106</v>
      </c>
      <c r="J1353" s="610" t="s">
        <v>4107</v>
      </c>
    </row>
    <row r="1354" spans="6:10" s="15" customFormat="1" ht="23.25" hidden="1" customHeight="1">
      <c r="F1354" s="610" t="s">
        <v>4108</v>
      </c>
      <c r="G1354" s="610" t="s">
        <v>1138</v>
      </c>
      <c r="H1354" s="610" t="s">
        <v>1137</v>
      </c>
      <c r="I1354" s="610" t="s">
        <v>4109</v>
      </c>
      <c r="J1354" s="610" t="s">
        <v>4110</v>
      </c>
    </row>
    <row r="1355" spans="6:10" s="15" customFormat="1" ht="35.25" hidden="1" customHeight="1">
      <c r="F1355" s="610" t="s">
        <v>4111</v>
      </c>
      <c r="G1355" s="610" t="s">
        <v>1138</v>
      </c>
      <c r="H1355" s="610" t="s">
        <v>1137</v>
      </c>
      <c r="I1355" s="610" t="s">
        <v>4112</v>
      </c>
      <c r="J1355" s="610" t="s">
        <v>4113</v>
      </c>
    </row>
    <row r="1356" spans="6:10" s="15" customFormat="1" ht="21" hidden="1" customHeight="1">
      <c r="F1356" s="610" t="s">
        <v>4114</v>
      </c>
      <c r="G1356" s="610" t="s">
        <v>1138</v>
      </c>
      <c r="H1356" s="610" t="s">
        <v>1137</v>
      </c>
      <c r="I1356" s="610" t="s">
        <v>4115</v>
      </c>
      <c r="J1356" s="610" t="s">
        <v>4116</v>
      </c>
    </row>
    <row r="1357" spans="6:10" s="15" customFormat="1" ht="33" hidden="1" customHeight="1">
      <c r="F1357" s="610" t="s">
        <v>4117</v>
      </c>
      <c r="G1357" s="610" t="s">
        <v>1138</v>
      </c>
      <c r="H1357" s="610" t="s">
        <v>1137</v>
      </c>
      <c r="I1357" s="610" t="s">
        <v>4118</v>
      </c>
      <c r="J1357" s="610" t="s">
        <v>4119</v>
      </c>
    </row>
    <row r="1358" spans="6:10" s="15" customFormat="1" ht="15" hidden="1" customHeight="1">
      <c r="F1358" s="610" t="s">
        <v>4120</v>
      </c>
      <c r="G1358" s="610" t="s">
        <v>1138</v>
      </c>
      <c r="H1358" s="610" t="s">
        <v>1137</v>
      </c>
      <c r="I1358" s="610" t="s">
        <v>4121</v>
      </c>
      <c r="J1358" s="610" t="s">
        <v>4122</v>
      </c>
    </row>
    <row r="1359" spans="6:10" s="15" customFormat="1" ht="15" hidden="1" customHeight="1">
      <c r="F1359" s="610" t="s">
        <v>4123</v>
      </c>
      <c r="G1359" s="610" t="s">
        <v>1138</v>
      </c>
      <c r="H1359" s="610" t="s">
        <v>1137</v>
      </c>
      <c r="I1359" s="610" t="s">
        <v>4124</v>
      </c>
      <c r="J1359" s="610" t="s">
        <v>4125</v>
      </c>
    </row>
    <row r="1360" spans="6:10" s="15" customFormat="1" ht="18.75" hidden="1" customHeight="1">
      <c r="F1360" s="610" t="s">
        <v>4126</v>
      </c>
      <c r="G1360" s="610" t="s">
        <v>1138</v>
      </c>
      <c r="H1360" s="610" t="s">
        <v>1137</v>
      </c>
      <c r="I1360" s="610" t="s">
        <v>4127</v>
      </c>
      <c r="J1360" s="610" t="s">
        <v>4128</v>
      </c>
    </row>
    <row r="1361" spans="2:10" s="15" customFormat="1" ht="23.25" hidden="1" customHeight="1">
      <c r="F1361" s="610" t="s">
        <v>4129</v>
      </c>
      <c r="G1361" s="610" t="s">
        <v>1138</v>
      </c>
      <c r="H1361" s="610" t="s">
        <v>1137</v>
      </c>
      <c r="I1361" s="610" t="s">
        <v>4130</v>
      </c>
      <c r="J1361" s="610" t="s">
        <v>4131</v>
      </c>
    </row>
    <row r="1362" spans="2:10" s="15" customFormat="1" ht="35.25" hidden="1" customHeight="1">
      <c r="F1362" s="610" t="s">
        <v>4132</v>
      </c>
      <c r="G1362" s="610" t="s">
        <v>1138</v>
      </c>
      <c r="H1362" s="610" t="s">
        <v>1137</v>
      </c>
      <c r="I1362" s="610" t="s">
        <v>4133</v>
      </c>
      <c r="J1362" s="610" t="s">
        <v>4134</v>
      </c>
    </row>
    <row r="1363" spans="2:10" s="15" customFormat="1" ht="21" hidden="1" customHeight="1">
      <c r="F1363" s="610" t="s">
        <v>4135</v>
      </c>
      <c r="G1363" s="610" t="s">
        <v>1138</v>
      </c>
      <c r="H1363" s="610" t="s">
        <v>1137</v>
      </c>
      <c r="I1363" s="610" t="s">
        <v>4136</v>
      </c>
      <c r="J1363" s="610" t="s">
        <v>4137</v>
      </c>
    </row>
    <row r="1364" spans="2:10" s="15" customFormat="1" ht="33" hidden="1" customHeight="1">
      <c r="F1364" s="610" t="s">
        <v>4138</v>
      </c>
      <c r="G1364" s="610" t="s">
        <v>1138</v>
      </c>
      <c r="H1364" s="610" t="s">
        <v>1137</v>
      </c>
      <c r="I1364" s="610" t="s">
        <v>4139</v>
      </c>
      <c r="J1364" s="610" t="s">
        <v>4140</v>
      </c>
    </row>
    <row r="1365" spans="2:10" s="15" customFormat="1" ht="15" hidden="1" customHeight="1">
      <c r="F1365" s="610" t="s">
        <v>4141</v>
      </c>
      <c r="G1365" s="610" t="s">
        <v>1138</v>
      </c>
      <c r="H1365" s="610" t="s">
        <v>1137</v>
      </c>
      <c r="I1365" s="610" t="s">
        <v>4142</v>
      </c>
      <c r="J1365" s="610" t="s">
        <v>4143</v>
      </c>
    </row>
    <row r="1366" spans="2:10" s="15" customFormat="1" ht="39" customHeight="1">
      <c r="F1366" s="610" t="s">
        <v>4144</v>
      </c>
      <c r="G1366" s="610" t="s">
        <v>1138</v>
      </c>
      <c r="H1366" s="610" t="s">
        <v>1137</v>
      </c>
      <c r="I1366" s="610" t="s">
        <v>4145</v>
      </c>
      <c r="J1366" s="610" t="s">
        <v>4146</v>
      </c>
    </row>
    <row r="1367" spans="2:10" s="15" customFormat="1" ht="40.5" customHeight="1">
      <c r="F1367" s="610" t="s">
        <v>4147</v>
      </c>
      <c r="G1367" s="610" t="s">
        <v>1138</v>
      </c>
      <c r="H1367" s="610" t="s">
        <v>1137</v>
      </c>
      <c r="I1367" s="610" t="s">
        <v>4148</v>
      </c>
      <c r="J1367" s="610" t="s">
        <v>4149</v>
      </c>
    </row>
    <row r="1368" spans="2:10" s="15" customFormat="1" ht="41.25" customHeight="1">
      <c r="F1368" s="610" t="s">
        <v>4150</v>
      </c>
      <c r="G1368" s="610" t="s">
        <v>1138</v>
      </c>
      <c r="H1368" s="610" t="s">
        <v>1137</v>
      </c>
      <c r="I1368" s="610" t="s">
        <v>4151</v>
      </c>
      <c r="J1368" s="610" t="s">
        <v>4152</v>
      </c>
    </row>
    <row r="1369" spans="2:10" s="15" customFormat="1" ht="18" customHeight="1">
      <c r="F1369" s="610" t="s">
        <v>4153</v>
      </c>
      <c r="G1369" s="610" t="s">
        <v>1138</v>
      </c>
      <c r="H1369" s="610" t="s">
        <v>1137</v>
      </c>
      <c r="I1369" s="610" t="s">
        <v>4154</v>
      </c>
      <c r="J1369" s="610" t="s">
        <v>4155</v>
      </c>
    </row>
    <row r="1370" spans="2:10" s="15" customFormat="1" ht="18" customHeight="1">
      <c r="F1370" s="610" t="s">
        <v>4156</v>
      </c>
      <c r="G1370" s="610" t="s">
        <v>1138</v>
      </c>
      <c r="H1370" s="610" t="s">
        <v>1137</v>
      </c>
      <c r="I1370" s="610" t="s">
        <v>4157</v>
      </c>
      <c r="J1370" s="610" t="s">
        <v>4158</v>
      </c>
    </row>
    <row r="1371" spans="2:10" s="15" customFormat="1" ht="33" customHeight="1">
      <c r="B1371" s="461"/>
      <c r="C1371" s="461"/>
      <c r="D1371" s="461"/>
      <c r="E1371" s="461"/>
      <c r="F1371" s="610" t="s">
        <v>4159</v>
      </c>
      <c r="G1371" s="610" t="s">
        <v>1138</v>
      </c>
      <c r="H1371" s="610" t="s">
        <v>1137</v>
      </c>
      <c r="I1371" s="610" t="s">
        <v>4160</v>
      </c>
      <c r="J1371" s="610" t="s">
        <v>4161</v>
      </c>
    </row>
    <row r="1372" spans="2:10" s="461" customFormat="1" ht="24" customHeight="1">
      <c r="F1372" s="610" t="s">
        <v>4162</v>
      </c>
      <c r="G1372" s="610" t="s">
        <v>1138</v>
      </c>
      <c r="H1372" s="610" t="s">
        <v>1137</v>
      </c>
      <c r="I1372" s="610" t="s">
        <v>4163</v>
      </c>
      <c r="J1372" s="610" t="s">
        <v>4164</v>
      </c>
    </row>
    <row r="1373" spans="2:10" s="461" customFormat="1" ht="28.5" customHeight="1">
      <c r="B1373" s="15"/>
      <c r="C1373" s="15"/>
      <c r="D1373" s="15"/>
      <c r="E1373" s="15"/>
      <c r="F1373" s="610" t="s">
        <v>4165</v>
      </c>
      <c r="G1373" s="610" t="s">
        <v>1138</v>
      </c>
      <c r="H1373" s="610" t="s">
        <v>1137</v>
      </c>
      <c r="I1373" s="610" t="s">
        <v>4166</v>
      </c>
      <c r="J1373" s="610" t="s">
        <v>4167</v>
      </c>
    </row>
    <row r="1374" spans="2:10" s="15" customFormat="1" ht="38.25" customHeight="1">
      <c r="F1374" s="610" t="s">
        <v>4168</v>
      </c>
      <c r="G1374" s="610" t="s">
        <v>1138</v>
      </c>
      <c r="H1374" s="610" t="s">
        <v>1137</v>
      </c>
      <c r="I1374" s="610" t="s">
        <v>4169</v>
      </c>
      <c r="J1374" s="610" t="s">
        <v>4170</v>
      </c>
    </row>
    <row r="1375" spans="2:10" s="15" customFormat="1" ht="39" customHeight="1">
      <c r="F1375" s="610" t="s">
        <v>4171</v>
      </c>
      <c r="G1375" s="610" t="s">
        <v>1138</v>
      </c>
      <c r="H1375" s="610" t="s">
        <v>1137</v>
      </c>
      <c r="I1375" s="610" t="s">
        <v>4172</v>
      </c>
      <c r="J1375" s="610" t="s">
        <v>4173</v>
      </c>
    </row>
    <row r="1376" spans="2:10" s="15" customFormat="1" ht="15">
      <c r="F1376" s="610" t="s">
        <v>4174</v>
      </c>
      <c r="G1376" s="610" t="s">
        <v>1138</v>
      </c>
      <c r="H1376" s="610" t="s">
        <v>1137</v>
      </c>
      <c r="I1376" s="610" t="s">
        <v>4175</v>
      </c>
      <c r="J1376" s="610" t="s">
        <v>4176</v>
      </c>
    </row>
    <row r="1377" spans="6:10" s="15" customFormat="1" ht="18.75" customHeight="1">
      <c r="F1377" s="610" t="s">
        <v>4177</v>
      </c>
      <c r="G1377" s="610" t="s">
        <v>1138</v>
      </c>
      <c r="H1377" s="610" t="s">
        <v>1137</v>
      </c>
      <c r="I1377" s="610" t="s">
        <v>4178</v>
      </c>
      <c r="J1377" s="610" t="s">
        <v>4179</v>
      </c>
    </row>
    <row r="1378" spans="6:10" s="15" customFormat="1" ht="23.25" customHeight="1">
      <c r="F1378" s="610" t="s">
        <v>4180</v>
      </c>
      <c r="G1378" s="610" t="s">
        <v>1138</v>
      </c>
      <c r="H1378" s="610" t="s">
        <v>1137</v>
      </c>
      <c r="I1378" s="610" t="s">
        <v>4181</v>
      </c>
      <c r="J1378" s="610" t="s">
        <v>4182</v>
      </c>
    </row>
    <row r="1379" spans="6:10" s="15" customFormat="1" ht="27.75" customHeight="1">
      <c r="F1379" s="610" t="s">
        <v>4183</v>
      </c>
      <c r="G1379" s="610" t="s">
        <v>1138</v>
      </c>
      <c r="H1379" s="610" t="s">
        <v>1137</v>
      </c>
      <c r="I1379" s="610" t="s">
        <v>4184</v>
      </c>
      <c r="J1379" s="610" t="s">
        <v>4185</v>
      </c>
    </row>
    <row r="1380" spans="6:10" s="15" customFormat="1" ht="21" customHeight="1">
      <c r="F1380" s="610" t="s">
        <v>4186</v>
      </c>
      <c r="G1380" s="610" t="s">
        <v>1138</v>
      </c>
      <c r="H1380" s="610" t="s">
        <v>1137</v>
      </c>
      <c r="I1380" s="610" t="s">
        <v>4187</v>
      </c>
      <c r="J1380" s="610" t="s">
        <v>4188</v>
      </c>
    </row>
    <row r="1381" spans="6:10" s="15" customFormat="1" ht="33" customHeight="1">
      <c r="F1381" s="610" t="s">
        <v>4189</v>
      </c>
      <c r="G1381" s="610" t="s">
        <v>1138</v>
      </c>
      <c r="H1381" s="610" t="s">
        <v>1137</v>
      </c>
      <c r="I1381" s="610" t="s">
        <v>4190</v>
      </c>
      <c r="J1381" s="610" t="s">
        <v>4191</v>
      </c>
    </row>
    <row r="1382" spans="6:10" s="15" customFormat="1" ht="38.25" customHeight="1">
      <c r="F1382" s="610" t="s">
        <v>4192</v>
      </c>
      <c r="G1382" s="610" t="s">
        <v>1138</v>
      </c>
      <c r="H1382" s="610" t="s">
        <v>1137</v>
      </c>
      <c r="I1382" s="610" t="s">
        <v>4193</v>
      </c>
      <c r="J1382" s="610" t="s">
        <v>4194</v>
      </c>
    </row>
    <row r="1383" spans="6:10" s="15" customFormat="1" ht="15">
      <c r="F1383" s="610" t="s">
        <v>4195</v>
      </c>
      <c r="G1383" s="610" t="s">
        <v>1138</v>
      </c>
      <c r="H1383" s="610" t="s">
        <v>1137</v>
      </c>
      <c r="I1383" s="610" t="s">
        <v>4196</v>
      </c>
      <c r="J1383" s="610" t="s">
        <v>4197</v>
      </c>
    </row>
    <row r="1384" spans="6:10" s="15" customFormat="1" ht="18.75" customHeight="1">
      <c r="F1384" s="610" t="s">
        <v>4198</v>
      </c>
      <c r="G1384" s="610" t="s">
        <v>1138</v>
      </c>
      <c r="H1384" s="610" t="s">
        <v>1137</v>
      </c>
      <c r="I1384" s="610" t="s">
        <v>4199</v>
      </c>
      <c r="J1384" s="610" t="s">
        <v>4200</v>
      </c>
    </row>
    <row r="1385" spans="6:10" s="15" customFormat="1" ht="23.25" customHeight="1">
      <c r="F1385" s="610" t="s">
        <v>4201</v>
      </c>
      <c r="G1385" s="610" t="s">
        <v>1138</v>
      </c>
      <c r="H1385" s="610" t="s">
        <v>1137</v>
      </c>
      <c r="I1385" s="610" t="s">
        <v>4202</v>
      </c>
      <c r="J1385" s="610" t="s">
        <v>4203</v>
      </c>
    </row>
    <row r="1386" spans="6:10" s="15" customFormat="1" ht="35.25" customHeight="1">
      <c r="F1386" s="610" t="s">
        <v>4204</v>
      </c>
      <c r="G1386" s="610" t="s">
        <v>1138</v>
      </c>
      <c r="H1386" s="610" t="s">
        <v>1137</v>
      </c>
      <c r="I1386" s="610" t="s">
        <v>4205</v>
      </c>
      <c r="J1386" s="610" t="s">
        <v>4206</v>
      </c>
    </row>
    <row r="1387" spans="6:10" s="15" customFormat="1" ht="21" customHeight="1">
      <c r="F1387" s="610" t="s">
        <v>4207</v>
      </c>
      <c r="G1387" s="610" t="s">
        <v>1138</v>
      </c>
      <c r="H1387" s="610" t="s">
        <v>1137</v>
      </c>
      <c r="I1387" s="610" t="s">
        <v>4208</v>
      </c>
      <c r="J1387" s="610" t="s">
        <v>4209</v>
      </c>
    </row>
    <row r="1388" spans="6:10" s="15" customFormat="1" ht="33" customHeight="1">
      <c r="F1388" s="610" t="s">
        <v>4210</v>
      </c>
      <c r="G1388" s="610" t="s">
        <v>1138</v>
      </c>
      <c r="H1388" s="610" t="s">
        <v>1137</v>
      </c>
      <c r="I1388" s="610" t="s">
        <v>4211</v>
      </c>
      <c r="J1388" s="610" t="s">
        <v>4212</v>
      </c>
    </row>
    <row r="1389" spans="6:10" s="15" customFormat="1" ht="36.75" customHeight="1">
      <c r="F1389" s="610" t="s">
        <v>4213</v>
      </c>
      <c r="G1389" s="610" t="s">
        <v>1138</v>
      </c>
      <c r="H1389" s="610" t="s">
        <v>1137</v>
      </c>
      <c r="I1389" s="610" t="s">
        <v>4214</v>
      </c>
      <c r="J1389" s="610" t="s">
        <v>4215</v>
      </c>
    </row>
    <row r="1390" spans="6:10" s="15" customFormat="1" ht="15">
      <c r="F1390" s="610" t="s">
        <v>4216</v>
      </c>
      <c r="G1390" s="610" t="s">
        <v>1138</v>
      </c>
      <c r="H1390" s="610" t="s">
        <v>1137</v>
      </c>
      <c r="I1390" s="610" t="s">
        <v>4217</v>
      </c>
      <c r="J1390" s="610" t="s">
        <v>4218</v>
      </c>
    </row>
    <row r="1391" spans="6:10" s="15" customFormat="1" ht="18.75" customHeight="1">
      <c r="F1391" s="610" t="s">
        <v>4219</v>
      </c>
      <c r="G1391" s="610" t="s">
        <v>1138</v>
      </c>
      <c r="H1391" s="610" t="s">
        <v>1137</v>
      </c>
      <c r="I1391" s="610" t="s">
        <v>4220</v>
      </c>
      <c r="J1391" s="610" t="s">
        <v>4221</v>
      </c>
    </row>
    <row r="1392" spans="6:10" s="15" customFormat="1" ht="23.25" customHeight="1">
      <c r="F1392" s="610" t="s">
        <v>4222</v>
      </c>
      <c r="G1392" s="610" t="s">
        <v>1138</v>
      </c>
      <c r="H1392" s="610" t="s">
        <v>1137</v>
      </c>
      <c r="I1392" s="610" t="s">
        <v>4223</v>
      </c>
      <c r="J1392" s="610" t="s">
        <v>4224</v>
      </c>
    </row>
    <row r="1393" spans="6:10" s="15" customFormat="1" ht="35.25" customHeight="1">
      <c r="F1393" s="610" t="s">
        <v>4225</v>
      </c>
      <c r="G1393" s="610" t="s">
        <v>1138</v>
      </c>
      <c r="H1393" s="610" t="s">
        <v>1137</v>
      </c>
      <c r="I1393" s="610" t="s">
        <v>4226</v>
      </c>
      <c r="J1393" s="610" t="s">
        <v>4227</v>
      </c>
    </row>
    <row r="1394" spans="6:10" s="15" customFormat="1" ht="21" customHeight="1">
      <c r="F1394" s="610" t="s">
        <v>4228</v>
      </c>
      <c r="G1394" s="610" t="s">
        <v>1138</v>
      </c>
      <c r="H1394" s="610" t="s">
        <v>1137</v>
      </c>
      <c r="I1394" s="610" t="s">
        <v>4229</v>
      </c>
      <c r="J1394" s="610" t="s">
        <v>4230</v>
      </c>
    </row>
    <row r="1395" spans="6:10" s="15" customFormat="1" ht="33" customHeight="1">
      <c r="F1395" s="610" t="s">
        <v>4231</v>
      </c>
      <c r="G1395" s="610" t="s">
        <v>1138</v>
      </c>
      <c r="H1395" s="610" t="s">
        <v>1137</v>
      </c>
      <c r="I1395" s="610" t="s">
        <v>4232</v>
      </c>
      <c r="J1395" s="610" t="s">
        <v>4233</v>
      </c>
    </row>
    <row r="1396" spans="6:10" s="15" customFormat="1" ht="15" customHeight="1">
      <c r="F1396" s="610" t="s">
        <v>4234</v>
      </c>
      <c r="G1396" s="610" t="s">
        <v>1138</v>
      </c>
      <c r="H1396" s="610" t="s">
        <v>1137</v>
      </c>
      <c r="I1396" s="610" t="s">
        <v>4235</v>
      </c>
      <c r="J1396" s="610" t="s">
        <v>4236</v>
      </c>
    </row>
    <row r="1397" spans="6:10" s="15" customFormat="1" ht="15">
      <c r="F1397" s="610" t="s">
        <v>4237</v>
      </c>
      <c r="G1397" s="610" t="s">
        <v>1138</v>
      </c>
      <c r="H1397" s="610" t="s">
        <v>1137</v>
      </c>
      <c r="I1397" s="610" t="s">
        <v>4238</v>
      </c>
      <c r="J1397" s="610" t="s">
        <v>4239</v>
      </c>
    </row>
    <row r="1398" spans="6:10" s="15" customFormat="1" ht="18.75" customHeight="1">
      <c r="F1398" s="610" t="s">
        <v>4240</v>
      </c>
      <c r="G1398" s="610" t="s">
        <v>1138</v>
      </c>
      <c r="H1398" s="610" t="s">
        <v>1137</v>
      </c>
      <c r="I1398" s="610" t="s">
        <v>4241</v>
      </c>
      <c r="J1398" s="610" t="s">
        <v>4242</v>
      </c>
    </row>
    <row r="1399" spans="6:10" s="15" customFormat="1" ht="23.25" customHeight="1">
      <c r="F1399" s="610" t="s">
        <v>4243</v>
      </c>
      <c r="G1399" s="610" t="s">
        <v>1138</v>
      </c>
      <c r="H1399" s="610" t="s">
        <v>1137</v>
      </c>
      <c r="I1399" s="610" t="s">
        <v>4244</v>
      </c>
      <c r="J1399" s="610" t="s">
        <v>4245</v>
      </c>
    </row>
    <row r="1400" spans="6:10" s="15" customFormat="1" ht="35.25" customHeight="1">
      <c r="F1400" s="610" t="s">
        <v>4246</v>
      </c>
      <c r="G1400" s="610" t="s">
        <v>1138</v>
      </c>
      <c r="H1400" s="610" t="s">
        <v>1137</v>
      </c>
      <c r="I1400" s="610" t="s">
        <v>4247</v>
      </c>
      <c r="J1400" s="610" t="s">
        <v>4248</v>
      </c>
    </row>
    <row r="1401" spans="6:10" s="15" customFormat="1" ht="21" customHeight="1">
      <c r="F1401" s="610" t="s">
        <v>4249</v>
      </c>
      <c r="G1401" s="610" t="s">
        <v>1138</v>
      </c>
      <c r="H1401" s="610" t="s">
        <v>1137</v>
      </c>
      <c r="I1401" s="610" t="s">
        <v>4250</v>
      </c>
      <c r="J1401" s="610" t="s">
        <v>4251</v>
      </c>
    </row>
    <row r="1402" spans="6:10" s="15" customFormat="1" ht="33" customHeight="1">
      <c r="F1402" s="610" t="s">
        <v>4252</v>
      </c>
      <c r="G1402" s="610" t="s">
        <v>1138</v>
      </c>
      <c r="H1402" s="610" t="s">
        <v>1137</v>
      </c>
      <c r="I1402" s="610" t="s">
        <v>4253</v>
      </c>
      <c r="J1402" s="610" t="s">
        <v>4254</v>
      </c>
    </row>
    <row r="1403" spans="6:10" s="15" customFormat="1" ht="15" customHeight="1">
      <c r="F1403" s="610" t="s">
        <v>4255</v>
      </c>
      <c r="G1403" s="610" t="s">
        <v>1138</v>
      </c>
      <c r="H1403" s="610" t="s">
        <v>1137</v>
      </c>
      <c r="I1403" s="610" t="s">
        <v>4256</v>
      </c>
      <c r="J1403" s="610" t="s">
        <v>4257</v>
      </c>
    </row>
    <row r="1404" spans="6:10" s="15" customFormat="1" ht="15">
      <c r="F1404" s="610" t="s">
        <v>4258</v>
      </c>
      <c r="G1404" s="610" t="s">
        <v>1138</v>
      </c>
      <c r="H1404" s="610" t="s">
        <v>1137</v>
      </c>
      <c r="I1404" s="610" t="s">
        <v>4259</v>
      </c>
      <c r="J1404" s="610" t="s">
        <v>4260</v>
      </c>
    </row>
    <row r="1405" spans="6:10" s="15" customFormat="1" ht="18.75" customHeight="1">
      <c r="F1405" s="610" t="s">
        <v>4261</v>
      </c>
      <c r="G1405" s="610" t="s">
        <v>1138</v>
      </c>
      <c r="H1405" s="610" t="s">
        <v>1137</v>
      </c>
      <c r="I1405" s="610" t="s">
        <v>4262</v>
      </c>
      <c r="J1405" s="610" t="s">
        <v>4263</v>
      </c>
    </row>
    <row r="1406" spans="6:10" s="15" customFormat="1" ht="23.25" customHeight="1">
      <c r="F1406" s="610" t="s">
        <v>4264</v>
      </c>
      <c r="G1406" s="610" t="s">
        <v>1138</v>
      </c>
      <c r="H1406" s="610" t="s">
        <v>1137</v>
      </c>
      <c r="I1406" s="610" t="s">
        <v>4265</v>
      </c>
      <c r="J1406" s="610" t="s">
        <v>4266</v>
      </c>
    </row>
    <row r="1407" spans="6:10" s="15" customFormat="1" ht="35.25" customHeight="1">
      <c r="F1407" s="610" t="s">
        <v>4267</v>
      </c>
      <c r="G1407" s="610" t="s">
        <v>1138</v>
      </c>
      <c r="H1407" s="610" t="s">
        <v>1137</v>
      </c>
      <c r="I1407" s="610" t="s">
        <v>4268</v>
      </c>
      <c r="J1407" s="610" t="s">
        <v>4269</v>
      </c>
    </row>
    <row r="1408" spans="6:10" s="15" customFormat="1" ht="21" customHeight="1">
      <c r="F1408" s="610" t="s">
        <v>4270</v>
      </c>
      <c r="G1408" s="610" t="s">
        <v>1138</v>
      </c>
      <c r="H1408" s="610" t="s">
        <v>1137</v>
      </c>
      <c r="I1408" s="610" t="s">
        <v>4271</v>
      </c>
      <c r="J1408" s="610" t="s">
        <v>4272</v>
      </c>
    </row>
    <row r="1409" spans="6:10" s="15" customFormat="1" ht="33" customHeight="1">
      <c r="F1409" s="610" t="s">
        <v>4273</v>
      </c>
      <c r="G1409" s="610" t="s">
        <v>1138</v>
      </c>
      <c r="H1409" s="610" t="s">
        <v>1137</v>
      </c>
      <c r="I1409" s="610" t="s">
        <v>4274</v>
      </c>
      <c r="J1409" s="610" t="s">
        <v>4275</v>
      </c>
    </row>
    <row r="1410" spans="6:10" s="15" customFormat="1" ht="15" customHeight="1">
      <c r="F1410" s="610" t="s">
        <v>4276</v>
      </c>
      <c r="G1410" s="610" t="s">
        <v>1138</v>
      </c>
      <c r="H1410" s="610" t="s">
        <v>1137</v>
      </c>
      <c r="I1410" s="610" t="s">
        <v>4277</v>
      </c>
      <c r="J1410" s="610" t="s">
        <v>4278</v>
      </c>
    </row>
    <row r="1411" spans="6:10" s="15" customFormat="1" ht="15">
      <c r="F1411" s="610" t="s">
        <v>4279</v>
      </c>
      <c r="G1411" s="610" t="s">
        <v>1138</v>
      </c>
      <c r="H1411" s="610" t="s">
        <v>1137</v>
      </c>
      <c r="I1411" s="610" t="s">
        <v>4280</v>
      </c>
      <c r="J1411" s="610" t="s">
        <v>4281</v>
      </c>
    </row>
    <row r="1412" spans="6:10" s="15" customFormat="1" ht="18.75" customHeight="1">
      <c r="F1412" s="610" t="s">
        <v>4282</v>
      </c>
      <c r="G1412" s="610" t="s">
        <v>1138</v>
      </c>
      <c r="H1412" s="610" t="s">
        <v>1137</v>
      </c>
      <c r="I1412" s="610" t="s">
        <v>4283</v>
      </c>
      <c r="J1412" s="610" t="s">
        <v>4284</v>
      </c>
    </row>
    <row r="1413" spans="6:10" s="15" customFormat="1" ht="23.25" customHeight="1">
      <c r="F1413" s="610" t="s">
        <v>4285</v>
      </c>
      <c r="G1413" s="610" t="s">
        <v>1138</v>
      </c>
      <c r="H1413" s="610" t="s">
        <v>1137</v>
      </c>
      <c r="I1413" s="610" t="s">
        <v>4286</v>
      </c>
      <c r="J1413" s="610" t="s">
        <v>4287</v>
      </c>
    </row>
    <row r="1414" spans="6:10" s="15" customFormat="1" ht="35.25" customHeight="1">
      <c r="F1414" s="610" t="s">
        <v>4288</v>
      </c>
      <c r="G1414" s="610" t="s">
        <v>1138</v>
      </c>
      <c r="H1414" s="610" t="s">
        <v>1137</v>
      </c>
      <c r="I1414" s="610" t="s">
        <v>4289</v>
      </c>
      <c r="J1414" s="610" t="s">
        <v>4290</v>
      </c>
    </row>
    <row r="1415" spans="6:10" s="15" customFormat="1" ht="21" customHeight="1">
      <c r="F1415" s="610" t="s">
        <v>4291</v>
      </c>
      <c r="G1415" s="610" t="s">
        <v>1138</v>
      </c>
      <c r="H1415" s="610" t="s">
        <v>1137</v>
      </c>
      <c r="I1415" s="610" t="s">
        <v>4292</v>
      </c>
      <c r="J1415" s="610" t="s">
        <v>4293</v>
      </c>
    </row>
    <row r="1416" spans="6:10" s="15" customFormat="1" ht="33" customHeight="1">
      <c r="F1416" s="610" t="s">
        <v>4294</v>
      </c>
      <c r="G1416" s="610" t="s">
        <v>1138</v>
      </c>
      <c r="H1416" s="610" t="s">
        <v>1137</v>
      </c>
      <c r="I1416" s="610" t="s">
        <v>4295</v>
      </c>
      <c r="J1416" s="610" t="s">
        <v>4296</v>
      </c>
    </row>
    <row r="1417" spans="6:10" s="15" customFormat="1" ht="15" customHeight="1">
      <c r="F1417" s="610" t="s">
        <v>4297</v>
      </c>
      <c r="G1417" s="610" t="s">
        <v>1138</v>
      </c>
      <c r="H1417" s="610" t="s">
        <v>1137</v>
      </c>
      <c r="I1417" s="610" t="s">
        <v>4298</v>
      </c>
      <c r="J1417" s="610" t="s">
        <v>4299</v>
      </c>
    </row>
    <row r="1418" spans="6:10" s="15" customFormat="1" ht="15">
      <c r="F1418" s="610" t="s">
        <v>4300</v>
      </c>
      <c r="G1418" s="610" t="s">
        <v>1138</v>
      </c>
      <c r="H1418" s="610" t="s">
        <v>1137</v>
      </c>
      <c r="I1418" s="610" t="s">
        <v>4301</v>
      </c>
      <c r="J1418" s="610" t="s">
        <v>4302</v>
      </c>
    </row>
    <row r="1419" spans="6:10" s="15" customFormat="1" ht="18.75" customHeight="1">
      <c r="F1419" s="610" t="s">
        <v>4303</v>
      </c>
      <c r="G1419" s="610" t="s">
        <v>1138</v>
      </c>
      <c r="H1419" s="610" t="s">
        <v>1137</v>
      </c>
      <c r="I1419" s="610" t="s">
        <v>4304</v>
      </c>
      <c r="J1419" s="610" t="s">
        <v>4305</v>
      </c>
    </row>
    <row r="1420" spans="6:10" s="15" customFormat="1" ht="23.25" customHeight="1">
      <c r="F1420" s="610" t="s">
        <v>4306</v>
      </c>
      <c r="G1420" s="610" t="s">
        <v>1138</v>
      </c>
      <c r="H1420" s="610" t="s">
        <v>1137</v>
      </c>
      <c r="I1420" s="610" t="s">
        <v>4307</v>
      </c>
      <c r="J1420" s="610" t="s">
        <v>4308</v>
      </c>
    </row>
    <row r="1421" spans="6:10" s="15" customFormat="1" ht="35.25" customHeight="1">
      <c r="F1421" s="610" t="s">
        <v>4309</v>
      </c>
      <c r="G1421" s="610" t="s">
        <v>1138</v>
      </c>
      <c r="H1421" s="610" t="s">
        <v>1137</v>
      </c>
      <c r="I1421" s="610" t="s">
        <v>4310</v>
      </c>
      <c r="J1421" s="610" t="s">
        <v>4311</v>
      </c>
    </row>
    <row r="1422" spans="6:10" s="15" customFormat="1" ht="21" customHeight="1">
      <c r="F1422" s="610" t="s">
        <v>4312</v>
      </c>
      <c r="G1422" s="610" t="s">
        <v>1138</v>
      </c>
      <c r="H1422" s="610" t="s">
        <v>1137</v>
      </c>
      <c r="I1422" s="610" t="s">
        <v>4313</v>
      </c>
      <c r="J1422" s="610" t="s">
        <v>4314</v>
      </c>
    </row>
    <row r="1423" spans="6:10" s="15" customFormat="1" ht="33" customHeight="1">
      <c r="F1423" s="610" t="s">
        <v>4315</v>
      </c>
      <c r="G1423" s="610" t="s">
        <v>1138</v>
      </c>
      <c r="H1423" s="610" t="s">
        <v>1137</v>
      </c>
      <c r="I1423" s="610" t="s">
        <v>4316</v>
      </c>
      <c r="J1423" s="610" t="s">
        <v>4317</v>
      </c>
    </row>
    <row r="1424" spans="6:10" s="15" customFormat="1" ht="15" customHeight="1">
      <c r="F1424" s="610" t="s">
        <v>4318</v>
      </c>
      <c r="G1424" s="610" t="s">
        <v>1138</v>
      </c>
      <c r="H1424" s="610" t="s">
        <v>1137</v>
      </c>
      <c r="I1424" s="610" t="s">
        <v>4319</v>
      </c>
      <c r="J1424" s="610" t="s">
        <v>4320</v>
      </c>
    </row>
    <row r="1425" spans="6:10" s="15" customFormat="1" ht="15">
      <c r="F1425" s="610" t="s">
        <v>4321</v>
      </c>
      <c r="G1425" s="610" t="s">
        <v>1138</v>
      </c>
      <c r="H1425" s="610" t="s">
        <v>1137</v>
      </c>
      <c r="I1425" s="610" t="s">
        <v>4322</v>
      </c>
      <c r="J1425" s="610" t="s">
        <v>4323</v>
      </c>
    </row>
    <row r="1426" spans="6:10" s="15" customFormat="1" ht="18.75" customHeight="1">
      <c r="F1426" s="610" t="s">
        <v>4324</v>
      </c>
      <c r="G1426" s="610" t="s">
        <v>1138</v>
      </c>
      <c r="H1426" s="610" t="s">
        <v>1137</v>
      </c>
      <c r="I1426" s="610" t="s">
        <v>4325</v>
      </c>
      <c r="J1426" s="610" t="s">
        <v>4326</v>
      </c>
    </row>
    <row r="1427" spans="6:10" s="15" customFormat="1" ht="23.25" customHeight="1">
      <c r="F1427" s="610" t="s">
        <v>4327</v>
      </c>
      <c r="G1427" s="610" t="s">
        <v>1138</v>
      </c>
      <c r="H1427" s="610" t="s">
        <v>1137</v>
      </c>
      <c r="I1427" s="610" t="s">
        <v>4328</v>
      </c>
      <c r="J1427" s="610" t="s">
        <v>4329</v>
      </c>
    </row>
    <row r="1428" spans="6:10" s="15" customFormat="1" ht="35.25" customHeight="1">
      <c r="F1428" s="610" t="s">
        <v>4330</v>
      </c>
      <c r="G1428" s="610" t="s">
        <v>1138</v>
      </c>
      <c r="H1428" s="610" t="s">
        <v>1137</v>
      </c>
      <c r="I1428" s="610" t="s">
        <v>4331</v>
      </c>
      <c r="J1428" s="610" t="s">
        <v>4332</v>
      </c>
    </row>
    <row r="1429" spans="6:10" s="15" customFormat="1" ht="21" customHeight="1">
      <c r="F1429" s="610" t="s">
        <v>4333</v>
      </c>
      <c r="G1429" s="610" t="s">
        <v>1138</v>
      </c>
      <c r="H1429" s="610" t="s">
        <v>1137</v>
      </c>
      <c r="I1429" s="610" t="s">
        <v>4334</v>
      </c>
      <c r="J1429" s="610" t="s">
        <v>4335</v>
      </c>
    </row>
    <row r="1430" spans="6:10" s="15" customFormat="1" ht="33" customHeight="1">
      <c r="F1430" s="610" t="s">
        <v>4336</v>
      </c>
      <c r="G1430" s="610" t="s">
        <v>1138</v>
      </c>
      <c r="H1430" s="610" t="s">
        <v>1137</v>
      </c>
      <c r="I1430" s="610" t="s">
        <v>4337</v>
      </c>
      <c r="J1430" s="610" t="s">
        <v>4338</v>
      </c>
    </row>
    <row r="1431" spans="6:10" s="15" customFormat="1" ht="15" customHeight="1">
      <c r="F1431" s="610" t="s">
        <v>4339</v>
      </c>
      <c r="G1431" s="610" t="s">
        <v>1138</v>
      </c>
      <c r="H1431" s="610" t="s">
        <v>1137</v>
      </c>
      <c r="I1431" s="610" t="s">
        <v>4340</v>
      </c>
      <c r="J1431" s="610" t="s">
        <v>4341</v>
      </c>
    </row>
    <row r="1432" spans="6:10" s="15" customFormat="1" ht="15">
      <c r="F1432" s="610" t="s">
        <v>4342</v>
      </c>
      <c r="G1432" s="610" t="s">
        <v>1138</v>
      </c>
      <c r="H1432" s="610" t="s">
        <v>1137</v>
      </c>
      <c r="I1432" s="610" t="s">
        <v>4343</v>
      </c>
      <c r="J1432" s="610" t="s">
        <v>4344</v>
      </c>
    </row>
    <row r="1433" spans="6:10" s="15" customFormat="1" ht="18.75" customHeight="1">
      <c r="F1433" s="610" t="s">
        <v>4345</v>
      </c>
      <c r="G1433" s="610" t="s">
        <v>1138</v>
      </c>
      <c r="H1433" s="610" t="s">
        <v>1137</v>
      </c>
      <c r="I1433" s="610" t="s">
        <v>4346</v>
      </c>
      <c r="J1433" s="610" t="s">
        <v>4347</v>
      </c>
    </row>
    <row r="1434" spans="6:10" s="15" customFormat="1" ht="23.25" customHeight="1">
      <c r="F1434" s="610" t="s">
        <v>4348</v>
      </c>
      <c r="G1434" s="610" t="s">
        <v>1138</v>
      </c>
      <c r="H1434" s="610" t="s">
        <v>1137</v>
      </c>
      <c r="I1434" s="610" t="s">
        <v>4349</v>
      </c>
      <c r="J1434" s="610" t="s">
        <v>4350</v>
      </c>
    </row>
    <row r="1435" spans="6:10" s="15" customFormat="1" ht="35.25" customHeight="1">
      <c r="F1435" s="610" t="s">
        <v>4351</v>
      </c>
      <c r="G1435" s="610" t="s">
        <v>1138</v>
      </c>
      <c r="H1435" s="610" t="s">
        <v>1137</v>
      </c>
      <c r="I1435" s="610" t="s">
        <v>4352</v>
      </c>
      <c r="J1435" s="610" t="s">
        <v>4353</v>
      </c>
    </row>
    <row r="1436" spans="6:10" s="15" customFormat="1" ht="21" customHeight="1">
      <c r="F1436" s="610" t="s">
        <v>4354</v>
      </c>
      <c r="G1436" s="610" t="s">
        <v>1138</v>
      </c>
      <c r="H1436" s="610" t="s">
        <v>1137</v>
      </c>
      <c r="I1436" s="610" t="s">
        <v>4355</v>
      </c>
      <c r="J1436" s="610" t="s">
        <v>4356</v>
      </c>
    </row>
    <row r="1437" spans="6:10" s="15" customFormat="1" ht="33" customHeight="1">
      <c r="F1437" s="610" t="s">
        <v>4357</v>
      </c>
      <c r="G1437" s="610" t="s">
        <v>1138</v>
      </c>
      <c r="H1437" s="610" t="s">
        <v>1137</v>
      </c>
      <c r="I1437" s="610" t="s">
        <v>4358</v>
      </c>
      <c r="J1437" s="610" t="s">
        <v>4359</v>
      </c>
    </row>
    <row r="1438" spans="6:10" s="15" customFormat="1" ht="15" customHeight="1">
      <c r="F1438" s="610" t="s">
        <v>4360</v>
      </c>
      <c r="G1438" s="610" t="s">
        <v>1138</v>
      </c>
      <c r="H1438" s="610" t="s">
        <v>1137</v>
      </c>
      <c r="I1438" s="610" t="s">
        <v>4361</v>
      </c>
      <c r="J1438" s="610" t="s">
        <v>4362</v>
      </c>
    </row>
    <row r="1439" spans="6:10" s="15" customFormat="1" ht="15">
      <c r="F1439" s="610" t="s">
        <v>4363</v>
      </c>
      <c r="G1439" s="610" t="s">
        <v>1138</v>
      </c>
      <c r="H1439" s="610" t="s">
        <v>1137</v>
      </c>
      <c r="I1439" s="610" t="s">
        <v>4364</v>
      </c>
      <c r="J1439" s="610" t="s">
        <v>4365</v>
      </c>
    </row>
    <row r="1440" spans="6:10" s="15" customFormat="1" ht="18.75" customHeight="1">
      <c r="F1440" s="610" t="s">
        <v>4366</v>
      </c>
      <c r="G1440" s="610" t="s">
        <v>1138</v>
      </c>
      <c r="H1440" s="610" t="s">
        <v>1137</v>
      </c>
      <c r="I1440" s="610" t="s">
        <v>4367</v>
      </c>
      <c r="J1440" s="610" t="s">
        <v>4368</v>
      </c>
    </row>
    <row r="1441" spans="6:10" s="15" customFormat="1" ht="23.25" customHeight="1">
      <c r="F1441" s="610" t="s">
        <v>4369</v>
      </c>
      <c r="G1441" s="610" t="s">
        <v>1138</v>
      </c>
      <c r="H1441" s="610" t="s">
        <v>1137</v>
      </c>
      <c r="I1441" s="610" t="s">
        <v>4370</v>
      </c>
      <c r="J1441" s="610" t="s">
        <v>4371</v>
      </c>
    </row>
    <row r="1442" spans="6:10" s="15" customFormat="1" ht="35.25" customHeight="1">
      <c r="F1442" s="610" t="s">
        <v>4372</v>
      </c>
      <c r="G1442" s="610" t="s">
        <v>1138</v>
      </c>
      <c r="H1442" s="610" t="s">
        <v>1137</v>
      </c>
      <c r="I1442" s="610" t="s">
        <v>4373</v>
      </c>
      <c r="J1442" s="610" t="s">
        <v>4374</v>
      </c>
    </row>
    <row r="1443" spans="6:10" s="15" customFormat="1" ht="21" customHeight="1">
      <c r="F1443" s="610" t="s">
        <v>4375</v>
      </c>
      <c r="G1443" s="610" t="s">
        <v>1138</v>
      </c>
      <c r="H1443" s="610" t="s">
        <v>1137</v>
      </c>
      <c r="I1443" s="610" t="s">
        <v>4376</v>
      </c>
      <c r="J1443" s="610" t="s">
        <v>4377</v>
      </c>
    </row>
    <row r="1444" spans="6:10" s="15" customFormat="1" ht="33" customHeight="1">
      <c r="F1444" s="610" t="s">
        <v>4378</v>
      </c>
      <c r="G1444" s="610" t="s">
        <v>1138</v>
      </c>
      <c r="H1444" s="610" t="s">
        <v>1137</v>
      </c>
      <c r="I1444" s="610" t="s">
        <v>4379</v>
      </c>
      <c r="J1444" s="610" t="s">
        <v>4380</v>
      </c>
    </row>
    <row r="1445" spans="6:10" s="15" customFormat="1" ht="15" customHeight="1">
      <c r="F1445" s="610" t="s">
        <v>4381</v>
      </c>
      <c r="G1445" s="610" t="s">
        <v>1138</v>
      </c>
      <c r="H1445" s="610" t="s">
        <v>1137</v>
      </c>
      <c r="I1445" s="610" t="s">
        <v>4382</v>
      </c>
      <c r="J1445" s="610" t="s">
        <v>4383</v>
      </c>
    </row>
    <row r="1446" spans="6:10" s="15" customFormat="1" ht="15">
      <c r="F1446" s="610" t="s">
        <v>4384</v>
      </c>
      <c r="G1446" s="610" t="s">
        <v>1138</v>
      </c>
      <c r="H1446" s="610" t="s">
        <v>1137</v>
      </c>
      <c r="I1446" s="610" t="s">
        <v>4385</v>
      </c>
      <c r="J1446" s="610" t="s">
        <v>4386</v>
      </c>
    </row>
    <row r="1447" spans="6:10" s="15" customFormat="1" ht="18.75" customHeight="1">
      <c r="F1447" s="610" t="s">
        <v>4387</v>
      </c>
      <c r="G1447" s="610" t="s">
        <v>1138</v>
      </c>
      <c r="H1447" s="610" t="s">
        <v>1137</v>
      </c>
      <c r="I1447" s="610" t="s">
        <v>4388</v>
      </c>
      <c r="J1447" s="610" t="s">
        <v>4389</v>
      </c>
    </row>
    <row r="1448" spans="6:10" s="15" customFormat="1" ht="23.25" customHeight="1">
      <c r="F1448" s="610" t="s">
        <v>4390</v>
      </c>
      <c r="G1448" s="610" t="s">
        <v>1138</v>
      </c>
      <c r="H1448" s="610" t="s">
        <v>1137</v>
      </c>
      <c r="I1448" s="610" t="s">
        <v>4391</v>
      </c>
      <c r="J1448" s="610" t="s">
        <v>4392</v>
      </c>
    </row>
    <row r="1449" spans="6:10" s="15" customFormat="1" ht="35.25" customHeight="1">
      <c r="F1449" s="610" t="s">
        <v>4393</v>
      </c>
      <c r="G1449" s="610" t="s">
        <v>1138</v>
      </c>
      <c r="H1449" s="610" t="s">
        <v>1137</v>
      </c>
      <c r="I1449" s="610" t="s">
        <v>4394</v>
      </c>
      <c r="J1449" s="610" t="s">
        <v>4395</v>
      </c>
    </row>
    <row r="1450" spans="6:10" s="15" customFormat="1" ht="21" customHeight="1">
      <c r="F1450" s="610" t="s">
        <v>4396</v>
      </c>
      <c r="G1450" s="610" t="s">
        <v>1138</v>
      </c>
      <c r="H1450" s="610" t="s">
        <v>1137</v>
      </c>
      <c r="I1450" s="610" t="s">
        <v>4397</v>
      </c>
      <c r="J1450" s="610" t="s">
        <v>4398</v>
      </c>
    </row>
    <row r="1451" spans="6:10" s="15" customFormat="1" ht="33" customHeight="1">
      <c r="F1451" s="610" t="s">
        <v>4399</v>
      </c>
      <c r="G1451" s="610" t="s">
        <v>1138</v>
      </c>
      <c r="H1451" s="610" t="s">
        <v>1137</v>
      </c>
      <c r="I1451" s="610" t="s">
        <v>4400</v>
      </c>
      <c r="J1451" s="610" t="s">
        <v>4401</v>
      </c>
    </row>
    <row r="1452" spans="6:10" s="15" customFormat="1" ht="15" customHeight="1">
      <c r="F1452" s="610" t="s">
        <v>4402</v>
      </c>
      <c r="G1452" s="610" t="s">
        <v>1138</v>
      </c>
      <c r="H1452" s="610" t="s">
        <v>1137</v>
      </c>
      <c r="I1452" s="610" t="s">
        <v>4403</v>
      </c>
      <c r="J1452" s="610" t="s">
        <v>4404</v>
      </c>
    </row>
    <row r="1453" spans="6:10" s="15" customFormat="1" ht="15">
      <c r="F1453" s="610" t="s">
        <v>4405</v>
      </c>
      <c r="G1453" s="610" t="s">
        <v>1138</v>
      </c>
      <c r="H1453" s="610" t="s">
        <v>1137</v>
      </c>
      <c r="I1453" s="610" t="s">
        <v>4406</v>
      </c>
      <c r="J1453" s="610" t="s">
        <v>4407</v>
      </c>
    </row>
    <row r="1454" spans="6:10" s="15" customFormat="1" ht="18.75" customHeight="1">
      <c r="F1454" s="610" t="s">
        <v>4408</v>
      </c>
      <c r="G1454" s="610" t="s">
        <v>1138</v>
      </c>
      <c r="H1454" s="610" t="s">
        <v>1137</v>
      </c>
      <c r="I1454" s="610" t="s">
        <v>4409</v>
      </c>
      <c r="J1454" s="610" t="s">
        <v>4410</v>
      </c>
    </row>
    <row r="1455" spans="6:10" s="15" customFormat="1" ht="23.25" customHeight="1">
      <c r="F1455" s="610" t="s">
        <v>4411</v>
      </c>
      <c r="G1455" s="610" t="s">
        <v>1138</v>
      </c>
      <c r="H1455" s="610" t="s">
        <v>1137</v>
      </c>
      <c r="I1455" s="610" t="s">
        <v>4412</v>
      </c>
      <c r="J1455" s="610" t="s">
        <v>4413</v>
      </c>
    </row>
    <row r="1456" spans="6:10" s="15" customFormat="1" ht="35.25" customHeight="1">
      <c r="F1456" s="610" t="s">
        <v>4414</v>
      </c>
      <c r="G1456" s="610" t="s">
        <v>1138</v>
      </c>
      <c r="H1456" s="610" t="s">
        <v>1137</v>
      </c>
      <c r="I1456" s="610" t="s">
        <v>4415</v>
      </c>
      <c r="J1456" s="610" t="s">
        <v>4416</v>
      </c>
    </row>
    <row r="1457" spans="6:10" s="15" customFormat="1" ht="21" customHeight="1">
      <c r="F1457" s="610" t="s">
        <v>4417</v>
      </c>
      <c r="G1457" s="610" t="s">
        <v>1138</v>
      </c>
      <c r="H1457" s="610" t="s">
        <v>1137</v>
      </c>
      <c r="I1457" s="610" t="s">
        <v>4418</v>
      </c>
      <c r="J1457" s="610" t="s">
        <v>4419</v>
      </c>
    </row>
    <row r="1458" spans="6:10" s="15" customFormat="1" ht="33" customHeight="1">
      <c r="F1458" s="610" t="s">
        <v>4420</v>
      </c>
      <c r="G1458" s="610" t="s">
        <v>1138</v>
      </c>
      <c r="H1458" s="610" t="s">
        <v>1137</v>
      </c>
      <c r="I1458" s="610" t="s">
        <v>4421</v>
      </c>
      <c r="J1458" s="610" t="s">
        <v>4422</v>
      </c>
    </row>
    <row r="1459" spans="6:10" s="15" customFormat="1" ht="15" customHeight="1">
      <c r="F1459" s="610" t="s">
        <v>4423</v>
      </c>
      <c r="G1459" s="610" t="s">
        <v>1138</v>
      </c>
      <c r="H1459" s="610" t="s">
        <v>1137</v>
      </c>
      <c r="I1459" s="610" t="s">
        <v>4424</v>
      </c>
      <c r="J1459" s="610" t="s">
        <v>4425</v>
      </c>
    </row>
    <row r="1460" spans="6:10" s="15" customFormat="1" ht="15">
      <c r="F1460" s="610" t="s">
        <v>4426</v>
      </c>
      <c r="G1460" s="610" t="s">
        <v>1138</v>
      </c>
      <c r="H1460" s="610" t="s">
        <v>1137</v>
      </c>
      <c r="I1460" s="610" t="s">
        <v>4427</v>
      </c>
      <c r="J1460" s="610" t="s">
        <v>4428</v>
      </c>
    </row>
    <row r="1461" spans="6:10" s="15" customFormat="1" ht="18.75" customHeight="1">
      <c r="F1461" s="610" t="s">
        <v>4429</v>
      </c>
      <c r="G1461" s="610" t="s">
        <v>1138</v>
      </c>
      <c r="H1461" s="610" t="s">
        <v>1137</v>
      </c>
      <c r="I1461" s="610" t="s">
        <v>4430</v>
      </c>
      <c r="J1461" s="610" t="s">
        <v>4431</v>
      </c>
    </row>
    <row r="1462" spans="6:10" s="15" customFormat="1" ht="23.25" customHeight="1">
      <c r="F1462" s="610" t="s">
        <v>4432</v>
      </c>
      <c r="G1462" s="610" t="s">
        <v>1138</v>
      </c>
      <c r="H1462" s="610" t="s">
        <v>1137</v>
      </c>
      <c r="I1462" s="610" t="s">
        <v>4433</v>
      </c>
      <c r="J1462" s="610" t="s">
        <v>4434</v>
      </c>
    </row>
    <row r="1463" spans="6:10" s="15" customFormat="1" ht="35.25" customHeight="1">
      <c r="F1463" s="610" t="s">
        <v>4435</v>
      </c>
      <c r="G1463" s="610" t="s">
        <v>1138</v>
      </c>
      <c r="H1463" s="610" t="s">
        <v>1137</v>
      </c>
      <c r="I1463" s="610" t="s">
        <v>4436</v>
      </c>
      <c r="J1463" s="610" t="s">
        <v>4437</v>
      </c>
    </row>
    <row r="1464" spans="6:10" s="15" customFormat="1" ht="21" customHeight="1">
      <c r="F1464" s="610" t="s">
        <v>4438</v>
      </c>
      <c r="G1464" s="610" t="s">
        <v>1138</v>
      </c>
      <c r="H1464" s="610" t="s">
        <v>1137</v>
      </c>
      <c r="I1464" s="610" t="s">
        <v>4439</v>
      </c>
      <c r="J1464" s="610" t="s">
        <v>4440</v>
      </c>
    </row>
    <row r="1465" spans="6:10" s="15" customFormat="1" ht="33" customHeight="1">
      <c r="F1465" s="610" t="s">
        <v>4441</v>
      </c>
      <c r="G1465" s="610" t="s">
        <v>1138</v>
      </c>
      <c r="H1465" s="610" t="s">
        <v>1137</v>
      </c>
      <c r="I1465" s="610" t="s">
        <v>4442</v>
      </c>
      <c r="J1465" s="610" t="s">
        <v>4443</v>
      </c>
    </row>
    <row r="1466" spans="6:10" s="15" customFormat="1" ht="15" customHeight="1">
      <c r="F1466" s="610" t="s">
        <v>4444</v>
      </c>
      <c r="G1466" s="610" t="s">
        <v>1138</v>
      </c>
      <c r="H1466" s="610" t="s">
        <v>1137</v>
      </c>
      <c r="I1466" s="610" t="s">
        <v>4445</v>
      </c>
      <c r="J1466" s="610" t="s">
        <v>4446</v>
      </c>
    </row>
    <row r="1467" spans="6:10" s="15" customFormat="1" ht="15">
      <c r="F1467" s="610" t="s">
        <v>4447</v>
      </c>
      <c r="G1467" s="610" t="s">
        <v>1138</v>
      </c>
      <c r="H1467" s="610" t="s">
        <v>1137</v>
      </c>
      <c r="I1467" s="610" t="s">
        <v>4448</v>
      </c>
      <c r="J1467" s="610" t="s">
        <v>4449</v>
      </c>
    </row>
    <row r="1468" spans="6:10" s="15" customFormat="1" ht="18.75" customHeight="1">
      <c r="F1468" s="610" t="s">
        <v>4450</v>
      </c>
      <c r="G1468" s="610" t="s">
        <v>1138</v>
      </c>
      <c r="H1468" s="610" t="s">
        <v>1137</v>
      </c>
      <c r="I1468" s="610" t="s">
        <v>4451</v>
      </c>
      <c r="J1468" s="610" t="s">
        <v>4452</v>
      </c>
    </row>
    <row r="1469" spans="6:10" s="15" customFormat="1" ht="23.25" customHeight="1">
      <c r="F1469" s="610" t="s">
        <v>4453</v>
      </c>
      <c r="G1469" s="610" t="s">
        <v>1138</v>
      </c>
      <c r="H1469" s="610" t="s">
        <v>1137</v>
      </c>
      <c r="I1469" s="610" t="s">
        <v>4454</v>
      </c>
      <c r="J1469" s="610" t="s">
        <v>4455</v>
      </c>
    </row>
    <row r="1470" spans="6:10" s="15" customFormat="1" ht="35.25" customHeight="1">
      <c r="F1470" s="610" t="s">
        <v>4456</v>
      </c>
      <c r="G1470" s="610" t="s">
        <v>1138</v>
      </c>
      <c r="H1470" s="610" t="s">
        <v>1137</v>
      </c>
      <c r="I1470" s="610" t="s">
        <v>4457</v>
      </c>
      <c r="J1470" s="610" t="s">
        <v>4458</v>
      </c>
    </row>
    <row r="1471" spans="6:10" s="15" customFormat="1" ht="21" customHeight="1">
      <c r="F1471" s="610" t="s">
        <v>4459</v>
      </c>
      <c r="G1471" s="610" t="s">
        <v>1138</v>
      </c>
      <c r="H1471" s="610" t="s">
        <v>1137</v>
      </c>
      <c r="I1471" s="610" t="s">
        <v>4460</v>
      </c>
      <c r="J1471" s="610" t="s">
        <v>4461</v>
      </c>
    </row>
    <row r="1472" spans="6:10" s="15" customFormat="1" ht="33" customHeight="1">
      <c r="F1472" s="610" t="s">
        <v>4462</v>
      </c>
      <c r="G1472" s="610" t="s">
        <v>1138</v>
      </c>
      <c r="H1472" s="610" t="s">
        <v>1137</v>
      </c>
      <c r="I1472" s="610" t="s">
        <v>4463</v>
      </c>
      <c r="J1472" s="610" t="s">
        <v>4464</v>
      </c>
    </row>
    <row r="1473" spans="6:10" s="15" customFormat="1" ht="15" customHeight="1">
      <c r="F1473" s="610" t="s">
        <v>4465</v>
      </c>
      <c r="G1473" s="610" t="s">
        <v>1138</v>
      </c>
      <c r="H1473" s="610" t="s">
        <v>1137</v>
      </c>
      <c r="I1473" s="610" t="s">
        <v>4466</v>
      </c>
      <c r="J1473" s="610" t="s">
        <v>4467</v>
      </c>
    </row>
    <row r="1474" spans="6:10" s="15" customFormat="1" ht="15">
      <c r="F1474" s="610" t="s">
        <v>4468</v>
      </c>
      <c r="G1474" s="610" t="s">
        <v>1138</v>
      </c>
      <c r="H1474" s="610" t="s">
        <v>1137</v>
      </c>
      <c r="I1474" s="610" t="s">
        <v>4469</v>
      </c>
      <c r="J1474" s="610" t="s">
        <v>4470</v>
      </c>
    </row>
    <row r="1475" spans="6:10" s="15" customFormat="1" ht="18.75" customHeight="1">
      <c r="F1475" s="610" t="s">
        <v>4471</v>
      </c>
      <c r="G1475" s="610" t="s">
        <v>1138</v>
      </c>
      <c r="H1475" s="610" t="s">
        <v>1137</v>
      </c>
      <c r="I1475" s="610" t="s">
        <v>4472</v>
      </c>
      <c r="J1475" s="610" t="s">
        <v>4473</v>
      </c>
    </row>
    <row r="1476" spans="6:10" s="15" customFormat="1" ht="23.25" customHeight="1">
      <c r="F1476" s="610" t="s">
        <v>4474</v>
      </c>
      <c r="G1476" s="610" t="s">
        <v>1138</v>
      </c>
      <c r="H1476" s="610" t="s">
        <v>1137</v>
      </c>
      <c r="I1476" s="610" t="s">
        <v>4475</v>
      </c>
      <c r="J1476" s="610" t="s">
        <v>4476</v>
      </c>
    </row>
    <row r="1477" spans="6:10" s="15" customFormat="1" ht="35.25" customHeight="1">
      <c r="F1477" s="610" t="s">
        <v>4477</v>
      </c>
      <c r="G1477" s="610" t="s">
        <v>1138</v>
      </c>
      <c r="H1477" s="610" t="s">
        <v>1137</v>
      </c>
      <c r="I1477" s="610" t="s">
        <v>4478</v>
      </c>
      <c r="J1477" s="610" t="s">
        <v>4479</v>
      </c>
    </row>
    <row r="1478" spans="6:10" s="15" customFormat="1" ht="21" customHeight="1">
      <c r="F1478" s="610" t="s">
        <v>4480</v>
      </c>
      <c r="G1478" s="610" t="s">
        <v>1138</v>
      </c>
      <c r="H1478" s="610" t="s">
        <v>1137</v>
      </c>
      <c r="I1478" s="610" t="s">
        <v>4481</v>
      </c>
      <c r="J1478" s="610" t="s">
        <v>4482</v>
      </c>
    </row>
    <row r="1479" spans="6:10" s="15" customFormat="1" ht="33" customHeight="1">
      <c r="F1479" s="610" t="s">
        <v>4483</v>
      </c>
      <c r="G1479" s="610" t="s">
        <v>1138</v>
      </c>
      <c r="H1479" s="610" t="s">
        <v>1137</v>
      </c>
      <c r="I1479" s="610" t="s">
        <v>4484</v>
      </c>
      <c r="J1479" s="610" t="s">
        <v>4485</v>
      </c>
    </row>
    <row r="1480" spans="6:10" s="15" customFormat="1" ht="15" customHeight="1">
      <c r="F1480" s="610" t="s">
        <v>4486</v>
      </c>
      <c r="G1480" s="610" t="s">
        <v>1138</v>
      </c>
      <c r="H1480" s="610" t="s">
        <v>1137</v>
      </c>
      <c r="I1480" s="610" t="s">
        <v>4487</v>
      </c>
      <c r="J1480" s="610" t="s">
        <v>4488</v>
      </c>
    </row>
    <row r="1481" spans="6:10" s="15" customFormat="1" ht="15">
      <c r="F1481" s="610" t="s">
        <v>4489</v>
      </c>
      <c r="G1481" s="610" t="s">
        <v>1138</v>
      </c>
      <c r="H1481" s="610" t="s">
        <v>1137</v>
      </c>
      <c r="I1481" s="610" t="s">
        <v>4490</v>
      </c>
      <c r="J1481" s="610" t="s">
        <v>4491</v>
      </c>
    </row>
    <row r="1482" spans="6:10" s="15" customFormat="1" ht="18.75" customHeight="1">
      <c r="F1482" s="610" t="s">
        <v>4492</v>
      </c>
      <c r="G1482" s="610" t="s">
        <v>1138</v>
      </c>
      <c r="H1482" s="610" t="s">
        <v>1137</v>
      </c>
      <c r="I1482" s="610" t="s">
        <v>4493</v>
      </c>
      <c r="J1482" s="610" t="s">
        <v>4494</v>
      </c>
    </row>
    <row r="1483" spans="6:10" s="15" customFormat="1" ht="23.25" customHeight="1">
      <c r="F1483" s="610" t="s">
        <v>4495</v>
      </c>
      <c r="G1483" s="610" t="s">
        <v>1138</v>
      </c>
      <c r="H1483" s="610" t="s">
        <v>1137</v>
      </c>
      <c r="I1483" s="610" t="s">
        <v>4496</v>
      </c>
      <c r="J1483" s="610" t="s">
        <v>4497</v>
      </c>
    </row>
    <row r="1484" spans="6:10" s="15" customFormat="1" ht="35.25" customHeight="1">
      <c r="F1484" s="610" t="s">
        <v>4498</v>
      </c>
      <c r="G1484" s="610" t="s">
        <v>1138</v>
      </c>
      <c r="H1484" s="610" t="s">
        <v>1137</v>
      </c>
      <c r="I1484" s="610" t="s">
        <v>4499</v>
      </c>
      <c r="J1484" s="610" t="s">
        <v>4500</v>
      </c>
    </row>
    <row r="1485" spans="6:10" s="15" customFormat="1" ht="21" customHeight="1">
      <c r="F1485" s="610" t="s">
        <v>4501</v>
      </c>
      <c r="G1485" s="610" t="s">
        <v>1138</v>
      </c>
      <c r="H1485" s="610" t="s">
        <v>1137</v>
      </c>
      <c r="I1485" s="610" t="s">
        <v>4502</v>
      </c>
      <c r="J1485" s="610" t="s">
        <v>4503</v>
      </c>
    </row>
    <row r="1486" spans="6:10" s="15" customFormat="1" ht="33" customHeight="1">
      <c r="F1486" s="610" t="s">
        <v>4504</v>
      </c>
      <c r="G1486" s="610" t="s">
        <v>1138</v>
      </c>
      <c r="H1486" s="610" t="s">
        <v>1137</v>
      </c>
      <c r="I1486" s="610" t="s">
        <v>4505</v>
      </c>
      <c r="J1486" s="610" t="s">
        <v>4506</v>
      </c>
    </row>
    <row r="1487" spans="6:10" s="15" customFormat="1" ht="15" customHeight="1">
      <c r="F1487" s="610" t="s">
        <v>4507</v>
      </c>
      <c r="G1487" s="610" t="s">
        <v>1138</v>
      </c>
      <c r="H1487" s="610" t="s">
        <v>1137</v>
      </c>
      <c r="I1487" s="610" t="s">
        <v>4508</v>
      </c>
      <c r="J1487" s="610" t="s">
        <v>4509</v>
      </c>
    </row>
    <row r="1488" spans="6:10" s="15" customFormat="1" ht="15">
      <c r="F1488" s="610" t="s">
        <v>4510</v>
      </c>
      <c r="G1488" s="610" t="s">
        <v>1138</v>
      </c>
      <c r="H1488" s="610" t="s">
        <v>1137</v>
      </c>
      <c r="I1488" s="610" t="s">
        <v>4511</v>
      </c>
      <c r="J1488" s="610" t="s">
        <v>4512</v>
      </c>
    </row>
    <row r="1489" spans="6:10" s="15" customFormat="1" ht="18.75" customHeight="1">
      <c r="F1489" s="610" t="s">
        <v>4513</v>
      </c>
      <c r="G1489" s="610" t="s">
        <v>1138</v>
      </c>
      <c r="H1489" s="610" t="s">
        <v>1137</v>
      </c>
      <c r="I1489" s="610" t="s">
        <v>4514</v>
      </c>
      <c r="J1489" s="610" t="s">
        <v>4515</v>
      </c>
    </row>
    <row r="1490" spans="6:10" s="15" customFormat="1" ht="23.25" customHeight="1">
      <c r="F1490" s="610" t="s">
        <v>4516</v>
      </c>
      <c r="G1490" s="610" t="s">
        <v>1138</v>
      </c>
      <c r="H1490" s="610" t="s">
        <v>1137</v>
      </c>
      <c r="I1490" s="610" t="s">
        <v>4517</v>
      </c>
      <c r="J1490" s="610" t="s">
        <v>4518</v>
      </c>
    </row>
    <row r="1491" spans="6:10" s="15" customFormat="1" ht="35.25" customHeight="1">
      <c r="F1491" s="610" t="s">
        <v>4519</v>
      </c>
      <c r="G1491" s="610" t="s">
        <v>1138</v>
      </c>
      <c r="H1491" s="610" t="s">
        <v>1137</v>
      </c>
      <c r="I1491" s="610" t="s">
        <v>4520</v>
      </c>
      <c r="J1491" s="610" t="s">
        <v>4521</v>
      </c>
    </row>
    <row r="1492" spans="6:10" s="15" customFormat="1" ht="21" customHeight="1">
      <c r="F1492" s="610" t="s">
        <v>4522</v>
      </c>
      <c r="G1492" s="610" t="s">
        <v>1138</v>
      </c>
      <c r="H1492" s="610" t="s">
        <v>1137</v>
      </c>
      <c r="I1492" s="610" t="s">
        <v>4523</v>
      </c>
      <c r="J1492" s="610" t="s">
        <v>4524</v>
      </c>
    </row>
    <row r="1493" spans="6:10" s="15" customFormat="1" ht="33" customHeight="1">
      <c r="F1493" s="610" t="s">
        <v>4525</v>
      </c>
      <c r="G1493" s="610" t="s">
        <v>1138</v>
      </c>
      <c r="H1493" s="610" t="s">
        <v>1137</v>
      </c>
      <c r="I1493" s="610" t="s">
        <v>4526</v>
      </c>
      <c r="J1493" s="610" t="s">
        <v>4527</v>
      </c>
    </row>
    <row r="1494" spans="6:10" s="15" customFormat="1" ht="15" customHeight="1">
      <c r="F1494" s="610" t="s">
        <v>4528</v>
      </c>
      <c r="G1494" s="610" t="s">
        <v>1138</v>
      </c>
      <c r="H1494" s="610" t="s">
        <v>1137</v>
      </c>
      <c r="I1494" s="610" t="s">
        <v>4529</v>
      </c>
      <c r="J1494" s="610" t="s">
        <v>4530</v>
      </c>
    </row>
    <row r="1495" spans="6:10" s="15" customFormat="1" ht="15">
      <c r="F1495" s="610" t="s">
        <v>4531</v>
      </c>
      <c r="G1495" s="610" t="s">
        <v>1138</v>
      </c>
      <c r="H1495" s="610" t="s">
        <v>1137</v>
      </c>
      <c r="I1495" s="610" t="s">
        <v>4532</v>
      </c>
      <c r="J1495" s="610" t="s">
        <v>4533</v>
      </c>
    </row>
    <row r="1496" spans="6:10" s="15" customFormat="1" ht="18.75" customHeight="1">
      <c r="F1496" s="610" t="s">
        <v>4534</v>
      </c>
      <c r="G1496" s="610" t="s">
        <v>1138</v>
      </c>
      <c r="H1496" s="610" t="s">
        <v>1137</v>
      </c>
      <c r="I1496" s="610" t="s">
        <v>4535</v>
      </c>
      <c r="J1496" s="610" t="s">
        <v>4536</v>
      </c>
    </row>
    <row r="1497" spans="6:10" s="15" customFormat="1" ht="23.25" customHeight="1">
      <c r="F1497" s="610" t="s">
        <v>4537</v>
      </c>
      <c r="G1497" s="610" t="s">
        <v>1138</v>
      </c>
      <c r="H1497" s="610" t="s">
        <v>1137</v>
      </c>
      <c r="I1497" s="610" t="s">
        <v>4538</v>
      </c>
      <c r="J1497" s="610" t="s">
        <v>4539</v>
      </c>
    </row>
    <row r="1498" spans="6:10" s="15" customFormat="1" ht="35.25" customHeight="1">
      <c r="F1498" s="610" t="s">
        <v>4540</v>
      </c>
      <c r="G1498" s="610" t="s">
        <v>1138</v>
      </c>
      <c r="H1498" s="610" t="s">
        <v>1137</v>
      </c>
      <c r="I1498" s="610" t="s">
        <v>4541</v>
      </c>
      <c r="J1498" s="610" t="s">
        <v>4542</v>
      </c>
    </row>
    <row r="1499" spans="6:10" s="15" customFormat="1" ht="21" customHeight="1">
      <c r="F1499" s="610" t="s">
        <v>4543</v>
      </c>
      <c r="G1499" s="610" t="s">
        <v>1138</v>
      </c>
      <c r="H1499" s="610" t="s">
        <v>1137</v>
      </c>
      <c r="I1499" s="610" t="s">
        <v>4544</v>
      </c>
      <c r="J1499" s="610" t="s">
        <v>4545</v>
      </c>
    </row>
    <row r="1500" spans="6:10" s="15" customFormat="1" ht="33" customHeight="1">
      <c r="F1500" s="610" t="s">
        <v>4546</v>
      </c>
      <c r="G1500" s="610" t="s">
        <v>1138</v>
      </c>
      <c r="H1500" s="610" t="s">
        <v>1137</v>
      </c>
      <c r="I1500" s="610" t="s">
        <v>4547</v>
      </c>
      <c r="J1500" s="610" t="s">
        <v>4548</v>
      </c>
    </row>
    <row r="1501" spans="6:10" s="15" customFormat="1" ht="15" customHeight="1">
      <c r="F1501" s="610" t="s">
        <v>4549</v>
      </c>
      <c r="G1501" s="610" t="s">
        <v>1138</v>
      </c>
      <c r="H1501" s="610" t="s">
        <v>1137</v>
      </c>
      <c r="I1501" s="610" t="s">
        <v>4550</v>
      </c>
      <c r="J1501" s="610" t="s">
        <v>4551</v>
      </c>
    </row>
    <row r="1502" spans="6:10" s="15" customFormat="1" ht="15">
      <c r="F1502" s="610" t="s">
        <v>4552</v>
      </c>
      <c r="G1502" s="610" t="s">
        <v>1138</v>
      </c>
      <c r="H1502" s="610" t="s">
        <v>1137</v>
      </c>
      <c r="I1502" s="610" t="s">
        <v>4553</v>
      </c>
      <c r="J1502" s="610" t="s">
        <v>4554</v>
      </c>
    </row>
    <row r="1503" spans="6:10" s="15" customFormat="1" ht="18.75" customHeight="1">
      <c r="F1503" s="610" t="s">
        <v>4555</v>
      </c>
      <c r="G1503" s="610" t="s">
        <v>1138</v>
      </c>
      <c r="H1503" s="610" t="s">
        <v>1137</v>
      </c>
      <c r="I1503" s="610" t="s">
        <v>4556</v>
      </c>
      <c r="J1503" s="610" t="s">
        <v>4557</v>
      </c>
    </row>
    <row r="1504" spans="6:10" s="15" customFormat="1" ht="23.25" customHeight="1">
      <c r="F1504" s="610" t="s">
        <v>4558</v>
      </c>
      <c r="G1504" s="610" t="s">
        <v>1138</v>
      </c>
      <c r="H1504" s="610" t="s">
        <v>1137</v>
      </c>
      <c r="I1504" s="610" t="s">
        <v>4559</v>
      </c>
      <c r="J1504" s="610" t="s">
        <v>4560</v>
      </c>
    </row>
    <row r="1505" spans="6:10" s="15" customFormat="1" ht="35.25" customHeight="1">
      <c r="F1505" s="610" t="s">
        <v>4561</v>
      </c>
      <c r="G1505" s="610" t="s">
        <v>1138</v>
      </c>
      <c r="H1505" s="610" t="s">
        <v>1137</v>
      </c>
      <c r="I1505" s="610" t="s">
        <v>4562</v>
      </c>
      <c r="J1505" s="610" t="s">
        <v>4563</v>
      </c>
    </row>
    <row r="1506" spans="6:10" s="15" customFormat="1" ht="21" customHeight="1">
      <c r="F1506" s="610" t="s">
        <v>4564</v>
      </c>
      <c r="G1506" s="610" t="s">
        <v>1138</v>
      </c>
      <c r="H1506" s="610" t="s">
        <v>1137</v>
      </c>
      <c r="I1506" s="610" t="s">
        <v>4565</v>
      </c>
      <c r="J1506" s="610" t="s">
        <v>4566</v>
      </c>
    </row>
    <row r="1507" spans="6:10" s="15" customFormat="1" ht="33" customHeight="1">
      <c r="F1507" s="610" t="s">
        <v>4567</v>
      </c>
      <c r="G1507" s="610" t="s">
        <v>1138</v>
      </c>
      <c r="H1507" s="610" t="s">
        <v>1137</v>
      </c>
      <c r="I1507" s="610" t="s">
        <v>4568</v>
      </c>
      <c r="J1507" s="610" t="s">
        <v>4569</v>
      </c>
    </row>
    <row r="1508" spans="6:10" s="15" customFormat="1" ht="15" customHeight="1">
      <c r="F1508" s="610" t="s">
        <v>4570</v>
      </c>
      <c r="G1508" s="610" t="s">
        <v>1138</v>
      </c>
      <c r="H1508" s="610" t="s">
        <v>1137</v>
      </c>
      <c r="I1508" s="610" t="s">
        <v>4571</v>
      </c>
      <c r="J1508" s="610" t="s">
        <v>4572</v>
      </c>
    </row>
    <row r="1509" spans="6:10" s="15" customFormat="1" ht="15">
      <c r="F1509" s="610" t="s">
        <v>4573</v>
      </c>
      <c r="G1509" s="610" t="s">
        <v>1138</v>
      </c>
      <c r="H1509" s="610" t="s">
        <v>1137</v>
      </c>
      <c r="I1509" s="610" t="s">
        <v>4574</v>
      </c>
      <c r="J1509" s="610" t="s">
        <v>4575</v>
      </c>
    </row>
    <row r="1510" spans="6:10" s="15" customFormat="1" ht="18.75" customHeight="1">
      <c r="F1510" s="610" t="s">
        <v>4576</v>
      </c>
      <c r="G1510" s="610" t="s">
        <v>1138</v>
      </c>
      <c r="H1510" s="610" t="s">
        <v>1137</v>
      </c>
      <c r="I1510" s="610" t="s">
        <v>4577</v>
      </c>
      <c r="J1510" s="610" t="s">
        <v>4578</v>
      </c>
    </row>
    <row r="1511" spans="6:10" s="15" customFormat="1" ht="23.25" customHeight="1">
      <c r="F1511" s="610" t="s">
        <v>4579</v>
      </c>
      <c r="G1511" s="610" t="s">
        <v>1138</v>
      </c>
      <c r="H1511" s="610" t="s">
        <v>1137</v>
      </c>
      <c r="I1511" s="610" t="s">
        <v>4580</v>
      </c>
      <c r="J1511" s="610" t="s">
        <v>4581</v>
      </c>
    </row>
    <row r="1512" spans="6:10" s="15" customFormat="1" ht="35.25" customHeight="1">
      <c r="F1512" s="610" t="s">
        <v>4582</v>
      </c>
      <c r="G1512" s="610" t="s">
        <v>1138</v>
      </c>
      <c r="H1512" s="610" t="s">
        <v>1137</v>
      </c>
      <c r="I1512" s="610" t="s">
        <v>4583</v>
      </c>
      <c r="J1512" s="610" t="s">
        <v>4584</v>
      </c>
    </row>
    <row r="1513" spans="6:10" s="15" customFormat="1" ht="21" customHeight="1">
      <c r="F1513" s="610" t="s">
        <v>4585</v>
      </c>
      <c r="G1513" s="610" t="s">
        <v>1138</v>
      </c>
      <c r="H1513" s="610" t="s">
        <v>1137</v>
      </c>
      <c r="I1513" s="610" t="s">
        <v>4586</v>
      </c>
      <c r="J1513" s="610" t="s">
        <v>4587</v>
      </c>
    </row>
    <row r="1514" spans="6:10" s="15" customFormat="1" ht="33" customHeight="1">
      <c r="F1514" s="610" t="s">
        <v>4588</v>
      </c>
      <c r="G1514" s="610" t="s">
        <v>1138</v>
      </c>
      <c r="H1514" s="610" t="s">
        <v>1137</v>
      </c>
      <c r="I1514" s="610" t="s">
        <v>4589</v>
      </c>
      <c r="J1514" s="610" t="s">
        <v>4590</v>
      </c>
    </row>
    <row r="1515" spans="6:10" s="15" customFormat="1" ht="15" customHeight="1">
      <c r="F1515" s="610" t="s">
        <v>4591</v>
      </c>
      <c r="G1515" s="610" t="s">
        <v>1138</v>
      </c>
      <c r="H1515" s="610" t="s">
        <v>1137</v>
      </c>
      <c r="I1515" s="610" t="s">
        <v>4592</v>
      </c>
      <c r="J1515" s="610" t="s">
        <v>4593</v>
      </c>
    </row>
    <row r="1516" spans="6:10" s="15" customFormat="1" ht="15">
      <c r="F1516" s="610" t="s">
        <v>4594</v>
      </c>
      <c r="G1516" s="610" t="s">
        <v>1138</v>
      </c>
      <c r="H1516" s="610" t="s">
        <v>1137</v>
      </c>
      <c r="I1516" s="610" t="s">
        <v>4595</v>
      </c>
      <c r="J1516" s="610" t="s">
        <v>4596</v>
      </c>
    </row>
    <row r="1517" spans="6:10" s="15" customFormat="1" ht="18.75" customHeight="1">
      <c r="F1517" s="610" t="s">
        <v>4597</v>
      </c>
      <c r="G1517" s="610" t="s">
        <v>1138</v>
      </c>
      <c r="H1517" s="610" t="s">
        <v>1137</v>
      </c>
      <c r="I1517" s="610" t="s">
        <v>4598</v>
      </c>
      <c r="J1517" s="610" t="s">
        <v>4599</v>
      </c>
    </row>
    <row r="1518" spans="6:10" s="15" customFormat="1" ht="23.25" customHeight="1">
      <c r="F1518" s="610" t="s">
        <v>4600</v>
      </c>
      <c r="G1518" s="610" t="s">
        <v>1138</v>
      </c>
      <c r="H1518" s="610" t="s">
        <v>1137</v>
      </c>
      <c r="I1518" s="610" t="s">
        <v>4601</v>
      </c>
      <c r="J1518" s="610" t="s">
        <v>4602</v>
      </c>
    </row>
    <row r="1519" spans="6:10" s="15" customFormat="1" ht="35.25" customHeight="1">
      <c r="F1519" s="610" t="s">
        <v>4603</v>
      </c>
      <c r="G1519" s="610" t="s">
        <v>1138</v>
      </c>
      <c r="H1519" s="610" t="s">
        <v>1137</v>
      </c>
      <c r="I1519" s="610" t="s">
        <v>4604</v>
      </c>
      <c r="J1519" s="610" t="s">
        <v>4605</v>
      </c>
    </row>
    <row r="1520" spans="6:10" s="15" customFormat="1" ht="21" customHeight="1">
      <c r="F1520" s="610" t="s">
        <v>4606</v>
      </c>
      <c r="G1520" s="610" t="s">
        <v>1138</v>
      </c>
      <c r="H1520" s="610" t="s">
        <v>1137</v>
      </c>
      <c r="I1520" s="610" t="s">
        <v>4607</v>
      </c>
      <c r="J1520" s="610" t="s">
        <v>4608</v>
      </c>
    </row>
    <row r="1521" spans="6:10" s="15" customFormat="1" ht="33" customHeight="1">
      <c r="F1521" s="610" t="s">
        <v>4609</v>
      </c>
      <c r="G1521" s="610" t="s">
        <v>1138</v>
      </c>
      <c r="H1521" s="610" t="s">
        <v>1137</v>
      </c>
      <c r="I1521" s="610" t="s">
        <v>4610</v>
      </c>
      <c r="J1521" s="610" t="s">
        <v>4611</v>
      </c>
    </row>
    <row r="1522" spans="6:10" s="15" customFormat="1" ht="15" customHeight="1">
      <c r="F1522" s="610" t="s">
        <v>4612</v>
      </c>
      <c r="G1522" s="610" t="s">
        <v>1138</v>
      </c>
      <c r="H1522" s="610" t="s">
        <v>1137</v>
      </c>
      <c r="I1522" s="610" t="s">
        <v>4613</v>
      </c>
      <c r="J1522" s="610" t="s">
        <v>4614</v>
      </c>
    </row>
    <row r="1523" spans="6:10" s="15" customFormat="1" ht="15">
      <c r="F1523" s="610" t="s">
        <v>4615</v>
      </c>
      <c r="G1523" s="610" t="s">
        <v>1138</v>
      </c>
      <c r="H1523" s="610" t="s">
        <v>1137</v>
      </c>
      <c r="I1523" s="610" t="s">
        <v>4616</v>
      </c>
      <c r="J1523" s="610" t="s">
        <v>4617</v>
      </c>
    </row>
    <row r="1524" spans="6:10" s="15" customFormat="1" ht="18.75" customHeight="1">
      <c r="F1524" s="610" t="s">
        <v>4618</v>
      </c>
      <c r="G1524" s="610" t="s">
        <v>1138</v>
      </c>
      <c r="H1524" s="610" t="s">
        <v>1137</v>
      </c>
      <c r="I1524" s="610" t="s">
        <v>4619</v>
      </c>
      <c r="J1524" s="610" t="s">
        <v>4620</v>
      </c>
    </row>
    <row r="1525" spans="6:10" s="15" customFormat="1" ht="23.25" customHeight="1">
      <c r="F1525" s="610" t="s">
        <v>4621</v>
      </c>
      <c r="G1525" s="610" t="s">
        <v>1138</v>
      </c>
      <c r="H1525" s="610" t="s">
        <v>1137</v>
      </c>
      <c r="I1525" s="610" t="s">
        <v>4622</v>
      </c>
      <c r="J1525" s="610" t="s">
        <v>4623</v>
      </c>
    </row>
    <row r="1526" spans="6:10" s="15" customFormat="1" ht="35.25" customHeight="1">
      <c r="F1526" s="610" t="s">
        <v>4624</v>
      </c>
      <c r="G1526" s="610" t="s">
        <v>1138</v>
      </c>
      <c r="H1526" s="610" t="s">
        <v>1137</v>
      </c>
      <c r="I1526" s="610" t="s">
        <v>4625</v>
      </c>
      <c r="J1526" s="610" t="s">
        <v>4626</v>
      </c>
    </row>
    <row r="1527" spans="6:10" s="15" customFormat="1" ht="21" customHeight="1">
      <c r="F1527" s="610" t="s">
        <v>4627</v>
      </c>
      <c r="G1527" s="610" t="s">
        <v>1138</v>
      </c>
      <c r="H1527" s="610" t="s">
        <v>1137</v>
      </c>
      <c r="I1527" s="610" t="s">
        <v>4628</v>
      </c>
      <c r="J1527" s="610" t="s">
        <v>4629</v>
      </c>
    </row>
    <row r="1528" spans="6:10" s="15" customFormat="1" ht="33" customHeight="1">
      <c r="F1528" s="610" t="s">
        <v>4630</v>
      </c>
      <c r="G1528" s="610" t="s">
        <v>1138</v>
      </c>
      <c r="H1528" s="610" t="s">
        <v>1137</v>
      </c>
      <c r="I1528" s="610" t="s">
        <v>4631</v>
      </c>
      <c r="J1528" s="610" t="s">
        <v>4632</v>
      </c>
    </row>
    <row r="1529" spans="6:10" s="15" customFormat="1" ht="15" customHeight="1">
      <c r="F1529" s="610" t="s">
        <v>4633</v>
      </c>
      <c r="G1529" s="610" t="s">
        <v>1138</v>
      </c>
      <c r="H1529" s="610" t="s">
        <v>1137</v>
      </c>
      <c r="I1529" s="610" t="s">
        <v>4634</v>
      </c>
      <c r="J1529" s="610" t="s">
        <v>4635</v>
      </c>
    </row>
    <row r="1530" spans="6:10" s="15" customFormat="1" ht="15">
      <c r="F1530" s="610" t="s">
        <v>4636</v>
      </c>
      <c r="G1530" s="610" t="s">
        <v>1138</v>
      </c>
      <c r="H1530" s="610" t="s">
        <v>1137</v>
      </c>
      <c r="I1530" s="610" t="s">
        <v>4637</v>
      </c>
      <c r="J1530" s="610" t="s">
        <v>4638</v>
      </c>
    </row>
    <row r="1531" spans="6:10" s="15" customFormat="1" ht="18.75" customHeight="1">
      <c r="F1531" s="610" t="s">
        <v>4639</v>
      </c>
      <c r="G1531" s="610" t="s">
        <v>1138</v>
      </c>
      <c r="H1531" s="610" t="s">
        <v>1137</v>
      </c>
      <c r="I1531" s="610" t="s">
        <v>4640</v>
      </c>
      <c r="J1531" s="610" t="s">
        <v>4641</v>
      </c>
    </row>
    <row r="1532" spans="6:10" s="15" customFormat="1" ht="23.25" customHeight="1">
      <c r="F1532" s="610" t="s">
        <v>4642</v>
      </c>
      <c r="G1532" s="610" t="s">
        <v>1138</v>
      </c>
      <c r="H1532" s="610" t="s">
        <v>1137</v>
      </c>
      <c r="I1532" s="610" t="s">
        <v>4643</v>
      </c>
      <c r="J1532" s="610" t="s">
        <v>4644</v>
      </c>
    </row>
    <row r="1533" spans="6:10" s="15" customFormat="1" ht="35.25" customHeight="1">
      <c r="F1533" s="610" t="s">
        <v>4645</v>
      </c>
      <c r="G1533" s="610" t="s">
        <v>1138</v>
      </c>
      <c r="H1533" s="610" t="s">
        <v>1137</v>
      </c>
      <c r="I1533" s="610" t="s">
        <v>4646</v>
      </c>
      <c r="J1533" s="610" t="s">
        <v>4647</v>
      </c>
    </row>
    <row r="1534" spans="6:10" s="15" customFormat="1" ht="21" customHeight="1">
      <c r="F1534" s="610" t="s">
        <v>4648</v>
      </c>
      <c r="G1534" s="610" t="s">
        <v>1138</v>
      </c>
      <c r="H1534" s="610" t="s">
        <v>1137</v>
      </c>
      <c r="I1534" s="610" t="s">
        <v>4649</v>
      </c>
      <c r="J1534" s="610" t="s">
        <v>4650</v>
      </c>
    </row>
    <row r="1535" spans="6:10" s="15" customFormat="1" ht="33" customHeight="1">
      <c r="F1535" s="610" t="s">
        <v>4651</v>
      </c>
      <c r="G1535" s="610" t="s">
        <v>1138</v>
      </c>
      <c r="H1535" s="610" t="s">
        <v>1137</v>
      </c>
      <c r="I1535" s="610" t="s">
        <v>4652</v>
      </c>
      <c r="J1535" s="610" t="s">
        <v>4653</v>
      </c>
    </row>
    <row r="1536" spans="6:10" s="15" customFormat="1" ht="15" customHeight="1">
      <c r="F1536" s="610" t="s">
        <v>4654</v>
      </c>
      <c r="G1536" s="610" t="s">
        <v>1138</v>
      </c>
      <c r="H1536" s="610" t="s">
        <v>1137</v>
      </c>
      <c r="I1536" s="610" t="s">
        <v>4655</v>
      </c>
      <c r="J1536" s="610" t="s">
        <v>4656</v>
      </c>
    </row>
    <row r="1537" spans="6:10" s="15" customFormat="1" ht="15">
      <c r="F1537" s="610" t="s">
        <v>4657</v>
      </c>
      <c r="G1537" s="610" t="s">
        <v>1138</v>
      </c>
      <c r="H1537" s="610" t="s">
        <v>1137</v>
      </c>
      <c r="I1537" s="610" t="s">
        <v>4658</v>
      </c>
      <c r="J1537" s="610" t="s">
        <v>4659</v>
      </c>
    </row>
    <row r="1538" spans="6:10" s="15" customFormat="1" ht="18.75" customHeight="1">
      <c r="F1538" s="610" t="s">
        <v>4660</v>
      </c>
      <c r="G1538" s="610" t="s">
        <v>1138</v>
      </c>
      <c r="H1538" s="610" t="s">
        <v>1137</v>
      </c>
      <c r="I1538" s="610" t="s">
        <v>4661</v>
      </c>
      <c r="J1538" s="610" t="s">
        <v>4662</v>
      </c>
    </row>
    <row r="1539" spans="6:10" s="15" customFormat="1" ht="23.25" customHeight="1">
      <c r="F1539" s="610" t="s">
        <v>4663</v>
      </c>
      <c r="G1539" s="610" t="s">
        <v>1138</v>
      </c>
      <c r="H1539" s="610" t="s">
        <v>1137</v>
      </c>
      <c r="I1539" s="610" t="s">
        <v>4664</v>
      </c>
      <c r="J1539" s="610" t="s">
        <v>4665</v>
      </c>
    </row>
    <row r="1540" spans="6:10" s="15" customFormat="1" ht="35.25" customHeight="1">
      <c r="F1540" s="610" t="s">
        <v>4666</v>
      </c>
      <c r="G1540" s="610" t="s">
        <v>1138</v>
      </c>
      <c r="H1540" s="610" t="s">
        <v>1137</v>
      </c>
      <c r="I1540" s="610" t="s">
        <v>4667</v>
      </c>
      <c r="J1540" s="610" t="s">
        <v>4668</v>
      </c>
    </row>
    <row r="1541" spans="6:10" s="15" customFormat="1" ht="21" customHeight="1">
      <c r="F1541" s="610" t="s">
        <v>4669</v>
      </c>
      <c r="G1541" s="610" t="s">
        <v>1138</v>
      </c>
      <c r="H1541" s="610" t="s">
        <v>1137</v>
      </c>
      <c r="I1541" s="610" t="s">
        <v>4670</v>
      </c>
      <c r="J1541" s="610" t="s">
        <v>4671</v>
      </c>
    </row>
    <row r="1542" spans="6:10" s="15" customFormat="1" ht="33" customHeight="1">
      <c r="F1542" s="610" t="s">
        <v>4672</v>
      </c>
      <c r="G1542" s="610" t="s">
        <v>1138</v>
      </c>
      <c r="H1542" s="610" t="s">
        <v>1137</v>
      </c>
      <c r="I1542" s="610" t="s">
        <v>4673</v>
      </c>
      <c r="J1542" s="610" t="s">
        <v>4674</v>
      </c>
    </row>
    <row r="1543" spans="6:10" s="15" customFormat="1" ht="15" customHeight="1">
      <c r="F1543" s="610" t="s">
        <v>4675</v>
      </c>
      <c r="G1543" s="610" t="s">
        <v>1138</v>
      </c>
      <c r="H1543" s="610" t="s">
        <v>1137</v>
      </c>
      <c r="I1543" s="610" t="s">
        <v>4676</v>
      </c>
      <c r="J1543" s="610" t="s">
        <v>4677</v>
      </c>
    </row>
    <row r="1544" spans="6:10" s="15" customFormat="1" ht="15">
      <c r="F1544" s="610" t="s">
        <v>4678</v>
      </c>
      <c r="G1544" s="610" t="s">
        <v>1138</v>
      </c>
      <c r="H1544" s="610" t="s">
        <v>1137</v>
      </c>
      <c r="I1544" s="610" t="s">
        <v>4679</v>
      </c>
      <c r="J1544" s="610" t="s">
        <v>4680</v>
      </c>
    </row>
    <row r="1545" spans="6:10" s="15" customFormat="1" ht="18.75" customHeight="1">
      <c r="F1545" s="610" t="s">
        <v>4681</v>
      </c>
      <c r="G1545" s="610" t="s">
        <v>1138</v>
      </c>
      <c r="H1545" s="610" t="s">
        <v>1137</v>
      </c>
      <c r="I1545" s="610" t="s">
        <v>4682</v>
      </c>
      <c r="J1545" s="610" t="s">
        <v>4683</v>
      </c>
    </row>
    <row r="1546" spans="6:10" s="15" customFormat="1" ht="23.25" customHeight="1">
      <c r="F1546" s="610" t="s">
        <v>4684</v>
      </c>
      <c r="G1546" s="610" t="s">
        <v>1138</v>
      </c>
      <c r="H1546" s="610" t="s">
        <v>1137</v>
      </c>
      <c r="I1546" s="610" t="s">
        <v>4685</v>
      </c>
      <c r="J1546" s="610" t="s">
        <v>4686</v>
      </c>
    </row>
    <row r="1547" spans="6:10" s="15" customFormat="1" ht="35.25" customHeight="1">
      <c r="F1547" s="610" t="s">
        <v>4687</v>
      </c>
      <c r="G1547" s="610" t="s">
        <v>1138</v>
      </c>
      <c r="H1547" s="610" t="s">
        <v>1137</v>
      </c>
      <c r="I1547" s="610" t="s">
        <v>4688</v>
      </c>
      <c r="J1547" s="610" t="s">
        <v>4689</v>
      </c>
    </row>
    <row r="1548" spans="6:10" s="15" customFormat="1" ht="21" customHeight="1">
      <c r="F1548" s="610" t="s">
        <v>4690</v>
      </c>
      <c r="G1548" s="610" t="s">
        <v>1138</v>
      </c>
      <c r="H1548" s="610" t="s">
        <v>1137</v>
      </c>
      <c r="I1548" s="610" t="s">
        <v>4691</v>
      </c>
      <c r="J1548" s="610" t="s">
        <v>4692</v>
      </c>
    </row>
    <row r="1549" spans="6:10" s="15" customFormat="1" ht="33" customHeight="1">
      <c r="F1549" s="610" t="s">
        <v>4693</v>
      </c>
      <c r="G1549" s="610" t="s">
        <v>1138</v>
      </c>
      <c r="H1549" s="610" t="s">
        <v>1137</v>
      </c>
      <c r="I1549" s="610" t="s">
        <v>4694</v>
      </c>
      <c r="J1549" s="610" t="s">
        <v>4695</v>
      </c>
    </row>
    <row r="1550" spans="6:10" s="15" customFormat="1" ht="15" customHeight="1">
      <c r="F1550" s="610" t="s">
        <v>4696</v>
      </c>
      <c r="G1550" s="610" t="s">
        <v>1138</v>
      </c>
      <c r="H1550" s="610" t="s">
        <v>1137</v>
      </c>
      <c r="I1550" s="610" t="s">
        <v>4697</v>
      </c>
      <c r="J1550" s="610" t="s">
        <v>4698</v>
      </c>
    </row>
    <row r="1551" spans="6:10" s="15" customFormat="1" ht="15">
      <c r="F1551" s="610" t="s">
        <v>4699</v>
      </c>
      <c r="G1551" s="610" t="s">
        <v>1138</v>
      </c>
      <c r="H1551" s="610" t="s">
        <v>1137</v>
      </c>
      <c r="I1551" s="610" t="s">
        <v>4700</v>
      </c>
      <c r="J1551" s="610" t="s">
        <v>4701</v>
      </c>
    </row>
    <row r="1552" spans="6:10" s="15" customFormat="1" ht="18.75" customHeight="1">
      <c r="F1552" s="610" t="s">
        <v>4702</v>
      </c>
      <c r="G1552" s="610" t="s">
        <v>1138</v>
      </c>
      <c r="H1552" s="610" t="s">
        <v>1137</v>
      </c>
      <c r="I1552" s="610" t="s">
        <v>4703</v>
      </c>
      <c r="J1552" s="610" t="s">
        <v>4704</v>
      </c>
    </row>
    <row r="1553" spans="6:10" s="15" customFormat="1" ht="23.25" customHeight="1">
      <c r="F1553" s="610" t="s">
        <v>4705</v>
      </c>
      <c r="G1553" s="610" t="s">
        <v>1138</v>
      </c>
      <c r="H1553" s="610" t="s">
        <v>1137</v>
      </c>
      <c r="I1553" s="610" t="s">
        <v>4706</v>
      </c>
      <c r="J1553" s="610" t="s">
        <v>4707</v>
      </c>
    </row>
    <row r="1554" spans="6:10" s="15" customFormat="1" ht="35.25" customHeight="1">
      <c r="F1554" s="610" t="s">
        <v>4708</v>
      </c>
      <c r="G1554" s="610" t="s">
        <v>1138</v>
      </c>
      <c r="H1554" s="610" t="s">
        <v>1137</v>
      </c>
      <c r="I1554" s="610" t="s">
        <v>4709</v>
      </c>
      <c r="J1554" s="610" t="s">
        <v>4710</v>
      </c>
    </row>
    <row r="1555" spans="6:10" s="15" customFormat="1" ht="21" customHeight="1">
      <c r="F1555" s="610" t="s">
        <v>4711</v>
      </c>
      <c r="G1555" s="610" t="s">
        <v>1138</v>
      </c>
      <c r="H1555" s="610" t="s">
        <v>1137</v>
      </c>
      <c r="I1555" s="610" t="s">
        <v>4712</v>
      </c>
      <c r="J1555" s="610" t="s">
        <v>4713</v>
      </c>
    </row>
    <row r="1556" spans="6:10" s="15" customFormat="1" ht="33" customHeight="1">
      <c r="F1556" s="610" t="s">
        <v>4714</v>
      </c>
      <c r="G1556" s="610" t="s">
        <v>1138</v>
      </c>
      <c r="H1556" s="610" t="s">
        <v>1137</v>
      </c>
      <c r="I1556" s="610" t="s">
        <v>4715</v>
      </c>
      <c r="J1556" s="610" t="s">
        <v>4716</v>
      </c>
    </row>
    <row r="1557" spans="6:10" s="15" customFormat="1" ht="15" customHeight="1">
      <c r="F1557" s="610" t="s">
        <v>4717</v>
      </c>
      <c r="G1557" s="610" t="s">
        <v>1138</v>
      </c>
      <c r="H1557" s="610" t="s">
        <v>1137</v>
      </c>
      <c r="I1557" s="610" t="s">
        <v>4718</v>
      </c>
      <c r="J1557" s="610" t="s">
        <v>4719</v>
      </c>
    </row>
    <row r="1558" spans="6:10" s="15" customFormat="1" ht="15">
      <c r="F1558" s="610" t="s">
        <v>4720</v>
      </c>
      <c r="G1558" s="610" t="s">
        <v>1138</v>
      </c>
      <c r="H1558" s="610" t="s">
        <v>1137</v>
      </c>
      <c r="I1558" s="610" t="s">
        <v>4721</v>
      </c>
      <c r="J1558" s="610" t="s">
        <v>4722</v>
      </c>
    </row>
    <row r="1559" spans="6:10" s="15" customFormat="1" ht="18.75" customHeight="1">
      <c r="F1559" s="610" t="s">
        <v>4723</v>
      </c>
      <c r="G1559" s="610" t="s">
        <v>1138</v>
      </c>
      <c r="H1559" s="610" t="s">
        <v>1137</v>
      </c>
      <c r="I1559" s="610" t="s">
        <v>4724</v>
      </c>
      <c r="J1559" s="610" t="s">
        <v>4725</v>
      </c>
    </row>
    <row r="1560" spans="6:10" s="15" customFormat="1" ht="23.25" customHeight="1">
      <c r="F1560" s="610" t="s">
        <v>4726</v>
      </c>
      <c r="G1560" s="610" t="s">
        <v>1138</v>
      </c>
      <c r="H1560" s="610" t="s">
        <v>1137</v>
      </c>
      <c r="I1560" s="610" t="s">
        <v>4727</v>
      </c>
      <c r="J1560" s="610" t="s">
        <v>4728</v>
      </c>
    </row>
    <row r="1561" spans="6:10" s="15" customFormat="1" ht="35.25" customHeight="1">
      <c r="F1561" s="610" t="s">
        <v>4729</v>
      </c>
      <c r="G1561" s="610" t="s">
        <v>1138</v>
      </c>
      <c r="H1561" s="610" t="s">
        <v>1137</v>
      </c>
      <c r="I1561" s="610" t="s">
        <v>4730</v>
      </c>
      <c r="J1561" s="610" t="s">
        <v>4731</v>
      </c>
    </row>
    <row r="1562" spans="6:10" s="15" customFormat="1" ht="21" customHeight="1">
      <c r="F1562" s="610" t="s">
        <v>4732</v>
      </c>
      <c r="G1562" s="610" t="s">
        <v>1138</v>
      </c>
      <c r="H1562" s="610" t="s">
        <v>1137</v>
      </c>
      <c r="I1562" s="610" t="s">
        <v>4733</v>
      </c>
      <c r="J1562" s="610" t="s">
        <v>4734</v>
      </c>
    </row>
    <row r="1563" spans="6:10" s="15" customFormat="1" ht="33" customHeight="1">
      <c r="F1563" s="610" t="s">
        <v>4735</v>
      </c>
      <c r="G1563" s="610" t="s">
        <v>1138</v>
      </c>
      <c r="H1563" s="610" t="s">
        <v>1137</v>
      </c>
      <c r="I1563" s="610" t="s">
        <v>4736</v>
      </c>
      <c r="J1563" s="610" t="s">
        <v>4737</v>
      </c>
    </row>
    <row r="1564" spans="6:10" s="15" customFormat="1" ht="15" customHeight="1">
      <c r="F1564" s="610" t="s">
        <v>4738</v>
      </c>
      <c r="G1564" s="610" t="s">
        <v>1138</v>
      </c>
      <c r="H1564" s="610" t="s">
        <v>1137</v>
      </c>
      <c r="I1564" s="610" t="s">
        <v>4739</v>
      </c>
      <c r="J1564" s="610" t="s">
        <v>4740</v>
      </c>
    </row>
    <row r="1565" spans="6:10" s="15" customFormat="1" ht="15">
      <c r="F1565" s="610" t="s">
        <v>4741</v>
      </c>
      <c r="G1565" s="610" t="s">
        <v>1138</v>
      </c>
      <c r="H1565" s="610" t="s">
        <v>1137</v>
      </c>
      <c r="I1565" s="610" t="s">
        <v>4742</v>
      </c>
      <c r="J1565" s="610" t="s">
        <v>4743</v>
      </c>
    </row>
    <row r="1566" spans="6:10" s="15" customFormat="1" ht="18.75" customHeight="1">
      <c r="F1566" s="610" t="s">
        <v>4744</v>
      </c>
      <c r="G1566" s="610" t="s">
        <v>1138</v>
      </c>
      <c r="H1566" s="610" t="s">
        <v>1137</v>
      </c>
      <c r="I1566" s="610" t="s">
        <v>4745</v>
      </c>
      <c r="J1566" s="610" t="s">
        <v>4746</v>
      </c>
    </row>
    <row r="1567" spans="6:10" s="15" customFormat="1" ht="23.25" customHeight="1">
      <c r="F1567" s="610" t="s">
        <v>4747</v>
      </c>
      <c r="G1567" s="610" t="s">
        <v>1138</v>
      </c>
      <c r="H1567" s="610" t="s">
        <v>1137</v>
      </c>
      <c r="I1567" s="610" t="s">
        <v>4748</v>
      </c>
      <c r="J1567" s="610" t="s">
        <v>4749</v>
      </c>
    </row>
    <row r="1568" spans="6:10" s="15" customFormat="1" ht="35.25" customHeight="1">
      <c r="F1568" s="610" t="s">
        <v>4750</v>
      </c>
      <c r="G1568" s="610" t="s">
        <v>1138</v>
      </c>
      <c r="H1568" s="610" t="s">
        <v>1137</v>
      </c>
      <c r="I1568" s="610" t="s">
        <v>4751</v>
      </c>
      <c r="J1568" s="610" t="s">
        <v>4752</v>
      </c>
    </row>
    <row r="1569" spans="6:10" s="15" customFormat="1" ht="21" customHeight="1">
      <c r="F1569" s="610" t="s">
        <v>4753</v>
      </c>
      <c r="G1569" s="610" t="s">
        <v>1138</v>
      </c>
      <c r="H1569" s="610" t="s">
        <v>1137</v>
      </c>
      <c r="I1569" s="610" t="s">
        <v>4754</v>
      </c>
      <c r="J1569" s="610" t="s">
        <v>4755</v>
      </c>
    </row>
    <row r="1570" spans="6:10" s="15" customFormat="1" ht="33" customHeight="1">
      <c r="F1570" s="610" t="s">
        <v>4756</v>
      </c>
      <c r="G1570" s="610" t="s">
        <v>1142</v>
      </c>
      <c r="H1570" s="610" t="s">
        <v>1141</v>
      </c>
      <c r="I1570" s="610" t="s">
        <v>1046</v>
      </c>
      <c r="J1570" s="610" t="s">
        <v>4757</v>
      </c>
    </row>
    <row r="1571" spans="6:10" s="15" customFormat="1" ht="15" customHeight="1">
      <c r="F1571" s="610" t="s">
        <v>4758</v>
      </c>
      <c r="G1571" s="610" t="s">
        <v>1142</v>
      </c>
      <c r="H1571" s="610" t="s">
        <v>1141</v>
      </c>
      <c r="I1571" s="610" t="s">
        <v>1048</v>
      </c>
      <c r="J1571" s="610" t="s">
        <v>4759</v>
      </c>
    </row>
    <row r="1572" spans="6:10" s="15" customFormat="1" ht="15">
      <c r="F1572" s="610" t="s">
        <v>4760</v>
      </c>
      <c r="G1572" s="610" t="s">
        <v>1142</v>
      </c>
      <c r="H1572" s="610" t="s">
        <v>1141</v>
      </c>
      <c r="I1572" s="610" t="s">
        <v>1054</v>
      </c>
      <c r="J1572" s="610" t="s">
        <v>2102</v>
      </c>
    </row>
    <row r="1573" spans="6:10" s="15" customFormat="1" ht="18.75" customHeight="1">
      <c r="F1573" s="610" t="s">
        <v>4761</v>
      </c>
      <c r="G1573" s="610" t="s">
        <v>1142</v>
      </c>
      <c r="H1573" s="610" t="s">
        <v>1141</v>
      </c>
      <c r="I1573" s="610" t="s">
        <v>1060</v>
      </c>
      <c r="J1573" s="610" t="s">
        <v>4762</v>
      </c>
    </row>
    <row r="1574" spans="6:10" s="15" customFormat="1" ht="23.25" customHeight="1">
      <c r="F1574" s="610" t="s">
        <v>4763</v>
      </c>
      <c r="G1574" s="610" t="s">
        <v>1142</v>
      </c>
      <c r="H1574" s="610" t="s">
        <v>1141</v>
      </c>
      <c r="I1574" s="610" t="s">
        <v>1065</v>
      </c>
      <c r="J1574" s="610" t="s">
        <v>4764</v>
      </c>
    </row>
    <row r="1575" spans="6:10" s="15" customFormat="1" ht="35.25" customHeight="1">
      <c r="F1575" s="610" t="s">
        <v>4765</v>
      </c>
      <c r="G1575" s="610" t="s">
        <v>1142</v>
      </c>
      <c r="H1575" s="610" t="s">
        <v>1141</v>
      </c>
      <c r="I1575" s="610" t="s">
        <v>1071</v>
      </c>
      <c r="J1575" s="610" t="s">
        <v>3046</v>
      </c>
    </row>
    <row r="1576" spans="6:10" s="15" customFormat="1" ht="21" customHeight="1">
      <c r="F1576" s="610" t="s">
        <v>4766</v>
      </c>
      <c r="G1576" s="610" t="s">
        <v>1142</v>
      </c>
      <c r="H1576" s="610" t="s">
        <v>1141</v>
      </c>
      <c r="I1576" s="610" t="s">
        <v>1076</v>
      </c>
      <c r="J1576" s="610" t="s">
        <v>4767</v>
      </c>
    </row>
    <row r="1577" spans="6:10" s="15" customFormat="1" ht="33" customHeight="1">
      <c r="F1577" s="610" t="s">
        <v>4768</v>
      </c>
      <c r="G1577" s="610" t="s">
        <v>1142</v>
      </c>
      <c r="H1577" s="610" t="s">
        <v>1141</v>
      </c>
      <c r="I1577" s="610" t="s">
        <v>1081</v>
      </c>
      <c r="J1577" s="610" t="s">
        <v>4769</v>
      </c>
    </row>
    <row r="1578" spans="6:10" s="15" customFormat="1" ht="15" customHeight="1">
      <c r="F1578" s="610" t="s">
        <v>4770</v>
      </c>
      <c r="G1578" s="610" t="s">
        <v>1142</v>
      </c>
      <c r="H1578" s="610" t="s">
        <v>1141</v>
      </c>
      <c r="I1578" s="610" t="s">
        <v>1086</v>
      </c>
      <c r="J1578" s="610" t="s">
        <v>4771</v>
      </c>
    </row>
    <row r="1579" spans="6:10" s="15" customFormat="1" ht="15">
      <c r="F1579" s="610" t="s">
        <v>4772</v>
      </c>
      <c r="G1579" s="610" t="s">
        <v>1142</v>
      </c>
      <c r="H1579" s="610" t="s">
        <v>1141</v>
      </c>
      <c r="I1579" s="610" t="s">
        <v>1092</v>
      </c>
      <c r="J1579" s="610" t="s">
        <v>4773</v>
      </c>
    </row>
    <row r="1580" spans="6:10" s="15" customFormat="1" ht="18.75" customHeight="1">
      <c r="F1580" s="610" t="s">
        <v>4774</v>
      </c>
      <c r="G1580" s="610" t="s">
        <v>1142</v>
      </c>
      <c r="H1580" s="610" t="s">
        <v>1141</v>
      </c>
      <c r="I1580" s="610" t="s">
        <v>1097</v>
      </c>
      <c r="J1580" s="610" t="s">
        <v>4775</v>
      </c>
    </row>
    <row r="1581" spans="6:10" s="15" customFormat="1" ht="23.25" customHeight="1">
      <c r="F1581" s="610" t="s">
        <v>4776</v>
      </c>
      <c r="G1581" s="610" t="s">
        <v>1142</v>
      </c>
      <c r="H1581" s="610" t="s">
        <v>1141</v>
      </c>
      <c r="I1581" s="610" t="s">
        <v>1212</v>
      </c>
      <c r="J1581" s="610" t="s">
        <v>4777</v>
      </c>
    </row>
    <row r="1582" spans="6:10" s="15" customFormat="1" ht="35.25" customHeight="1">
      <c r="F1582" s="610" t="s">
        <v>4778</v>
      </c>
      <c r="G1582" s="610" t="s">
        <v>1142</v>
      </c>
      <c r="H1582" s="610" t="s">
        <v>1141</v>
      </c>
      <c r="I1582" s="610" t="s">
        <v>1214</v>
      </c>
      <c r="J1582" s="610" t="s">
        <v>4779</v>
      </c>
    </row>
    <row r="1583" spans="6:10" s="15" customFormat="1" ht="21" customHeight="1">
      <c r="F1583" s="610" t="s">
        <v>4780</v>
      </c>
      <c r="G1583" s="610" t="s">
        <v>1142</v>
      </c>
      <c r="H1583" s="610" t="s">
        <v>1141</v>
      </c>
      <c r="I1583" s="610" t="s">
        <v>1216</v>
      </c>
      <c r="J1583" s="610" t="s">
        <v>4781</v>
      </c>
    </row>
    <row r="1584" spans="6:10" s="15" customFormat="1" ht="33" customHeight="1">
      <c r="F1584" s="610" t="s">
        <v>4782</v>
      </c>
      <c r="G1584" s="610" t="s">
        <v>1142</v>
      </c>
      <c r="H1584" s="610" t="s">
        <v>1141</v>
      </c>
      <c r="I1584" s="610" t="s">
        <v>1219</v>
      </c>
      <c r="J1584" s="610" t="s">
        <v>4783</v>
      </c>
    </row>
    <row r="1585" spans="6:10" s="15" customFormat="1" ht="15" customHeight="1">
      <c r="F1585" s="610" t="s">
        <v>4784</v>
      </c>
      <c r="G1585" s="610" t="s">
        <v>1142</v>
      </c>
      <c r="H1585" s="610" t="s">
        <v>1141</v>
      </c>
      <c r="I1585" s="610" t="s">
        <v>1222</v>
      </c>
      <c r="J1585" s="610" t="s">
        <v>4785</v>
      </c>
    </row>
    <row r="1586" spans="6:10" s="15" customFormat="1" ht="15">
      <c r="F1586" s="610" t="s">
        <v>4786</v>
      </c>
      <c r="G1586" s="610" t="s">
        <v>1142</v>
      </c>
      <c r="H1586" s="610" t="s">
        <v>1141</v>
      </c>
      <c r="I1586" s="610" t="s">
        <v>1225</v>
      </c>
      <c r="J1586" s="610" t="s">
        <v>4787</v>
      </c>
    </row>
    <row r="1587" spans="6:10" s="15" customFormat="1" ht="18.75" customHeight="1">
      <c r="F1587" s="610" t="s">
        <v>4788</v>
      </c>
      <c r="G1587" s="610" t="s">
        <v>1142</v>
      </c>
      <c r="H1587" s="610" t="s">
        <v>1141</v>
      </c>
      <c r="I1587" s="610" t="s">
        <v>1228</v>
      </c>
      <c r="J1587" s="610" t="s">
        <v>4789</v>
      </c>
    </row>
    <row r="1588" spans="6:10" s="15" customFormat="1" ht="23.25" customHeight="1">
      <c r="F1588" s="610" t="s">
        <v>4790</v>
      </c>
      <c r="G1588" s="610" t="s">
        <v>1142</v>
      </c>
      <c r="H1588" s="610" t="s">
        <v>1141</v>
      </c>
      <c r="I1588" s="610" t="s">
        <v>1231</v>
      </c>
      <c r="J1588" s="610" t="s">
        <v>4791</v>
      </c>
    </row>
    <row r="1589" spans="6:10" s="15" customFormat="1" ht="35.25" customHeight="1">
      <c r="F1589" s="610" t="s">
        <v>4792</v>
      </c>
      <c r="G1589" s="610" t="s">
        <v>1142</v>
      </c>
      <c r="H1589" s="610" t="s">
        <v>1141</v>
      </c>
      <c r="I1589" s="610" t="s">
        <v>1233</v>
      </c>
      <c r="J1589" s="610" t="s">
        <v>4793</v>
      </c>
    </row>
    <row r="1590" spans="6:10" s="15" customFormat="1" ht="21" customHeight="1">
      <c r="F1590" s="610" t="s">
        <v>4794</v>
      </c>
      <c r="G1590" s="610" t="s">
        <v>1142</v>
      </c>
      <c r="H1590" s="610" t="s">
        <v>1141</v>
      </c>
      <c r="I1590" s="610" t="s">
        <v>1236</v>
      </c>
      <c r="J1590" s="610" t="s">
        <v>4795</v>
      </c>
    </row>
    <row r="1591" spans="6:10" s="15" customFormat="1" ht="33" customHeight="1">
      <c r="F1591" s="610" t="s">
        <v>4796</v>
      </c>
      <c r="G1591" s="610" t="s">
        <v>1142</v>
      </c>
      <c r="H1591" s="610" t="s">
        <v>1141</v>
      </c>
      <c r="I1591" s="610" t="s">
        <v>1239</v>
      </c>
      <c r="J1591" s="610" t="s">
        <v>4797</v>
      </c>
    </row>
    <row r="1592" spans="6:10" s="15" customFormat="1" ht="15" customHeight="1">
      <c r="F1592" s="610" t="s">
        <v>4798</v>
      </c>
      <c r="G1592" s="610" t="s">
        <v>1142</v>
      </c>
      <c r="H1592" s="610" t="s">
        <v>1141</v>
      </c>
      <c r="I1592" s="610" t="s">
        <v>1242</v>
      </c>
      <c r="J1592" s="610" t="s">
        <v>4799</v>
      </c>
    </row>
    <row r="1593" spans="6:10" s="15" customFormat="1" ht="15">
      <c r="F1593" s="610" t="s">
        <v>4800</v>
      </c>
      <c r="G1593" s="610" t="s">
        <v>1142</v>
      </c>
      <c r="H1593" s="610" t="s">
        <v>1141</v>
      </c>
      <c r="I1593" s="610" t="s">
        <v>1245</v>
      </c>
      <c r="J1593" s="610" t="s">
        <v>4801</v>
      </c>
    </row>
    <row r="1594" spans="6:10" s="15" customFormat="1" ht="18.75" customHeight="1">
      <c r="F1594" s="610" t="s">
        <v>4802</v>
      </c>
      <c r="G1594" s="610" t="s">
        <v>1142</v>
      </c>
      <c r="H1594" s="610" t="s">
        <v>1141</v>
      </c>
      <c r="I1594" s="610" t="s">
        <v>1248</v>
      </c>
      <c r="J1594" s="610" t="s">
        <v>4803</v>
      </c>
    </row>
    <row r="1595" spans="6:10" s="15" customFormat="1" ht="23.25" customHeight="1">
      <c r="F1595" s="610" t="s">
        <v>4804</v>
      </c>
      <c r="G1595" s="610" t="s">
        <v>1142</v>
      </c>
      <c r="H1595" s="610" t="s">
        <v>1141</v>
      </c>
      <c r="I1595" s="610" t="s">
        <v>1251</v>
      </c>
      <c r="J1595" s="610" t="s">
        <v>4805</v>
      </c>
    </row>
    <row r="1596" spans="6:10" s="15" customFormat="1" ht="35.25" customHeight="1">
      <c r="F1596" s="610" t="s">
        <v>4806</v>
      </c>
      <c r="G1596" s="610" t="s">
        <v>1142</v>
      </c>
      <c r="H1596" s="610" t="s">
        <v>1141</v>
      </c>
      <c r="I1596" s="610" t="s">
        <v>1254</v>
      </c>
      <c r="J1596" s="610" t="s">
        <v>4807</v>
      </c>
    </row>
    <row r="1597" spans="6:10" s="15" customFormat="1" ht="21" customHeight="1">
      <c r="F1597" s="610" t="s">
        <v>4808</v>
      </c>
      <c r="G1597" s="610" t="s">
        <v>1142</v>
      </c>
      <c r="H1597" s="610" t="s">
        <v>1141</v>
      </c>
      <c r="I1597" s="610" t="s">
        <v>1257</v>
      </c>
      <c r="J1597" s="610" t="s">
        <v>4809</v>
      </c>
    </row>
    <row r="1598" spans="6:10" s="15" customFormat="1" ht="33" customHeight="1">
      <c r="F1598" s="610" t="s">
        <v>4810</v>
      </c>
      <c r="G1598" s="610" t="s">
        <v>1142</v>
      </c>
      <c r="H1598" s="610" t="s">
        <v>1141</v>
      </c>
      <c r="I1598" s="610" t="s">
        <v>1260</v>
      </c>
      <c r="J1598" s="610" t="s">
        <v>4811</v>
      </c>
    </row>
    <row r="1599" spans="6:10" s="15" customFormat="1" ht="15" customHeight="1">
      <c r="F1599" s="610" t="s">
        <v>4812</v>
      </c>
      <c r="G1599" s="610" t="s">
        <v>1142</v>
      </c>
      <c r="H1599" s="610" t="s">
        <v>1141</v>
      </c>
      <c r="I1599" s="610" t="s">
        <v>1263</v>
      </c>
      <c r="J1599" s="610" t="s">
        <v>4813</v>
      </c>
    </row>
    <row r="1600" spans="6:10" s="15" customFormat="1" ht="15">
      <c r="F1600" s="610" t="s">
        <v>4814</v>
      </c>
      <c r="G1600" s="610" t="s">
        <v>1142</v>
      </c>
      <c r="H1600" s="610" t="s">
        <v>1141</v>
      </c>
      <c r="I1600" s="610" t="s">
        <v>1266</v>
      </c>
      <c r="J1600" s="610" t="s">
        <v>4815</v>
      </c>
    </row>
    <row r="1601" spans="6:10" s="15" customFormat="1" ht="18.75" customHeight="1">
      <c r="F1601" s="610" t="s">
        <v>4816</v>
      </c>
      <c r="G1601" s="610" t="s">
        <v>1142</v>
      </c>
      <c r="H1601" s="610" t="s">
        <v>1141</v>
      </c>
      <c r="I1601" s="610" t="s">
        <v>1269</v>
      </c>
      <c r="J1601" s="610" t="s">
        <v>4817</v>
      </c>
    </row>
    <row r="1602" spans="6:10" s="15" customFormat="1" ht="23.25" customHeight="1">
      <c r="F1602" s="610" t="s">
        <v>4818</v>
      </c>
      <c r="G1602" s="610" t="s">
        <v>1142</v>
      </c>
      <c r="H1602" s="610" t="s">
        <v>1141</v>
      </c>
      <c r="I1602" s="610" t="s">
        <v>1272</v>
      </c>
      <c r="J1602" s="610" t="s">
        <v>4819</v>
      </c>
    </row>
    <row r="1603" spans="6:10" s="15" customFormat="1" ht="35.25" customHeight="1">
      <c r="F1603" s="610" t="s">
        <v>4820</v>
      </c>
      <c r="G1603" s="610" t="s">
        <v>1142</v>
      </c>
      <c r="H1603" s="610" t="s">
        <v>1141</v>
      </c>
      <c r="I1603" s="610" t="s">
        <v>1275</v>
      </c>
      <c r="J1603" s="610" t="s">
        <v>4821</v>
      </c>
    </row>
    <row r="1604" spans="6:10" s="15" customFormat="1" ht="21" customHeight="1">
      <c r="F1604" s="610" t="s">
        <v>4822</v>
      </c>
      <c r="G1604" s="610" t="s">
        <v>1142</v>
      </c>
      <c r="H1604" s="610" t="s">
        <v>1141</v>
      </c>
      <c r="I1604" s="610" t="s">
        <v>1278</v>
      </c>
      <c r="J1604" s="610" t="s">
        <v>4823</v>
      </c>
    </row>
    <row r="1605" spans="6:10" s="15" customFormat="1" ht="33" customHeight="1">
      <c r="F1605" s="610" t="s">
        <v>4824</v>
      </c>
      <c r="G1605" s="610" t="s">
        <v>1142</v>
      </c>
      <c r="H1605" s="610" t="s">
        <v>1141</v>
      </c>
      <c r="I1605" s="610" t="s">
        <v>1281</v>
      </c>
      <c r="J1605" s="610" t="s">
        <v>4825</v>
      </c>
    </row>
    <row r="1606" spans="6:10" s="15" customFormat="1" ht="15" customHeight="1">
      <c r="F1606" s="610" t="s">
        <v>4826</v>
      </c>
      <c r="G1606" s="610" t="s">
        <v>1142</v>
      </c>
      <c r="H1606" s="610" t="s">
        <v>1141</v>
      </c>
      <c r="I1606" s="610" t="s">
        <v>1284</v>
      </c>
      <c r="J1606" s="610" t="s">
        <v>2564</v>
      </c>
    </row>
    <row r="1607" spans="6:10" s="15" customFormat="1" ht="15">
      <c r="F1607" s="610" t="s">
        <v>4827</v>
      </c>
      <c r="G1607" s="610" t="s">
        <v>1142</v>
      </c>
      <c r="H1607" s="610" t="s">
        <v>1141</v>
      </c>
      <c r="I1607" s="610" t="s">
        <v>1287</v>
      </c>
      <c r="J1607" s="610" t="s">
        <v>4828</v>
      </c>
    </row>
    <row r="1608" spans="6:10" s="15" customFormat="1" ht="18.75" customHeight="1">
      <c r="F1608" s="610" t="s">
        <v>4829</v>
      </c>
      <c r="G1608" s="610" t="s">
        <v>1142</v>
      </c>
      <c r="H1608" s="610" t="s">
        <v>1141</v>
      </c>
      <c r="I1608" s="610" t="s">
        <v>1385</v>
      </c>
      <c r="J1608" s="610" t="s">
        <v>4830</v>
      </c>
    </row>
    <row r="1609" spans="6:10" s="15" customFormat="1" ht="23.25" customHeight="1">
      <c r="F1609" s="610" t="s">
        <v>4831</v>
      </c>
      <c r="G1609" s="610" t="s">
        <v>1142</v>
      </c>
      <c r="H1609" s="610" t="s">
        <v>1141</v>
      </c>
      <c r="I1609" s="610" t="s">
        <v>1388</v>
      </c>
      <c r="J1609" s="610" t="s">
        <v>4832</v>
      </c>
    </row>
    <row r="1610" spans="6:10" s="15" customFormat="1" ht="35.25" customHeight="1">
      <c r="F1610" s="610" t="s">
        <v>4833</v>
      </c>
      <c r="G1610" s="610" t="s">
        <v>1142</v>
      </c>
      <c r="H1610" s="610" t="s">
        <v>1141</v>
      </c>
      <c r="I1610" s="610" t="s">
        <v>1391</v>
      </c>
      <c r="J1610" s="610" t="s">
        <v>4834</v>
      </c>
    </row>
    <row r="1611" spans="6:10" s="15" customFormat="1" ht="21" customHeight="1">
      <c r="F1611" s="610" t="s">
        <v>4835</v>
      </c>
      <c r="G1611" s="610" t="s">
        <v>1142</v>
      </c>
      <c r="H1611" s="610" t="s">
        <v>1141</v>
      </c>
      <c r="I1611" s="610" t="s">
        <v>1394</v>
      </c>
      <c r="J1611" s="610" t="s">
        <v>4836</v>
      </c>
    </row>
    <row r="1612" spans="6:10" s="15" customFormat="1" ht="33" customHeight="1">
      <c r="F1612" s="610" t="s">
        <v>4837</v>
      </c>
      <c r="G1612" s="610" t="s">
        <v>1142</v>
      </c>
      <c r="H1612" s="610" t="s">
        <v>1141</v>
      </c>
      <c r="I1612" s="610" t="s">
        <v>1397</v>
      </c>
      <c r="J1612" s="610" t="s">
        <v>4838</v>
      </c>
    </row>
    <row r="1613" spans="6:10" s="15" customFormat="1" ht="15" customHeight="1">
      <c r="F1613" s="610" t="s">
        <v>4839</v>
      </c>
      <c r="G1613" s="610" t="s">
        <v>1142</v>
      </c>
      <c r="H1613" s="610" t="s">
        <v>1141</v>
      </c>
      <c r="I1613" s="610" t="s">
        <v>1400</v>
      </c>
      <c r="J1613" s="610" t="s">
        <v>4840</v>
      </c>
    </row>
    <row r="1614" spans="6:10" s="15" customFormat="1" ht="15">
      <c r="F1614" s="610" t="s">
        <v>4841</v>
      </c>
      <c r="G1614" s="610" t="s">
        <v>1142</v>
      </c>
      <c r="H1614" s="610" t="s">
        <v>1141</v>
      </c>
      <c r="I1614" s="610" t="s">
        <v>1403</v>
      </c>
      <c r="J1614" s="610" t="s">
        <v>4842</v>
      </c>
    </row>
    <row r="1615" spans="6:10" s="15" customFormat="1" ht="18.75" customHeight="1">
      <c r="F1615" s="610" t="s">
        <v>4843</v>
      </c>
      <c r="G1615" s="610" t="s">
        <v>1142</v>
      </c>
      <c r="H1615" s="610" t="s">
        <v>1141</v>
      </c>
      <c r="I1615" s="610" t="s">
        <v>1406</v>
      </c>
      <c r="J1615" s="610" t="s">
        <v>4844</v>
      </c>
    </row>
    <row r="1616" spans="6:10" s="15" customFormat="1" ht="23.25" customHeight="1">
      <c r="F1616" s="610" t="s">
        <v>4845</v>
      </c>
      <c r="G1616" s="610" t="s">
        <v>1142</v>
      </c>
      <c r="H1616" s="610" t="s">
        <v>1141</v>
      </c>
      <c r="I1616" s="610" t="s">
        <v>1409</v>
      </c>
      <c r="J1616" s="610" t="s">
        <v>2574</v>
      </c>
    </row>
    <row r="1617" spans="6:10" s="15" customFormat="1" ht="35.25" customHeight="1">
      <c r="F1617" s="610" t="s">
        <v>4846</v>
      </c>
      <c r="G1617" s="610" t="s">
        <v>1142</v>
      </c>
      <c r="H1617" s="610" t="s">
        <v>1141</v>
      </c>
      <c r="I1617" s="610" t="s">
        <v>1412</v>
      </c>
      <c r="J1617" s="610" t="s">
        <v>4847</v>
      </c>
    </row>
    <row r="1618" spans="6:10" s="15" customFormat="1" ht="21" customHeight="1">
      <c r="F1618" s="610" t="s">
        <v>4848</v>
      </c>
      <c r="G1618" s="610" t="s">
        <v>1142</v>
      </c>
      <c r="H1618" s="610" t="s">
        <v>1141</v>
      </c>
      <c r="I1618" s="610" t="s">
        <v>1414</v>
      </c>
      <c r="J1618" s="610" t="s">
        <v>4849</v>
      </c>
    </row>
    <row r="1619" spans="6:10" s="15" customFormat="1" ht="33" customHeight="1">
      <c r="F1619" s="610" t="s">
        <v>4850</v>
      </c>
      <c r="G1619" s="610" t="s">
        <v>1142</v>
      </c>
      <c r="H1619" s="610" t="s">
        <v>1141</v>
      </c>
      <c r="I1619" s="610" t="s">
        <v>1417</v>
      </c>
      <c r="J1619" s="610" t="s">
        <v>4851</v>
      </c>
    </row>
    <row r="1620" spans="6:10" s="15" customFormat="1" ht="15" customHeight="1">
      <c r="F1620" s="610" t="s">
        <v>4852</v>
      </c>
      <c r="G1620" s="610" t="s">
        <v>1142</v>
      </c>
      <c r="H1620" s="610" t="s">
        <v>1141</v>
      </c>
      <c r="I1620" s="610" t="s">
        <v>1420</v>
      </c>
      <c r="J1620" s="610" t="s">
        <v>4853</v>
      </c>
    </row>
    <row r="1621" spans="6:10" s="15" customFormat="1" ht="15">
      <c r="F1621" s="610" t="s">
        <v>4854</v>
      </c>
      <c r="G1621" s="610" t="s">
        <v>1142</v>
      </c>
      <c r="H1621" s="610" t="s">
        <v>1141</v>
      </c>
      <c r="I1621" s="610" t="s">
        <v>1423</v>
      </c>
      <c r="J1621" s="610" t="s">
        <v>4855</v>
      </c>
    </row>
    <row r="1622" spans="6:10" s="15" customFormat="1" ht="18.75" customHeight="1">
      <c r="F1622" s="610" t="s">
        <v>4856</v>
      </c>
      <c r="G1622" s="610" t="s">
        <v>1142</v>
      </c>
      <c r="H1622" s="610" t="s">
        <v>1141</v>
      </c>
      <c r="I1622" s="610" t="s">
        <v>1426</v>
      </c>
      <c r="J1622" s="610" t="s">
        <v>4857</v>
      </c>
    </row>
    <row r="1623" spans="6:10" s="15" customFormat="1" ht="23.25" customHeight="1">
      <c r="F1623" s="610" t="s">
        <v>4858</v>
      </c>
      <c r="G1623" s="610" t="s">
        <v>1142</v>
      </c>
      <c r="H1623" s="610" t="s">
        <v>1141</v>
      </c>
      <c r="I1623" s="610" t="s">
        <v>1429</v>
      </c>
      <c r="J1623" s="610" t="s">
        <v>4859</v>
      </c>
    </row>
    <row r="1624" spans="6:10" s="15" customFormat="1" ht="35.25" customHeight="1">
      <c r="F1624" s="610" t="s">
        <v>4860</v>
      </c>
      <c r="G1624" s="610" t="s">
        <v>1142</v>
      </c>
      <c r="H1624" s="610" t="s">
        <v>1141</v>
      </c>
      <c r="I1624" s="610" t="s">
        <v>1432</v>
      </c>
      <c r="J1624" s="610" t="s">
        <v>4861</v>
      </c>
    </row>
    <row r="1625" spans="6:10" s="15" customFormat="1" ht="21" customHeight="1">
      <c r="F1625" s="610" t="s">
        <v>4862</v>
      </c>
      <c r="G1625" s="610" t="s">
        <v>1142</v>
      </c>
      <c r="H1625" s="610" t="s">
        <v>1141</v>
      </c>
      <c r="I1625" s="610" t="s">
        <v>1435</v>
      </c>
      <c r="J1625" s="610" t="s">
        <v>4863</v>
      </c>
    </row>
    <row r="1626" spans="6:10" s="15" customFormat="1" ht="33" customHeight="1">
      <c r="F1626" s="610" t="s">
        <v>4864</v>
      </c>
      <c r="G1626" s="610" t="s">
        <v>1142</v>
      </c>
      <c r="H1626" s="610" t="s">
        <v>1141</v>
      </c>
      <c r="I1626" s="610" t="s">
        <v>1438</v>
      </c>
      <c r="J1626" s="610" t="s">
        <v>4865</v>
      </c>
    </row>
    <row r="1627" spans="6:10" s="15" customFormat="1" ht="15" customHeight="1">
      <c r="F1627" s="610" t="s">
        <v>4866</v>
      </c>
      <c r="G1627" s="610" t="s">
        <v>1142</v>
      </c>
      <c r="H1627" s="610" t="s">
        <v>1141</v>
      </c>
      <c r="I1627" s="610" t="s">
        <v>1441</v>
      </c>
      <c r="J1627" s="610" t="s">
        <v>4867</v>
      </c>
    </row>
    <row r="1628" spans="6:10" s="15" customFormat="1" ht="15">
      <c r="F1628" s="610" t="s">
        <v>4868</v>
      </c>
      <c r="G1628" s="610" t="s">
        <v>1142</v>
      </c>
      <c r="H1628" s="610" t="s">
        <v>1141</v>
      </c>
      <c r="I1628" s="610" t="s">
        <v>1444</v>
      </c>
      <c r="J1628" s="610" t="s">
        <v>4869</v>
      </c>
    </row>
    <row r="1629" spans="6:10" s="15" customFormat="1" ht="18.75" customHeight="1">
      <c r="F1629" s="610" t="s">
        <v>4870</v>
      </c>
      <c r="G1629" s="610" t="s">
        <v>1142</v>
      </c>
      <c r="H1629" s="610" t="s">
        <v>1141</v>
      </c>
      <c r="I1629" s="610" t="s">
        <v>1447</v>
      </c>
      <c r="J1629" s="610" t="s">
        <v>4871</v>
      </c>
    </row>
    <row r="1630" spans="6:10" s="15" customFormat="1" ht="23.25" customHeight="1">
      <c r="F1630" s="610" t="s">
        <v>4872</v>
      </c>
      <c r="G1630" s="610" t="s">
        <v>1142</v>
      </c>
      <c r="H1630" s="610" t="s">
        <v>1141</v>
      </c>
      <c r="I1630" s="610" t="s">
        <v>1450</v>
      </c>
      <c r="J1630" s="610" t="s">
        <v>2140</v>
      </c>
    </row>
    <row r="1631" spans="6:10" s="15" customFormat="1" ht="35.25" customHeight="1">
      <c r="F1631" s="610" t="s">
        <v>4873</v>
      </c>
      <c r="G1631" s="610" t="s">
        <v>1142</v>
      </c>
      <c r="H1631" s="610" t="s">
        <v>1141</v>
      </c>
      <c r="I1631" s="610" t="s">
        <v>1453</v>
      </c>
      <c r="J1631" s="610" t="s">
        <v>4874</v>
      </c>
    </row>
    <row r="1632" spans="6:10" s="15" customFormat="1" ht="21" customHeight="1">
      <c r="F1632" s="610" t="s">
        <v>4875</v>
      </c>
      <c r="G1632" s="610" t="s">
        <v>1142</v>
      </c>
      <c r="H1632" s="610" t="s">
        <v>1141</v>
      </c>
      <c r="I1632" s="610" t="s">
        <v>1456</v>
      </c>
      <c r="J1632" s="610" t="s">
        <v>4876</v>
      </c>
    </row>
    <row r="1633" spans="6:10" s="15" customFormat="1" ht="33" customHeight="1">
      <c r="F1633" s="610" t="s">
        <v>4877</v>
      </c>
      <c r="G1633" s="610" t="s">
        <v>1142</v>
      </c>
      <c r="H1633" s="610" t="s">
        <v>1141</v>
      </c>
      <c r="I1633" s="610" t="s">
        <v>1459</v>
      </c>
      <c r="J1633" s="610" t="s">
        <v>4878</v>
      </c>
    </row>
    <row r="1634" spans="6:10" s="15" customFormat="1" ht="15" customHeight="1">
      <c r="F1634" s="610" t="s">
        <v>4879</v>
      </c>
      <c r="G1634" s="610" t="s">
        <v>1142</v>
      </c>
      <c r="H1634" s="610" t="s">
        <v>1141</v>
      </c>
      <c r="I1634" s="610" t="s">
        <v>1462</v>
      </c>
      <c r="J1634" s="610" t="s">
        <v>4880</v>
      </c>
    </row>
    <row r="1635" spans="6:10" s="15" customFormat="1" ht="15">
      <c r="F1635" s="610" t="s">
        <v>4881</v>
      </c>
      <c r="G1635" s="610" t="s">
        <v>1142</v>
      </c>
      <c r="H1635" s="610" t="s">
        <v>1141</v>
      </c>
      <c r="I1635" s="610" t="s">
        <v>1465</v>
      </c>
      <c r="J1635" s="610" t="s">
        <v>1674</v>
      </c>
    </row>
    <row r="1636" spans="6:10" s="15" customFormat="1" ht="18.75" customHeight="1">
      <c r="F1636" s="610" t="s">
        <v>4882</v>
      </c>
      <c r="G1636" s="610" t="s">
        <v>1142</v>
      </c>
      <c r="H1636" s="610" t="s">
        <v>1141</v>
      </c>
      <c r="I1636" s="610" t="s">
        <v>1468</v>
      </c>
      <c r="J1636" s="610" t="s">
        <v>1791</v>
      </c>
    </row>
    <row r="1637" spans="6:10" s="15" customFormat="1" ht="23.25" customHeight="1">
      <c r="F1637" s="610" t="s">
        <v>4883</v>
      </c>
      <c r="G1637" s="610" t="s">
        <v>1142</v>
      </c>
      <c r="H1637" s="610" t="s">
        <v>1141</v>
      </c>
      <c r="I1637" s="610" t="s">
        <v>1471</v>
      </c>
      <c r="J1637" s="610" t="s">
        <v>4884</v>
      </c>
    </row>
    <row r="1638" spans="6:10" s="15" customFormat="1" ht="35.25" customHeight="1">
      <c r="F1638" s="610" t="s">
        <v>4885</v>
      </c>
      <c r="G1638" s="610" t="s">
        <v>1142</v>
      </c>
      <c r="H1638" s="610" t="s">
        <v>1141</v>
      </c>
      <c r="I1638" s="610" t="s">
        <v>1474</v>
      </c>
      <c r="J1638" s="610" t="s">
        <v>4886</v>
      </c>
    </row>
    <row r="1639" spans="6:10" s="15" customFormat="1" ht="21" customHeight="1">
      <c r="F1639" s="610" t="s">
        <v>4887</v>
      </c>
      <c r="G1639" s="610" t="s">
        <v>1142</v>
      </c>
      <c r="H1639" s="610" t="s">
        <v>1141</v>
      </c>
      <c r="I1639" s="610" t="s">
        <v>1477</v>
      </c>
      <c r="J1639" s="610" t="s">
        <v>4888</v>
      </c>
    </row>
    <row r="1640" spans="6:10" s="15" customFormat="1" ht="33" customHeight="1">
      <c r="F1640" s="610" t="s">
        <v>4889</v>
      </c>
      <c r="G1640" s="610" t="s">
        <v>1142</v>
      </c>
      <c r="H1640" s="610" t="s">
        <v>1141</v>
      </c>
      <c r="I1640" s="610" t="s">
        <v>1480</v>
      </c>
      <c r="J1640" s="610" t="s">
        <v>4890</v>
      </c>
    </row>
    <row r="1641" spans="6:10" s="15" customFormat="1" ht="15" customHeight="1">
      <c r="F1641" s="610" t="s">
        <v>4891</v>
      </c>
      <c r="G1641" s="610" t="s">
        <v>1142</v>
      </c>
      <c r="H1641" s="610" t="s">
        <v>1141</v>
      </c>
      <c r="I1641" s="610" t="s">
        <v>1483</v>
      </c>
      <c r="J1641" s="610" t="s">
        <v>2153</v>
      </c>
    </row>
    <row r="1642" spans="6:10" s="15" customFormat="1" ht="15">
      <c r="F1642" s="610" t="s">
        <v>4892</v>
      </c>
      <c r="G1642" s="610" t="s">
        <v>1142</v>
      </c>
      <c r="H1642" s="610" t="s">
        <v>1141</v>
      </c>
      <c r="I1642" s="610" t="s">
        <v>1486</v>
      </c>
      <c r="J1642" s="610" t="s">
        <v>4893</v>
      </c>
    </row>
    <row r="1643" spans="6:10" s="15" customFormat="1" ht="18.75" customHeight="1">
      <c r="F1643" s="610" t="s">
        <v>4894</v>
      </c>
      <c r="G1643" s="610" t="s">
        <v>1142</v>
      </c>
      <c r="H1643" s="610" t="s">
        <v>1141</v>
      </c>
      <c r="I1643" s="610" t="s">
        <v>1489</v>
      </c>
      <c r="J1643" s="610" t="s">
        <v>4895</v>
      </c>
    </row>
    <row r="1644" spans="6:10" s="15" customFormat="1" ht="23.25" customHeight="1">
      <c r="F1644" s="610" t="s">
        <v>4896</v>
      </c>
      <c r="G1644" s="610" t="s">
        <v>1142</v>
      </c>
      <c r="H1644" s="610" t="s">
        <v>1141</v>
      </c>
      <c r="I1644" s="610" t="s">
        <v>1492</v>
      </c>
      <c r="J1644" s="610" t="s">
        <v>4897</v>
      </c>
    </row>
    <row r="1645" spans="6:10" s="15" customFormat="1" ht="35.25" customHeight="1">
      <c r="F1645" s="610" t="s">
        <v>4898</v>
      </c>
      <c r="G1645" s="610" t="s">
        <v>1142</v>
      </c>
      <c r="H1645" s="610" t="s">
        <v>1141</v>
      </c>
      <c r="I1645" s="610" t="s">
        <v>1495</v>
      </c>
      <c r="J1645" s="610" t="s">
        <v>4899</v>
      </c>
    </row>
    <row r="1646" spans="6:10" s="15" customFormat="1" ht="21" customHeight="1">
      <c r="F1646" s="610" t="s">
        <v>4900</v>
      </c>
      <c r="G1646" s="610" t="s">
        <v>1142</v>
      </c>
      <c r="H1646" s="610" t="s">
        <v>1141</v>
      </c>
      <c r="I1646" s="610" t="s">
        <v>1498</v>
      </c>
      <c r="J1646" s="610" t="s">
        <v>4901</v>
      </c>
    </row>
    <row r="1647" spans="6:10" s="15" customFormat="1" ht="33" customHeight="1">
      <c r="F1647" s="610" t="s">
        <v>4902</v>
      </c>
      <c r="G1647" s="610" t="s">
        <v>1142</v>
      </c>
      <c r="H1647" s="610" t="s">
        <v>1141</v>
      </c>
      <c r="I1647" s="610" t="s">
        <v>1501</v>
      </c>
      <c r="J1647" s="610" t="s">
        <v>4903</v>
      </c>
    </row>
    <row r="1648" spans="6:10" s="15" customFormat="1" ht="15" customHeight="1">
      <c r="F1648" s="610" t="s">
        <v>4904</v>
      </c>
      <c r="G1648" s="610" t="s">
        <v>1142</v>
      </c>
      <c r="H1648" s="610" t="s">
        <v>1141</v>
      </c>
      <c r="I1648" s="610" t="s">
        <v>1504</v>
      </c>
      <c r="J1648" s="610" t="s">
        <v>4905</v>
      </c>
    </row>
    <row r="1649" spans="6:10" s="15" customFormat="1" ht="15">
      <c r="F1649" s="610" t="s">
        <v>4906</v>
      </c>
      <c r="G1649" s="610" t="s">
        <v>1142</v>
      </c>
      <c r="H1649" s="610" t="s">
        <v>1141</v>
      </c>
      <c r="I1649" s="610" t="s">
        <v>1507</v>
      </c>
      <c r="J1649" s="610" t="s">
        <v>4907</v>
      </c>
    </row>
    <row r="1650" spans="6:10" s="15" customFormat="1" ht="18.75" customHeight="1">
      <c r="F1650" s="610" t="s">
        <v>4908</v>
      </c>
      <c r="G1650" s="610" t="s">
        <v>1142</v>
      </c>
      <c r="H1650" s="610" t="s">
        <v>1141</v>
      </c>
      <c r="I1650" s="610" t="s">
        <v>1510</v>
      </c>
      <c r="J1650" s="610" t="s">
        <v>4909</v>
      </c>
    </row>
    <row r="1651" spans="6:10" s="15" customFormat="1" ht="23.25" customHeight="1">
      <c r="F1651" s="610" t="s">
        <v>4910</v>
      </c>
      <c r="G1651" s="610" t="s">
        <v>1142</v>
      </c>
      <c r="H1651" s="610" t="s">
        <v>1141</v>
      </c>
      <c r="I1651" s="610" t="s">
        <v>1513</v>
      </c>
      <c r="J1651" s="610" t="s">
        <v>4911</v>
      </c>
    </row>
    <row r="1652" spans="6:10" s="15" customFormat="1" ht="35.25" customHeight="1">
      <c r="F1652" s="610" t="s">
        <v>4912</v>
      </c>
      <c r="G1652" s="610" t="s">
        <v>1142</v>
      </c>
      <c r="H1652" s="610" t="s">
        <v>1141</v>
      </c>
      <c r="I1652" s="610" t="s">
        <v>1516</v>
      </c>
      <c r="J1652" s="610" t="s">
        <v>4913</v>
      </c>
    </row>
    <row r="1653" spans="6:10" s="15" customFormat="1" ht="21" customHeight="1">
      <c r="F1653" s="610" t="s">
        <v>4914</v>
      </c>
      <c r="G1653" s="610" t="s">
        <v>1142</v>
      </c>
      <c r="H1653" s="610" t="s">
        <v>1141</v>
      </c>
      <c r="I1653" s="610" t="s">
        <v>1519</v>
      </c>
      <c r="J1653" s="610" t="s">
        <v>4915</v>
      </c>
    </row>
    <row r="1654" spans="6:10" s="15" customFormat="1" ht="33" customHeight="1">
      <c r="F1654" s="610" t="s">
        <v>4916</v>
      </c>
      <c r="G1654" s="610" t="s">
        <v>1142</v>
      </c>
      <c r="H1654" s="610" t="s">
        <v>1141</v>
      </c>
      <c r="I1654" s="610" t="s">
        <v>1522</v>
      </c>
      <c r="J1654" s="610" t="s">
        <v>4917</v>
      </c>
    </row>
    <row r="1655" spans="6:10" s="15" customFormat="1" ht="15" customHeight="1">
      <c r="F1655" s="610" t="s">
        <v>4918</v>
      </c>
      <c r="G1655" s="610" t="s">
        <v>1142</v>
      </c>
      <c r="H1655" s="610" t="s">
        <v>1141</v>
      </c>
      <c r="I1655" s="610" t="s">
        <v>1525</v>
      </c>
      <c r="J1655" s="610" t="s">
        <v>4919</v>
      </c>
    </row>
    <row r="1656" spans="6:10" s="15" customFormat="1" ht="15">
      <c r="F1656" s="610" t="s">
        <v>4920</v>
      </c>
      <c r="G1656" s="610" t="s">
        <v>1142</v>
      </c>
      <c r="H1656" s="610" t="s">
        <v>1141</v>
      </c>
      <c r="I1656" s="610" t="s">
        <v>1528</v>
      </c>
      <c r="J1656" s="610" t="s">
        <v>4921</v>
      </c>
    </row>
    <row r="1657" spans="6:10" s="15" customFormat="1" ht="18.75" customHeight="1">
      <c r="F1657" s="610" t="s">
        <v>4922</v>
      </c>
      <c r="G1657" s="610" t="s">
        <v>1142</v>
      </c>
      <c r="H1657" s="610" t="s">
        <v>1141</v>
      </c>
      <c r="I1657" s="610" t="s">
        <v>1531</v>
      </c>
      <c r="J1657" s="610" t="s">
        <v>4923</v>
      </c>
    </row>
    <row r="1658" spans="6:10" s="15" customFormat="1" ht="23.25" customHeight="1">
      <c r="F1658" s="610" t="s">
        <v>4924</v>
      </c>
      <c r="G1658" s="610" t="s">
        <v>1142</v>
      </c>
      <c r="H1658" s="610" t="s">
        <v>1141</v>
      </c>
      <c r="I1658" s="610" t="s">
        <v>1534</v>
      </c>
      <c r="J1658" s="610" t="s">
        <v>4925</v>
      </c>
    </row>
    <row r="1659" spans="6:10" s="15" customFormat="1" ht="35.25" customHeight="1">
      <c r="F1659" s="610" t="s">
        <v>4926</v>
      </c>
      <c r="G1659" s="610" t="s">
        <v>1142</v>
      </c>
      <c r="H1659" s="610" t="s">
        <v>1141</v>
      </c>
      <c r="I1659" s="610" t="s">
        <v>1537</v>
      </c>
      <c r="J1659" s="610" t="s">
        <v>4927</v>
      </c>
    </row>
    <row r="1660" spans="6:10" s="15" customFormat="1" ht="21" customHeight="1">
      <c r="F1660" s="610" t="s">
        <v>4928</v>
      </c>
      <c r="G1660" s="610" t="s">
        <v>1142</v>
      </c>
      <c r="H1660" s="610" t="s">
        <v>1141</v>
      </c>
      <c r="I1660" s="610" t="s">
        <v>1540</v>
      </c>
      <c r="J1660" s="610" t="s">
        <v>4929</v>
      </c>
    </row>
    <row r="1661" spans="6:10" s="15" customFormat="1" ht="33" customHeight="1">
      <c r="F1661" s="610" t="s">
        <v>4930</v>
      </c>
      <c r="G1661" s="610" t="s">
        <v>1142</v>
      </c>
      <c r="H1661" s="610" t="s">
        <v>1141</v>
      </c>
      <c r="I1661" s="610" t="s">
        <v>1543</v>
      </c>
      <c r="J1661" s="610" t="s">
        <v>4931</v>
      </c>
    </row>
    <row r="1662" spans="6:10" s="15" customFormat="1" ht="15" customHeight="1">
      <c r="F1662" s="610" t="s">
        <v>4932</v>
      </c>
      <c r="G1662" s="610" t="s">
        <v>1142</v>
      </c>
      <c r="H1662" s="610" t="s">
        <v>1141</v>
      </c>
      <c r="I1662" s="610" t="s">
        <v>1546</v>
      </c>
      <c r="J1662" s="610" t="s">
        <v>4933</v>
      </c>
    </row>
    <row r="1663" spans="6:10" s="15" customFormat="1" ht="15">
      <c r="F1663" s="610" t="s">
        <v>4934</v>
      </c>
      <c r="G1663" s="610" t="s">
        <v>1142</v>
      </c>
      <c r="H1663" s="610" t="s">
        <v>1141</v>
      </c>
      <c r="I1663" s="610" t="s">
        <v>1549</v>
      </c>
      <c r="J1663" s="610" t="s">
        <v>4935</v>
      </c>
    </row>
    <row r="1664" spans="6:10" s="15" customFormat="1" ht="18.75" customHeight="1">
      <c r="F1664" s="610" t="s">
        <v>4936</v>
      </c>
      <c r="G1664" s="610" t="s">
        <v>1142</v>
      </c>
      <c r="H1664" s="610" t="s">
        <v>1141</v>
      </c>
      <c r="I1664" s="610" t="s">
        <v>2452</v>
      </c>
      <c r="J1664" s="610" t="s">
        <v>4937</v>
      </c>
    </row>
    <row r="1665" spans="6:10" s="15" customFormat="1" ht="23.25" customHeight="1">
      <c r="F1665" s="610" t="s">
        <v>4938</v>
      </c>
      <c r="G1665" s="610" t="s">
        <v>1142</v>
      </c>
      <c r="H1665" s="610" t="s">
        <v>1141</v>
      </c>
      <c r="I1665" s="610" t="s">
        <v>1552</v>
      </c>
      <c r="J1665" s="610" t="s">
        <v>4939</v>
      </c>
    </row>
    <row r="1666" spans="6:10" s="15" customFormat="1" ht="35.25" customHeight="1">
      <c r="F1666" s="610" t="s">
        <v>4940</v>
      </c>
      <c r="G1666" s="610" t="s">
        <v>1142</v>
      </c>
      <c r="H1666" s="610" t="s">
        <v>1141</v>
      </c>
      <c r="I1666" s="610" t="s">
        <v>1555</v>
      </c>
      <c r="J1666" s="610" t="s">
        <v>4941</v>
      </c>
    </row>
    <row r="1667" spans="6:10" s="15" customFormat="1" ht="21" customHeight="1">
      <c r="F1667" s="610" t="s">
        <v>4942</v>
      </c>
      <c r="G1667" s="610" t="s">
        <v>1142</v>
      </c>
      <c r="H1667" s="610" t="s">
        <v>1141</v>
      </c>
      <c r="I1667" s="610" t="s">
        <v>1558</v>
      </c>
      <c r="J1667" s="610" t="s">
        <v>4943</v>
      </c>
    </row>
    <row r="1668" spans="6:10" s="15" customFormat="1" ht="33" customHeight="1">
      <c r="F1668" s="610" t="s">
        <v>4944</v>
      </c>
      <c r="G1668" s="610" t="s">
        <v>1142</v>
      </c>
      <c r="H1668" s="610" t="s">
        <v>1141</v>
      </c>
      <c r="I1668" s="610" t="s">
        <v>1561</v>
      </c>
      <c r="J1668" s="610" t="s">
        <v>4945</v>
      </c>
    </row>
    <row r="1669" spans="6:10" s="15" customFormat="1" ht="15" customHeight="1">
      <c r="F1669" s="610" t="s">
        <v>4946</v>
      </c>
      <c r="G1669" s="610" t="s">
        <v>1142</v>
      </c>
      <c r="H1669" s="610" t="s">
        <v>1141</v>
      </c>
      <c r="I1669" s="610" t="s">
        <v>1564</v>
      </c>
      <c r="J1669" s="610" t="s">
        <v>4947</v>
      </c>
    </row>
    <row r="1670" spans="6:10" s="15" customFormat="1" ht="15">
      <c r="F1670" s="610" t="s">
        <v>4948</v>
      </c>
      <c r="G1670" s="610" t="s">
        <v>1142</v>
      </c>
      <c r="H1670" s="610" t="s">
        <v>1141</v>
      </c>
      <c r="I1670" s="610" t="s">
        <v>1567</v>
      </c>
      <c r="J1670" s="610" t="s">
        <v>4949</v>
      </c>
    </row>
    <row r="1671" spans="6:10" s="15" customFormat="1" ht="18.75" customHeight="1">
      <c r="F1671" s="610" t="s">
        <v>4950</v>
      </c>
      <c r="G1671" s="610" t="s">
        <v>1142</v>
      </c>
      <c r="H1671" s="610" t="s">
        <v>1141</v>
      </c>
      <c r="I1671" s="610" t="s">
        <v>1570</v>
      </c>
      <c r="J1671" s="610" t="s">
        <v>4951</v>
      </c>
    </row>
    <row r="1672" spans="6:10" s="15" customFormat="1" ht="23.25" customHeight="1">
      <c r="F1672" s="610" t="s">
        <v>4952</v>
      </c>
      <c r="G1672" s="610" t="s">
        <v>1142</v>
      </c>
      <c r="H1672" s="610" t="s">
        <v>1141</v>
      </c>
      <c r="I1672" s="610" t="s">
        <v>1573</v>
      </c>
      <c r="J1672" s="610" t="s">
        <v>4953</v>
      </c>
    </row>
    <row r="1673" spans="6:10" s="15" customFormat="1" ht="35.25" customHeight="1">
      <c r="F1673" s="610" t="s">
        <v>4954</v>
      </c>
      <c r="G1673" s="610" t="s">
        <v>1142</v>
      </c>
      <c r="H1673" s="610" t="s">
        <v>1141</v>
      </c>
      <c r="I1673" s="610" t="s">
        <v>1576</v>
      </c>
      <c r="J1673" s="610" t="s">
        <v>4955</v>
      </c>
    </row>
    <row r="1674" spans="6:10" s="15" customFormat="1" ht="21" customHeight="1">
      <c r="F1674" s="610" t="s">
        <v>4956</v>
      </c>
      <c r="G1674" s="610" t="s">
        <v>1142</v>
      </c>
      <c r="H1674" s="610" t="s">
        <v>1141</v>
      </c>
      <c r="I1674" s="610" t="s">
        <v>1579</v>
      </c>
      <c r="J1674" s="610" t="s">
        <v>1448</v>
      </c>
    </row>
    <row r="1675" spans="6:10" s="15" customFormat="1" ht="33" customHeight="1">
      <c r="F1675" s="610" t="s">
        <v>4957</v>
      </c>
      <c r="G1675" s="610" t="s">
        <v>1142</v>
      </c>
      <c r="H1675" s="610" t="s">
        <v>1141</v>
      </c>
      <c r="I1675" s="610" t="s">
        <v>1582</v>
      </c>
      <c r="J1675" s="610" t="s">
        <v>4958</v>
      </c>
    </row>
    <row r="1676" spans="6:10" s="15" customFormat="1" ht="15" customHeight="1">
      <c r="F1676" s="610" t="s">
        <v>4959</v>
      </c>
      <c r="G1676" s="610" t="s">
        <v>1142</v>
      </c>
      <c r="H1676" s="610" t="s">
        <v>1141</v>
      </c>
      <c r="I1676" s="610" t="s">
        <v>1585</v>
      </c>
      <c r="J1676" s="610" t="s">
        <v>4960</v>
      </c>
    </row>
    <row r="1677" spans="6:10" s="15" customFormat="1" ht="15">
      <c r="F1677" s="610" t="s">
        <v>4961</v>
      </c>
      <c r="G1677" s="610" t="s">
        <v>1142</v>
      </c>
      <c r="H1677" s="610" t="s">
        <v>1141</v>
      </c>
      <c r="I1677" s="610" t="s">
        <v>1588</v>
      </c>
      <c r="J1677" s="610" t="s">
        <v>4962</v>
      </c>
    </row>
    <row r="1678" spans="6:10" s="15" customFormat="1" ht="18.75" customHeight="1">
      <c r="F1678" s="610" t="s">
        <v>4963</v>
      </c>
      <c r="G1678" s="610" t="s">
        <v>1142</v>
      </c>
      <c r="H1678" s="610" t="s">
        <v>1141</v>
      </c>
      <c r="I1678" s="610" t="s">
        <v>1591</v>
      </c>
      <c r="J1678" s="610" t="s">
        <v>4964</v>
      </c>
    </row>
    <row r="1679" spans="6:10" s="15" customFormat="1" ht="23.25" customHeight="1">
      <c r="F1679" s="610" t="s">
        <v>4965</v>
      </c>
      <c r="G1679" s="610" t="s">
        <v>1142</v>
      </c>
      <c r="H1679" s="610" t="s">
        <v>1141</v>
      </c>
      <c r="I1679" s="610" t="s">
        <v>1594</v>
      </c>
      <c r="J1679" s="610" t="s">
        <v>4966</v>
      </c>
    </row>
    <row r="1680" spans="6:10" s="15" customFormat="1" ht="35.25" customHeight="1">
      <c r="F1680" s="610" t="s">
        <v>4967</v>
      </c>
      <c r="G1680" s="610" t="s">
        <v>1142</v>
      </c>
      <c r="H1680" s="610" t="s">
        <v>1141</v>
      </c>
      <c r="I1680" s="610" t="s">
        <v>1597</v>
      </c>
      <c r="J1680" s="610" t="s">
        <v>1469</v>
      </c>
    </row>
    <row r="1681" spans="6:10" s="15" customFormat="1" ht="21" customHeight="1">
      <c r="F1681" s="610" t="s">
        <v>4968</v>
      </c>
      <c r="G1681" s="610" t="s">
        <v>1142</v>
      </c>
      <c r="H1681" s="610" t="s">
        <v>1141</v>
      </c>
      <c r="I1681" s="610" t="s">
        <v>1600</v>
      </c>
      <c r="J1681" s="610" t="s">
        <v>4969</v>
      </c>
    </row>
    <row r="1682" spans="6:10" s="15" customFormat="1" ht="33" customHeight="1">
      <c r="F1682" s="610" t="s">
        <v>4970</v>
      </c>
      <c r="G1682" s="610" t="s">
        <v>1142</v>
      </c>
      <c r="H1682" s="610" t="s">
        <v>1141</v>
      </c>
      <c r="I1682" s="610" t="s">
        <v>1603</v>
      </c>
      <c r="J1682" s="610" t="s">
        <v>4971</v>
      </c>
    </row>
    <row r="1683" spans="6:10" s="15" customFormat="1" ht="15" customHeight="1">
      <c r="F1683" s="610" t="s">
        <v>4972</v>
      </c>
      <c r="G1683" s="610" t="s">
        <v>1142</v>
      </c>
      <c r="H1683" s="610" t="s">
        <v>1141</v>
      </c>
      <c r="I1683" s="610" t="s">
        <v>1606</v>
      </c>
      <c r="J1683" s="610" t="s">
        <v>1141</v>
      </c>
    </row>
    <row r="1684" spans="6:10" s="15" customFormat="1" ht="15">
      <c r="F1684" s="610" t="s">
        <v>4973</v>
      </c>
      <c r="G1684" s="610" t="s">
        <v>1142</v>
      </c>
      <c r="H1684" s="610" t="s">
        <v>1141</v>
      </c>
      <c r="I1684" s="610" t="s">
        <v>1609</v>
      </c>
      <c r="J1684" s="610" t="s">
        <v>4974</v>
      </c>
    </row>
    <row r="1685" spans="6:10" s="15" customFormat="1" ht="18.75" customHeight="1">
      <c r="F1685" s="610" t="s">
        <v>4975</v>
      </c>
      <c r="G1685" s="610" t="s">
        <v>1142</v>
      </c>
      <c r="H1685" s="610" t="s">
        <v>1141</v>
      </c>
      <c r="I1685" s="610" t="s">
        <v>1612</v>
      </c>
      <c r="J1685" s="610" t="s">
        <v>4976</v>
      </c>
    </row>
    <row r="1686" spans="6:10" s="15" customFormat="1" ht="23.25" customHeight="1">
      <c r="F1686" s="610" t="s">
        <v>4977</v>
      </c>
      <c r="G1686" s="610" t="s">
        <v>1142</v>
      </c>
      <c r="H1686" s="610" t="s">
        <v>1141</v>
      </c>
      <c r="I1686" s="610" t="s">
        <v>1615</v>
      </c>
      <c r="J1686" s="610" t="s">
        <v>4978</v>
      </c>
    </row>
    <row r="1687" spans="6:10" s="15" customFormat="1" ht="35.25" customHeight="1">
      <c r="F1687" s="610" t="s">
        <v>4979</v>
      </c>
      <c r="G1687" s="610" t="s">
        <v>1142</v>
      </c>
      <c r="H1687" s="610" t="s">
        <v>1141</v>
      </c>
      <c r="I1687" s="610" t="s">
        <v>1618</v>
      </c>
      <c r="J1687" s="610" t="s">
        <v>4980</v>
      </c>
    </row>
    <row r="1688" spans="6:10" s="15" customFormat="1" ht="21" customHeight="1">
      <c r="F1688" s="610" t="s">
        <v>4981</v>
      </c>
      <c r="G1688" s="610" t="s">
        <v>1142</v>
      </c>
      <c r="H1688" s="610" t="s">
        <v>1141</v>
      </c>
      <c r="I1688" s="610" t="s">
        <v>1621</v>
      </c>
      <c r="J1688" s="610" t="s">
        <v>4982</v>
      </c>
    </row>
    <row r="1689" spans="6:10" s="15" customFormat="1" ht="33" customHeight="1">
      <c r="F1689" s="610" t="s">
        <v>4983</v>
      </c>
      <c r="G1689" s="610" t="s">
        <v>1142</v>
      </c>
      <c r="H1689" s="610" t="s">
        <v>1141</v>
      </c>
      <c r="I1689" s="610" t="s">
        <v>2502</v>
      </c>
      <c r="J1689" s="610" t="s">
        <v>4984</v>
      </c>
    </row>
    <row r="1690" spans="6:10" s="15" customFormat="1" ht="15" customHeight="1">
      <c r="F1690" s="610" t="s">
        <v>4985</v>
      </c>
      <c r="G1690" s="610" t="s">
        <v>1142</v>
      </c>
      <c r="H1690" s="610" t="s">
        <v>1141</v>
      </c>
      <c r="I1690" s="610" t="s">
        <v>2505</v>
      </c>
      <c r="J1690" s="610" t="s">
        <v>4986</v>
      </c>
    </row>
    <row r="1691" spans="6:10" s="15" customFormat="1" ht="15">
      <c r="F1691" s="610" t="s">
        <v>4987</v>
      </c>
      <c r="G1691" s="610" t="s">
        <v>1142</v>
      </c>
      <c r="H1691" s="610" t="s">
        <v>1141</v>
      </c>
      <c r="I1691" s="610" t="s">
        <v>2508</v>
      </c>
      <c r="J1691" s="610" t="s">
        <v>4988</v>
      </c>
    </row>
    <row r="1692" spans="6:10" s="15" customFormat="1" ht="18.75" customHeight="1">
      <c r="F1692" s="610" t="s">
        <v>4989</v>
      </c>
      <c r="G1692" s="610" t="s">
        <v>1142</v>
      </c>
      <c r="H1692" s="610" t="s">
        <v>1141</v>
      </c>
      <c r="I1692" s="610" t="s">
        <v>2511</v>
      </c>
      <c r="J1692" s="610" t="s">
        <v>4990</v>
      </c>
    </row>
    <row r="1693" spans="6:10" s="15" customFormat="1" ht="23.25" customHeight="1">
      <c r="F1693" s="610" t="s">
        <v>4991</v>
      </c>
      <c r="G1693" s="610" t="s">
        <v>1142</v>
      </c>
      <c r="H1693" s="610" t="s">
        <v>1141</v>
      </c>
      <c r="I1693" s="610" t="s">
        <v>2514</v>
      </c>
      <c r="J1693" s="610" t="s">
        <v>4992</v>
      </c>
    </row>
    <row r="1694" spans="6:10" s="15" customFormat="1" ht="35.25" customHeight="1">
      <c r="F1694" s="610" t="s">
        <v>4993</v>
      </c>
      <c r="G1694" s="610" t="s">
        <v>1142</v>
      </c>
      <c r="H1694" s="610" t="s">
        <v>1141</v>
      </c>
      <c r="I1694" s="610" t="s">
        <v>2517</v>
      </c>
      <c r="J1694" s="610" t="s">
        <v>4994</v>
      </c>
    </row>
    <row r="1695" spans="6:10" s="15" customFormat="1" ht="21" customHeight="1">
      <c r="F1695" s="610" t="s">
        <v>4995</v>
      </c>
      <c r="G1695" s="610" t="s">
        <v>1142</v>
      </c>
      <c r="H1695" s="610" t="s">
        <v>1141</v>
      </c>
      <c r="I1695" s="610" t="s">
        <v>3425</v>
      </c>
      <c r="J1695" s="610" t="s">
        <v>4996</v>
      </c>
    </row>
    <row r="1696" spans="6:10" s="15" customFormat="1" ht="33" customHeight="1">
      <c r="F1696" s="610" t="s">
        <v>4997</v>
      </c>
      <c r="G1696" s="610" t="s">
        <v>1142</v>
      </c>
      <c r="H1696" s="610" t="s">
        <v>1141</v>
      </c>
      <c r="I1696" s="610" t="s">
        <v>3428</v>
      </c>
      <c r="J1696" s="610" t="s">
        <v>4998</v>
      </c>
    </row>
    <row r="1697" spans="6:10" s="15" customFormat="1" ht="15" customHeight="1">
      <c r="F1697" s="610" t="s">
        <v>4999</v>
      </c>
      <c r="G1697" s="610" t="s">
        <v>1142</v>
      </c>
      <c r="H1697" s="610" t="s">
        <v>1141</v>
      </c>
      <c r="I1697" s="610" t="s">
        <v>3431</v>
      </c>
      <c r="J1697" s="610" t="s">
        <v>5000</v>
      </c>
    </row>
    <row r="1698" spans="6:10" s="15" customFormat="1" ht="15">
      <c r="F1698" s="610" t="s">
        <v>5001</v>
      </c>
      <c r="G1698" s="610" t="s">
        <v>1142</v>
      </c>
      <c r="H1698" s="610" t="s">
        <v>1141</v>
      </c>
      <c r="I1698" s="610" t="s">
        <v>3434</v>
      </c>
      <c r="J1698" s="610" t="s">
        <v>5002</v>
      </c>
    </row>
    <row r="1699" spans="6:10" s="15" customFormat="1" ht="18.75" customHeight="1">
      <c r="F1699" s="610" t="s">
        <v>5003</v>
      </c>
      <c r="G1699" s="610" t="s">
        <v>1142</v>
      </c>
      <c r="H1699" s="610" t="s">
        <v>1141</v>
      </c>
      <c r="I1699" s="610" t="s">
        <v>3437</v>
      </c>
      <c r="J1699" s="610" t="s">
        <v>5004</v>
      </c>
    </row>
    <row r="1700" spans="6:10" s="15" customFormat="1" ht="23.25" customHeight="1">
      <c r="F1700" s="610" t="s">
        <v>5005</v>
      </c>
      <c r="G1700" s="610" t="s">
        <v>1142</v>
      </c>
      <c r="H1700" s="610" t="s">
        <v>1141</v>
      </c>
      <c r="I1700" s="610" t="s">
        <v>3440</v>
      </c>
      <c r="J1700" s="610" t="s">
        <v>5006</v>
      </c>
    </row>
    <row r="1701" spans="6:10" s="15" customFormat="1" ht="35.25" customHeight="1">
      <c r="F1701" s="610" t="s">
        <v>5007</v>
      </c>
      <c r="G1701" s="610" t="s">
        <v>1142</v>
      </c>
      <c r="H1701" s="610" t="s">
        <v>1141</v>
      </c>
      <c r="I1701" s="610" t="s">
        <v>3443</v>
      </c>
      <c r="J1701" s="610" t="s">
        <v>5008</v>
      </c>
    </row>
    <row r="1702" spans="6:10" s="15" customFormat="1" ht="21" customHeight="1">
      <c r="F1702" s="610" t="s">
        <v>5009</v>
      </c>
      <c r="G1702" s="610" t="s">
        <v>1142</v>
      </c>
      <c r="H1702" s="610" t="s">
        <v>1141</v>
      </c>
      <c r="I1702" s="610" t="s">
        <v>3446</v>
      </c>
      <c r="J1702" s="610" t="s">
        <v>5010</v>
      </c>
    </row>
    <row r="1703" spans="6:10" s="15" customFormat="1" ht="33" customHeight="1">
      <c r="F1703" s="610" t="s">
        <v>5011</v>
      </c>
      <c r="G1703" s="610" t="s">
        <v>1142</v>
      </c>
      <c r="H1703" s="610" t="s">
        <v>1141</v>
      </c>
      <c r="I1703" s="610" t="s">
        <v>3449</v>
      </c>
      <c r="J1703" s="610" t="s">
        <v>5012</v>
      </c>
    </row>
    <row r="1704" spans="6:10" s="15" customFormat="1" ht="15" customHeight="1">
      <c r="F1704" s="610" t="s">
        <v>5013</v>
      </c>
      <c r="G1704" s="610" t="s">
        <v>1142</v>
      </c>
      <c r="H1704" s="610" t="s">
        <v>1141</v>
      </c>
      <c r="I1704" s="610" t="s">
        <v>3452</v>
      </c>
      <c r="J1704" s="610" t="s">
        <v>5014</v>
      </c>
    </row>
    <row r="1705" spans="6:10" s="15" customFormat="1" ht="15">
      <c r="F1705" s="610" t="s">
        <v>5015</v>
      </c>
      <c r="G1705" s="610" t="s">
        <v>1142</v>
      </c>
      <c r="H1705" s="610" t="s">
        <v>1141</v>
      </c>
      <c r="I1705" s="610" t="s">
        <v>3455</v>
      </c>
      <c r="J1705" s="610" t="s">
        <v>5016</v>
      </c>
    </row>
    <row r="1706" spans="6:10" s="15" customFormat="1" ht="18.75" customHeight="1">
      <c r="F1706" s="610" t="s">
        <v>5017</v>
      </c>
      <c r="G1706" s="610" t="s">
        <v>1142</v>
      </c>
      <c r="H1706" s="610" t="s">
        <v>1141</v>
      </c>
      <c r="I1706" s="610" t="s">
        <v>3458</v>
      </c>
      <c r="J1706" s="610" t="s">
        <v>5018</v>
      </c>
    </row>
    <row r="1707" spans="6:10" s="15" customFormat="1" ht="23.25" customHeight="1">
      <c r="F1707" s="610" t="s">
        <v>5019</v>
      </c>
      <c r="G1707" s="610" t="s">
        <v>1142</v>
      </c>
      <c r="H1707" s="610" t="s">
        <v>1141</v>
      </c>
      <c r="I1707" s="610" t="s">
        <v>3461</v>
      </c>
      <c r="J1707" s="610" t="s">
        <v>5020</v>
      </c>
    </row>
    <row r="1708" spans="6:10" s="15" customFormat="1" ht="35.25" customHeight="1">
      <c r="F1708" s="610" t="s">
        <v>5021</v>
      </c>
      <c r="G1708" s="610" t="s">
        <v>1142</v>
      </c>
      <c r="H1708" s="610" t="s">
        <v>1141</v>
      </c>
      <c r="I1708" s="610" t="s">
        <v>3464</v>
      </c>
      <c r="J1708" s="610" t="s">
        <v>5022</v>
      </c>
    </row>
    <row r="1709" spans="6:10" s="15" customFormat="1" ht="21" customHeight="1">
      <c r="F1709" s="610" t="s">
        <v>5023</v>
      </c>
      <c r="G1709" s="610" t="s">
        <v>1142</v>
      </c>
      <c r="H1709" s="610" t="s">
        <v>1141</v>
      </c>
      <c r="I1709" s="610" t="s">
        <v>3467</v>
      </c>
      <c r="J1709" s="610" t="s">
        <v>5024</v>
      </c>
    </row>
    <row r="1710" spans="6:10" s="15" customFormat="1" ht="33" customHeight="1">
      <c r="F1710" s="610" t="s">
        <v>5025</v>
      </c>
      <c r="G1710" s="610" t="s">
        <v>1142</v>
      </c>
      <c r="H1710" s="610" t="s">
        <v>1141</v>
      </c>
      <c r="I1710" s="610" t="s">
        <v>3470</v>
      </c>
      <c r="J1710" s="610" t="s">
        <v>5026</v>
      </c>
    </row>
    <row r="1711" spans="6:10" s="15" customFormat="1" ht="15" customHeight="1">
      <c r="F1711" s="610" t="s">
        <v>5027</v>
      </c>
      <c r="G1711" s="610" t="s">
        <v>1142</v>
      </c>
      <c r="H1711" s="610" t="s">
        <v>1141</v>
      </c>
      <c r="I1711" s="610" t="s">
        <v>3473</v>
      </c>
      <c r="J1711" s="610" t="s">
        <v>5028</v>
      </c>
    </row>
    <row r="1712" spans="6:10" s="15" customFormat="1" ht="15">
      <c r="F1712" s="610" t="s">
        <v>5029</v>
      </c>
      <c r="G1712" s="610" t="s">
        <v>1142</v>
      </c>
      <c r="H1712" s="610" t="s">
        <v>1141</v>
      </c>
      <c r="I1712" s="610" t="s">
        <v>3476</v>
      </c>
      <c r="J1712" s="610" t="s">
        <v>5030</v>
      </c>
    </row>
    <row r="1713" spans="6:10" s="15" customFormat="1" ht="18.75" customHeight="1">
      <c r="F1713" s="610" t="s">
        <v>5031</v>
      </c>
      <c r="G1713" s="610" t="s">
        <v>1142</v>
      </c>
      <c r="H1713" s="610" t="s">
        <v>1141</v>
      </c>
      <c r="I1713" s="610" t="s">
        <v>3479</v>
      </c>
      <c r="J1713" s="610" t="s">
        <v>5032</v>
      </c>
    </row>
    <row r="1714" spans="6:10" s="15" customFormat="1" ht="23.25" customHeight="1">
      <c r="F1714" s="610" t="s">
        <v>5033</v>
      </c>
      <c r="G1714" s="610" t="s">
        <v>1142</v>
      </c>
      <c r="H1714" s="610" t="s">
        <v>1141</v>
      </c>
      <c r="I1714" s="610" t="s">
        <v>3482</v>
      </c>
      <c r="J1714" s="610" t="s">
        <v>5034</v>
      </c>
    </row>
    <row r="1715" spans="6:10" s="15" customFormat="1" ht="35.25" customHeight="1">
      <c r="F1715" s="610" t="s">
        <v>5035</v>
      </c>
      <c r="G1715" s="610" t="s">
        <v>1142</v>
      </c>
      <c r="H1715" s="610" t="s">
        <v>1141</v>
      </c>
      <c r="I1715" s="610" t="s">
        <v>3485</v>
      </c>
      <c r="J1715" s="610" t="s">
        <v>5036</v>
      </c>
    </row>
    <row r="1716" spans="6:10" s="15" customFormat="1" ht="21" customHeight="1">
      <c r="F1716" s="610" t="s">
        <v>5037</v>
      </c>
      <c r="G1716" s="610" t="s">
        <v>1142</v>
      </c>
      <c r="H1716" s="610" t="s">
        <v>1141</v>
      </c>
      <c r="I1716" s="610" t="s">
        <v>3488</v>
      </c>
      <c r="J1716" s="610" t="s">
        <v>5038</v>
      </c>
    </row>
    <row r="1717" spans="6:10" s="15" customFormat="1" ht="33" customHeight="1">
      <c r="F1717" s="610" t="s">
        <v>5039</v>
      </c>
      <c r="G1717" s="610" t="s">
        <v>1142</v>
      </c>
      <c r="H1717" s="610" t="s">
        <v>1141</v>
      </c>
      <c r="I1717" s="610" t="s">
        <v>3491</v>
      </c>
      <c r="J1717" s="610" t="s">
        <v>5040</v>
      </c>
    </row>
    <row r="1718" spans="6:10" s="15" customFormat="1" ht="15" customHeight="1">
      <c r="F1718" s="610" t="s">
        <v>5041</v>
      </c>
      <c r="G1718" s="610" t="s">
        <v>1142</v>
      </c>
      <c r="H1718" s="610" t="s">
        <v>1141</v>
      </c>
      <c r="I1718" s="610" t="s">
        <v>3494</v>
      </c>
      <c r="J1718" s="610" t="s">
        <v>5042</v>
      </c>
    </row>
    <row r="1719" spans="6:10" s="15" customFormat="1" ht="15">
      <c r="F1719" s="610" t="s">
        <v>5043</v>
      </c>
      <c r="G1719" s="610" t="s">
        <v>1142</v>
      </c>
      <c r="H1719" s="610" t="s">
        <v>1141</v>
      </c>
      <c r="I1719" s="610" t="s">
        <v>3497</v>
      </c>
      <c r="J1719" s="610" t="s">
        <v>5044</v>
      </c>
    </row>
    <row r="1720" spans="6:10" s="15" customFormat="1" ht="18.75" customHeight="1">
      <c r="F1720" s="610" t="s">
        <v>5045</v>
      </c>
      <c r="G1720" s="610" t="s">
        <v>1142</v>
      </c>
      <c r="H1720" s="610" t="s">
        <v>1141</v>
      </c>
      <c r="I1720" s="610" t="s">
        <v>3500</v>
      </c>
      <c r="J1720" s="610" t="s">
        <v>5046</v>
      </c>
    </row>
    <row r="1721" spans="6:10" s="15" customFormat="1" ht="23.25" customHeight="1">
      <c r="F1721" s="610" t="s">
        <v>5047</v>
      </c>
      <c r="G1721" s="610" t="s">
        <v>1142</v>
      </c>
      <c r="H1721" s="610" t="s">
        <v>1141</v>
      </c>
      <c r="I1721" s="610" t="s">
        <v>3503</v>
      </c>
      <c r="J1721" s="610" t="s">
        <v>5048</v>
      </c>
    </row>
    <row r="1722" spans="6:10" s="15" customFormat="1" ht="35.25" customHeight="1">
      <c r="F1722" s="610" t="s">
        <v>5049</v>
      </c>
      <c r="G1722" s="610" t="s">
        <v>1142</v>
      </c>
      <c r="H1722" s="610" t="s">
        <v>1141</v>
      </c>
      <c r="I1722" s="610" t="s">
        <v>3506</v>
      </c>
      <c r="J1722" s="610" t="s">
        <v>5050</v>
      </c>
    </row>
    <row r="1723" spans="6:10" s="15" customFormat="1" ht="21" customHeight="1">
      <c r="F1723" s="610" t="s">
        <v>5051</v>
      </c>
      <c r="G1723" s="610" t="s">
        <v>1142</v>
      </c>
      <c r="H1723" s="610" t="s">
        <v>1141</v>
      </c>
      <c r="I1723" s="610" t="s">
        <v>3509</v>
      </c>
      <c r="J1723" s="610" t="s">
        <v>5052</v>
      </c>
    </row>
    <row r="1724" spans="6:10" s="15" customFormat="1" ht="33" customHeight="1">
      <c r="F1724" s="610" t="s">
        <v>5053</v>
      </c>
      <c r="G1724" s="610" t="s">
        <v>1142</v>
      </c>
      <c r="H1724" s="610" t="s">
        <v>1141</v>
      </c>
      <c r="I1724" s="610" t="s">
        <v>3512</v>
      </c>
      <c r="J1724" s="610" t="s">
        <v>5054</v>
      </c>
    </row>
    <row r="1725" spans="6:10" s="15" customFormat="1" ht="15" customHeight="1">
      <c r="F1725" s="610" t="s">
        <v>5055</v>
      </c>
      <c r="G1725" s="610" t="s">
        <v>1142</v>
      </c>
      <c r="H1725" s="610" t="s">
        <v>1141</v>
      </c>
      <c r="I1725" s="610" t="s">
        <v>3515</v>
      </c>
      <c r="J1725" s="610" t="s">
        <v>5056</v>
      </c>
    </row>
    <row r="1726" spans="6:10" s="15" customFormat="1" ht="15">
      <c r="F1726" s="610" t="s">
        <v>5057</v>
      </c>
      <c r="G1726" s="610" t="s">
        <v>1142</v>
      </c>
      <c r="H1726" s="610" t="s">
        <v>1141</v>
      </c>
      <c r="I1726" s="610" t="s">
        <v>3518</v>
      </c>
      <c r="J1726" s="610" t="s">
        <v>5058</v>
      </c>
    </row>
    <row r="1727" spans="6:10" s="15" customFormat="1" ht="18.75" customHeight="1">
      <c r="F1727" s="610" t="s">
        <v>5059</v>
      </c>
      <c r="G1727" s="610" t="s">
        <v>1142</v>
      </c>
      <c r="H1727" s="610" t="s">
        <v>1141</v>
      </c>
      <c r="I1727" s="610" t="s">
        <v>3521</v>
      </c>
      <c r="J1727" s="610" t="s">
        <v>5060</v>
      </c>
    </row>
    <row r="1728" spans="6:10" s="15" customFormat="1" ht="23.25" customHeight="1">
      <c r="F1728" s="610" t="s">
        <v>5061</v>
      </c>
      <c r="G1728" s="610" t="s">
        <v>1142</v>
      </c>
      <c r="H1728" s="610" t="s">
        <v>1141</v>
      </c>
      <c r="I1728" s="610" t="s">
        <v>3524</v>
      </c>
      <c r="J1728" s="610" t="s">
        <v>5062</v>
      </c>
    </row>
    <row r="1729" spans="6:10" s="15" customFormat="1" ht="35.25" customHeight="1">
      <c r="F1729" s="610" t="s">
        <v>5063</v>
      </c>
      <c r="G1729" s="610" t="s">
        <v>1142</v>
      </c>
      <c r="H1729" s="610" t="s">
        <v>1141</v>
      </c>
      <c r="I1729" s="610" t="s">
        <v>3527</v>
      </c>
      <c r="J1729" s="610" t="s">
        <v>5064</v>
      </c>
    </row>
    <row r="1730" spans="6:10" s="15" customFormat="1" ht="21" customHeight="1">
      <c r="F1730" s="610" t="s">
        <v>5065</v>
      </c>
      <c r="G1730" s="610" t="s">
        <v>1142</v>
      </c>
      <c r="H1730" s="610" t="s">
        <v>1141</v>
      </c>
      <c r="I1730" s="610" t="s">
        <v>3530</v>
      </c>
      <c r="J1730" s="610" t="s">
        <v>5066</v>
      </c>
    </row>
    <row r="1731" spans="6:10" s="15" customFormat="1" ht="33" customHeight="1">
      <c r="F1731" s="610" t="s">
        <v>5067</v>
      </c>
      <c r="G1731" s="610" t="s">
        <v>1142</v>
      </c>
      <c r="H1731" s="610" t="s">
        <v>1141</v>
      </c>
      <c r="I1731" s="610" t="s">
        <v>3533</v>
      </c>
      <c r="J1731" s="610" t="s">
        <v>5068</v>
      </c>
    </row>
    <row r="1732" spans="6:10" s="15" customFormat="1" ht="15" customHeight="1">
      <c r="F1732" s="610" t="s">
        <v>5069</v>
      </c>
      <c r="G1732" s="610" t="s">
        <v>1142</v>
      </c>
      <c r="H1732" s="610" t="s">
        <v>1141</v>
      </c>
      <c r="I1732" s="610" t="s">
        <v>3536</v>
      </c>
      <c r="J1732" s="610" t="s">
        <v>5070</v>
      </c>
    </row>
    <row r="1733" spans="6:10" s="15" customFormat="1" ht="15">
      <c r="F1733" s="610" t="s">
        <v>5071</v>
      </c>
      <c r="G1733" s="610" t="s">
        <v>1142</v>
      </c>
      <c r="H1733" s="610" t="s">
        <v>1141</v>
      </c>
      <c r="I1733" s="610" t="s">
        <v>3539</v>
      </c>
      <c r="J1733" s="610" t="s">
        <v>5072</v>
      </c>
    </row>
    <row r="1734" spans="6:10" s="15" customFormat="1" ht="18.75" customHeight="1">
      <c r="F1734" s="610" t="s">
        <v>5073</v>
      </c>
      <c r="G1734" s="610" t="s">
        <v>1142</v>
      </c>
      <c r="H1734" s="610" t="s">
        <v>1141</v>
      </c>
      <c r="I1734" s="610" t="s">
        <v>3542</v>
      </c>
      <c r="J1734" s="610" t="s">
        <v>5074</v>
      </c>
    </row>
    <row r="1735" spans="6:10" s="15" customFormat="1" ht="23.25" customHeight="1">
      <c r="F1735" s="610" t="s">
        <v>5075</v>
      </c>
      <c r="G1735" s="610" t="s">
        <v>1142</v>
      </c>
      <c r="H1735" s="610" t="s">
        <v>1141</v>
      </c>
      <c r="I1735" s="610" t="s">
        <v>3545</v>
      </c>
      <c r="J1735" s="610" t="s">
        <v>5076</v>
      </c>
    </row>
    <row r="1736" spans="6:10" s="15" customFormat="1" ht="35.25" customHeight="1">
      <c r="F1736" s="610" t="s">
        <v>5077</v>
      </c>
      <c r="G1736" s="610" t="s">
        <v>1142</v>
      </c>
      <c r="H1736" s="610" t="s">
        <v>1141</v>
      </c>
      <c r="I1736" s="610" t="s">
        <v>3548</v>
      </c>
      <c r="J1736" s="610" t="s">
        <v>5078</v>
      </c>
    </row>
    <row r="1737" spans="6:10" s="15" customFormat="1" ht="21" customHeight="1">
      <c r="F1737" s="610" t="s">
        <v>5079</v>
      </c>
      <c r="G1737" s="610" t="s">
        <v>1142</v>
      </c>
      <c r="H1737" s="610" t="s">
        <v>1141</v>
      </c>
      <c r="I1737" s="610" t="s">
        <v>3551</v>
      </c>
      <c r="J1737" s="610" t="s">
        <v>5080</v>
      </c>
    </row>
    <row r="1738" spans="6:10" s="15" customFormat="1" ht="33" customHeight="1">
      <c r="F1738" s="610" t="s">
        <v>5081</v>
      </c>
      <c r="G1738" s="610" t="s">
        <v>1142</v>
      </c>
      <c r="H1738" s="610" t="s">
        <v>1141</v>
      </c>
      <c r="I1738" s="610" t="s">
        <v>3554</v>
      </c>
      <c r="J1738" s="610" t="s">
        <v>5082</v>
      </c>
    </row>
    <row r="1739" spans="6:10" s="15" customFormat="1" ht="15" customHeight="1">
      <c r="F1739" s="610" t="s">
        <v>5083</v>
      </c>
      <c r="G1739" s="610" t="s">
        <v>1142</v>
      </c>
      <c r="H1739" s="610" t="s">
        <v>1141</v>
      </c>
      <c r="I1739" s="610" t="s">
        <v>3557</v>
      </c>
      <c r="J1739" s="610" t="s">
        <v>5084</v>
      </c>
    </row>
    <row r="1740" spans="6:10" s="15" customFormat="1" ht="15">
      <c r="F1740" s="610" t="s">
        <v>5085</v>
      </c>
      <c r="G1740" s="610" t="s">
        <v>1142</v>
      </c>
      <c r="H1740" s="610" t="s">
        <v>1141</v>
      </c>
      <c r="I1740" s="610" t="s">
        <v>3560</v>
      </c>
      <c r="J1740" s="610" t="s">
        <v>5086</v>
      </c>
    </row>
    <row r="1741" spans="6:10" s="15" customFormat="1" ht="18.75" customHeight="1">
      <c r="F1741" s="610" t="s">
        <v>5087</v>
      </c>
      <c r="G1741" s="610" t="s">
        <v>1142</v>
      </c>
      <c r="H1741" s="610" t="s">
        <v>1141</v>
      </c>
      <c r="I1741" s="610" t="s">
        <v>3563</v>
      </c>
      <c r="J1741" s="610" t="s">
        <v>5088</v>
      </c>
    </row>
    <row r="1742" spans="6:10" s="15" customFormat="1" ht="23.25" customHeight="1">
      <c r="F1742" s="610" t="s">
        <v>5089</v>
      </c>
      <c r="G1742" s="610" t="s">
        <v>1142</v>
      </c>
      <c r="H1742" s="610" t="s">
        <v>1141</v>
      </c>
      <c r="I1742" s="610" t="s">
        <v>3566</v>
      </c>
      <c r="J1742" s="610" t="s">
        <v>5090</v>
      </c>
    </row>
    <row r="1743" spans="6:10" s="15" customFormat="1" ht="35.25" customHeight="1">
      <c r="F1743" s="610" t="s">
        <v>5091</v>
      </c>
      <c r="G1743" s="610" t="s">
        <v>1142</v>
      </c>
      <c r="H1743" s="610" t="s">
        <v>1141</v>
      </c>
      <c r="I1743" s="610" t="s">
        <v>3569</v>
      </c>
      <c r="J1743" s="610" t="s">
        <v>5092</v>
      </c>
    </row>
    <row r="1744" spans="6:10" s="15" customFormat="1" ht="21" customHeight="1">
      <c r="F1744" s="610" t="s">
        <v>5093</v>
      </c>
      <c r="G1744" s="610" t="s">
        <v>1142</v>
      </c>
      <c r="H1744" s="610" t="s">
        <v>1141</v>
      </c>
      <c r="I1744" s="610" t="s">
        <v>3572</v>
      </c>
      <c r="J1744" s="610" t="s">
        <v>5094</v>
      </c>
    </row>
    <row r="1745" spans="6:10" s="15" customFormat="1" ht="33" customHeight="1">
      <c r="F1745" s="610" t="s">
        <v>5095</v>
      </c>
      <c r="G1745" s="610" t="s">
        <v>1142</v>
      </c>
      <c r="H1745" s="610" t="s">
        <v>1141</v>
      </c>
      <c r="I1745" s="610" t="s">
        <v>3575</v>
      </c>
      <c r="J1745" s="610" t="s">
        <v>5096</v>
      </c>
    </row>
    <row r="1746" spans="6:10" s="15" customFormat="1" ht="15" customHeight="1">
      <c r="F1746" s="610" t="s">
        <v>5097</v>
      </c>
      <c r="G1746" s="610" t="s">
        <v>1142</v>
      </c>
      <c r="H1746" s="610" t="s">
        <v>1141</v>
      </c>
      <c r="I1746" s="610" t="s">
        <v>3578</v>
      </c>
      <c r="J1746" s="610" t="s">
        <v>5098</v>
      </c>
    </row>
    <row r="1747" spans="6:10" s="15" customFormat="1" ht="15">
      <c r="F1747" s="610" t="s">
        <v>5099</v>
      </c>
      <c r="G1747" s="610" t="s">
        <v>1142</v>
      </c>
      <c r="H1747" s="610" t="s">
        <v>1141</v>
      </c>
      <c r="I1747" s="610" t="s">
        <v>3581</v>
      </c>
      <c r="J1747" s="610" t="s">
        <v>5100</v>
      </c>
    </row>
    <row r="1748" spans="6:10" s="15" customFormat="1" ht="18.75" customHeight="1">
      <c r="F1748" s="610" t="s">
        <v>5101</v>
      </c>
      <c r="G1748" s="610" t="s">
        <v>1142</v>
      </c>
      <c r="H1748" s="610" t="s">
        <v>1141</v>
      </c>
      <c r="I1748" s="610" t="s">
        <v>3584</v>
      </c>
      <c r="J1748" s="610" t="s">
        <v>5102</v>
      </c>
    </row>
    <row r="1749" spans="6:10" s="15" customFormat="1" ht="23.25" customHeight="1">
      <c r="F1749" s="610" t="s">
        <v>5103</v>
      </c>
      <c r="G1749" s="610" t="s">
        <v>1142</v>
      </c>
      <c r="H1749" s="610" t="s">
        <v>1141</v>
      </c>
      <c r="I1749" s="610" t="s">
        <v>3587</v>
      </c>
      <c r="J1749" s="610" t="s">
        <v>5104</v>
      </c>
    </row>
    <row r="1750" spans="6:10" s="15" customFormat="1" ht="35.25" customHeight="1">
      <c r="F1750" s="610" t="s">
        <v>5105</v>
      </c>
      <c r="G1750" s="610" t="s">
        <v>1142</v>
      </c>
      <c r="H1750" s="610" t="s">
        <v>1141</v>
      </c>
      <c r="I1750" s="610" t="s">
        <v>3590</v>
      </c>
      <c r="J1750" s="610" t="s">
        <v>5106</v>
      </c>
    </row>
    <row r="1751" spans="6:10" s="15" customFormat="1" ht="21" customHeight="1">
      <c r="F1751" s="610" t="s">
        <v>5107</v>
      </c>
      <c r="G1751" s="610" t="s">
        <v>1142</v>
      </c>
      <c r="H1751" s="610" t="s">
        <v>1141</v>
      </c>
      <c r="I1751" s="610" t="s">
        <v>3593</v>
      </c>
      <c r="J1751" s="610" t="s">
        <v>5108</v>
      </c>
    </row>
    <row r="1752" spans="6:10" s="15" customFormat="1" ht="33" customHeight="1">
      <c r="F1752" s="610" t="s">
        <v>5109</v>
      </c>
      <c r="G1752" s="610" t="s">
        <v>1142</v>
      </c>
      <c r="H1752" s="610" t="s">
        <v>1141</v>
      </c>
      <c r="I1752" s="610" t="s">
        <v>3596</v>
      </c>
      <c r="J1752" s="610" t="s">
        <v>5110</v>
      </c>
    </row>
    <row r="1753" spans="6:10" s="15" customFormat="1" ht="15" customHeight="1">
      <c r="F1753" s="610" t="s">
        <v>5111</v>
      </c>
      <c r="G1753" s="610" t="s">
        <v>1142</v>
      </c>
      <c r="H1753" s="610" t="s">
        <v>1141</v>
      </c>
      <c r="I1753" s="610" t="s">
        <v>3599</v>
      </c>
      <c r="J1753" s="610" t="s">
        <v>5112</v>
      </c>
    </row>
    <row r="1754" spans="6:10" s="15" customFormat="1" ht="15">
      <c r="F1754" s="610" t="s">
        <v>5113</v>
      </c>
      <c r="G1754" s="610" t="s">
        <v>1142</v>
      </c>
      <c r="H1754" s="610" t="s">
        <v>1141</v>
      </c>
      <c r="I1754" s="610" t="s">
        <v>3602</v>
      </c>
      <c r="J1754" s="610" t="s">
        <v>5114</v>
      </c>
    </row>
    <row r="1755" spans="6:10" s="15" customFormat="1" ht="18.75" customHeight="1">
      <c r="F1755" s="610" t="s">
        <v>5115</v>
      </c>
      <c r="G1755" s="610" t="s">
        <v>1142</v>
      </c>
      <c r="H1755" s="610" t="s">
        <v>1141</v>
      </c>
      <c r="I1755" s="610" t="s">
        <v>3605</v>
      </c>
      <c r="J1755" s="610" t="s">
        <v>5116</v>
      </c>
    </row>
    <row r="1756" spans="6:10" s="15" customFormat="1" ht="23.25" customHeight="1">
      <c r="F1756" s="610" t="s">
        <v>5117</v>
      </c>
      <c r="G1756" s="610" t="s">
        <v>1142</v>
      </c>
      <c r="H1756" s="610" t="s">
        <v>1141</v>
      </c>
      <c r="I1756" s="610" t="s">
        <v>3608</v>
      </c>
      <c r="J1756" s="610" t="s">
        <v>5118</v>
      </c>
    </row>
    <row r="1757" spans="6:10" s="15" customFormat="1" ht="35.25" customHeight="1">
      <c r="F1757" s="610" t="s">
        <v>5119</v>
      </c>
      <c r="G1757" s="610" t="s">
        <v>1142</v>
      </c>
      <c r="H1757" s="610" t="s">
        <v>1141</v>
      </c>
      <c r="I1757" s="610" t="s">
        <v>3611</v>
      </c>
      <c r="J1757" s="610" t="s">
        <v>5120</v>
      </c>
    </row>
    <row r="1758" spans="6:10" s="15" customFormat="1" ht="21" customHeight="1">
      <c r="F1758" s="610" t="s">
        <v>5121</v>
      </c>
      <c r="G1758" s="610" t="s">
        <v>1142</v>
      </c>
      <c r="H1758" s="610" t="s">
        <v>1141</v>
      </c>
      <c r="I1758" s="610" t="s">
        <v>3614</v>
      </c>
      <c r="J1758" s="610" t="s">
        <v>5122</v>
      </c>
    </row>
    <row r="1759" spans="6:10" s="15" customFormat="1" ht="33" customHeight="1">
      <c r="F1759" s="610" t="s">
        <v>5123</v>
      </c>
      <c r="G1759" s="610" t="s">
        <v>1142</v>
      </c>
      <c r="H1759" s="610" t="s">
        <v>1141</v>
      </c>
      <c r="I1759" s="610" t="s">
        <v>3617</v>
      </c>
      <c r="J1759" s="610" t="s">
        <v>5124</v>
      </c>
    </row>
    <row r="1760" spans="6:10" s="15" customFormat="1" ht="15" customHeight="1">
      <c r="F1760" s="610" t="s">
        <v>5125</v>
      </c>
      <c r="G1760" s="610" t="s">
        <v>1142</v>
      </c>
      <c r="H1760" s="610" t="s">
        <v>1141</v>
      </c>
      <c r="I1760" s="610" t="s">
        <v>3620</v>
      </c>
      <c r="J1760" s="610" t="s">
        <v>5126</v>
      </c>
    </row>
    <row r="1761" spans="2:10" s="15" customFormat="1" ht="40.5" customHeight="1">
      <c r="F1761" s="610" t="s">
        <v>5127</v>
      </c>
      <c r="G1761" s="610" t="s">
        <v>1142</v>
      </c>
      <c r="H1761" s="610" t="s">
        <v>1141</v>
      </c>
      <c r="I1761" s="610" t="s">
        <v>3623</v>
      </c>
      <c r="J1761" s="610" t="s">
        <v>5128</v>
      </c>
    </row>
    <row r="1762" spans="2:10" s="15" customFormat="1" ht="54" customHeight="1">
      <c r="F1762" s="610" t="s">
        <v>5129</v>
      </c>
      <c r="G1762" s="610" t="s">
        <v>1142</v>
      </c>
      <c r="H1762" s="610" t="s">
        <v>1141</v>
      </c>
      <c r="I1762" s="610" t="s">
        <v>3626</v>
      </c>
      <c r="J1762" s="610" t="s">
        <v>5130</v>
      </c>
    </row>
    <row r="1763" spans="2:10" s="15" customFormat="1" ht="56.25" customHeight="1">
      <c r="F1763" s="610" t="s">
        <v>5131</v>
      </c>
      <c r="G1763" s="610" t="s">
        <v>1142</v>
      </c>
      <c r="H1763" s="610" t="s">
        <v>1141</v>
      </c>
      <c r="I1763" s="610" t="s">
        <v>3629</v>
      </c>
      <c r="J1763" s="610" t="s">
        <v>1583</v>
      </c>
    </row>
    <row r="1764" spans="2:10" s="15" customFormat="1" ht="20.25" customHeight="1">
      <c r="F1764" s="610" t="s">
        <v>5132</v>
      </c>
      <c r="G1764" s="610" t="s">
        <v>1142</v>
      </c>
      <c r="H1764" s="610" t="s">
        <v>1141</v>
      </c>
      <c r="I1764" s="610" t="s">
        <v>3631</v>
      </c>
      <c r="J1764" s="610" t="s">
        <v>1849</v>
      </c>
    </row>
    <row r="1765" spans="2:10" s="15" customFormat="1" ht="21" customHeight="1">
      <c r="F1765" s="610" t="s">
        <v>5133</v>
      </c>
      <c r="G1765" s="610" t="s">
        <v>1142</v>
      </c>
      <c r="H1765" s="610" t="s">
        <v>1141</v>
      </c>
      <c r="I1765" s="610" t="s">
        <v>3634</v>
      </c>
      <c r="J1765" s="610" t="s">
        <v>5134</v>
      </c>
    </row>
    <row r="1766" spans="2:10" s="15" customFormat="1" ht="33" customHeight="1">
      <c r="B1766" s="461"/>
      <c r="C1766" s="461"/>
      <c r="D1766" s="461"/>
      <c r="E1766" s="461"/>
      <c r="F1766" s="610" t="s">
        <v>5135</v>
      </c>
      <c r="G1766" s="610" t="s">
        <v>1142</v>
      </c>
      <c r="H1766" s="610" t="s">
        <v>1141</v>
      </c>
      <c r="I1766" s="610" t="s">
        <v>3637</v>
      </c>
      <c r="J1766" s="610" t="s">
        <v>5136</v>
      </c>
    </row>
    <row r="1767" spans="2:10" s="461" customFormat="1" ht="15" customHeight="1">
      <c r="F1767" s="610" t="s">
        <v>5137</v>
      </c>
      <c r="G1767" s="610" t="s">
        <v>1142</v>
      </c>
      <c r="H1767" s="610" t="s">
        <v>1141</v>
      </c>
      <c r="I1767" s="610" t="s">
        <v>3640</v>
      </c>
      <c r="J1767" s="610" t="s">
        <v>5138</v>
      </c>
    </row>
    <row r="1768" spans="2:10" s="461" customFormat="1" ht="15" customHeight="1">
      <c r="B1768" s="15"/>
      <c r="C1768" s="15"/>
      <c r="D1768" s="15"/>
      <c r="E1768" s="15"/>
      <c r="F1768" s="610" t="s">
        <v>5139</v>
      </c>
      <c r="G1768" s="610" t="s">
        <v>1142</v>
      </c>
      <c r="H1768" s="610" t="s">
        <v>1141</v>
      </c>
      <c r="I1768" s="610" t="s">
        <v>3643</v>
      </c>
      <c r="J1768" s="610" t="s">
        <v>5140</v>
      </c>
    </row>
    <row r="1769" spans="2:10" s="15" customFormat="1" ht="52.5" customHeight="1">
      <c r="F1769" s="610" t="s">
        <v>5141</v>
      </c>
      <c r="G1769" s="610" t="s">
        <v>1142</v>
      </c>
      <c r="H1769" s="610" t="s">
        <v>1141</v>
      </c>
      <c r="I1769" s="610" t="s">
        <v>3646</v>
      </c>
      <c r="J1769" s="610" t="s">
        <v>5142</v>
      </c>
    </row>
    <row r="1770" spans="2:10" s="15" customFormat="1" ht="15" customHeight="1">
      <c r="F1770" s="610" t="s">
        <v>5143</v>
      </c>
      <c r="G1770" s="610" t="s">
        <v>1142</v>
      </c>
      <c r="H1770" s="610" t="s">
        <v>1141</v>
      </c>
      <c r="I1770" s="610" t="s">
        <v>3649</v>
      </c>
      <c r="J1770" s="610" t="s">
        <v>5144</v>
      </c>
    </row>
    <row r="1771" spans="2:10" s="15" customFormat="1" ht="15">
      <c r="F1771" s="610" t="s">
        <v>5145</v>
      </c>
      <c r="G1771" s="610" t="s">
        <v>1142</v>
      </c>
      <c r="H1771" s="610" t="s">
        <v>1141</v>
      </c>
      <c r="I1771" s="610" t="s">
        <v>3652</v>
      </c>
      <c r="J1771" s="610" t="s">
        <v>5146</v>
      </c>
    </row>
    <row r="1772" spans="2:10" s="15" customFormat="1" ht="18.75" customHeight="1">
      <c r="F1772" s="610" t="s">
        <v>5147</v>
      </c>
      <c r="G1772" s="610" t="s">
        <v>1142</v>
      </c>
      <c r="H1772" s="610" t="s">
        <v>1141</v>
      </c>
      <c r="I1772" s="610" t="s">
        <v>3655</v>
      </c>
      <c r="J1772" s="610" t="s">
        <v>5148</v>
      </c>
    </row>
    <row r="1773" spans="2:10" s="15" customFormat="1" ht="23.25" customHeight="1">
      <c r="F1773" s="610" t="s">
        <v>5149</v>
      </c>
      <c r="G1773" s="610" t="s">
        <v>1142</v>
      </c>
      <c r="H1773" s="610" t="s">
        <v>1141</v>
      </c>
      <c r="I1773" s="610" t="s">
        <v>3658</v>
      </c>
      <c r="J1773" s="610" t="s">
        <v>5150</v>
      </c>
    </row>
    <row r="1774" spans="2:10" s="15" customFormat="1" ht="35.25" customHeight="1">
      <c r="F1774" s="610" t="s">
        <v>5151</v>
      </c>
      <c r="G1774" s="610" t="s">
        <v>1142</v>
      </c>
      <c r="H1774" s="610" t="s">
        <v>1141</v>
      </c>
      <c r="I1774" s="610" t="s">
        <v>3661</v>
      </c>
      <c r="J1774" s="610" t="s">
        <v>5152</v>
      </c>
    </row>
    <row r="1775" spans="2:10" s="15" customFormat="1" ht="21" customHeight="1">
      <c r="F1775" s="610" t="s">
        <v>5153</v>
      </c>
      <c r="G1775" s="610" t="s">
        <v>1142</v>
      </c>
      <c r="H1775" s="610" t="s">
        <v>1141</v>
      </c>
      <c r="I1775" s="610" t="s">
        <v>3664</v>
      </c>
      <c r="J1775" s="610" t="s">
        <v>5154</v>
      </c>
    </row>
    <row r="1776" spans="2:10" s="15" customFormat="1" ht="33" customHeight="1">
      <c r="F1776" s="610" t="s">
        <v>5155</v>
      </c>
      <c r="G1776" s="610" t="s">
        <v>1142</v>
      </c>
      <c r="H1776" s="610" t="s">
        <v>1141</v>
      </c>
      <c r="I1776" s="610" t="s">
        <v>3667</v>
      </c>
      <c r="J1776" s="610" t="s">
        <v>5156</v>
      </c>
    </row>
    <row r="1777" spans="6:10" s="15" customFormat="1" ht="15" customHeight="1">
      <c r="F1777" s="610" t="s">
        <v>5157</v>
      </c>
      <c r="G1777" s="610" t="s">
        <v>1142</v>
      </c>
      <c r="H1777" s="610" t="s">
        <v>1141</v>
      </c>
      <c r="I1777" s="610" t="s">
        <v>3670</v>
      </c>
      <c r="J1777" s="610" t="s">
        <v>5158</v>
      </c>
    </row>
    <row r="1778" spans="6:10" s="15" customFormat="1" ht="15">
      <c r="F1778" s="610" t="s">
        <v>5159</v>
      </c>
      <c r="G1778" s="610" t="s">
        <v>1142</v>
      </c>
      <c r="H1778" s="610" t="s">
        <v>1141</v>
      </c>
      <c r="I1778" s="610" t="s">
        <v>3673</v>
      </c>
      <c r="J1778" s="610" t="s">
        <v>5160</v>
      </c>
    </row>
    <row r="1779" spans="6:10" s="15" customFormat="1" ht="18.75" customHeight="1">
      <c r="F1779" s="610" t="s">
        <v>5161</v>
      </c>
      <c r="G1779" s="610" t="s">
        <v>1142</v>
      </c>
      <c r="H1779" s="610" t="s">
        <v>1141</v>
      </c>
      <c r="I1779" s="610" t="s">
        <v>3675</v>
      </c>
      <c r="J1779" s="610" t="s">
        <v>5162</v>
      </c>
    </row>
    <row r="1780" spans="6:10" s="15" customFormat="1" ht="23.25" customHeight="1">
      <c r="F1780" s="610" t="s">
        <v>5163</v>
      </c>
      <c r="G1780" s="610" t="s">
        <v>1142</v>
      </c>
      <c r="H1780" s="610" t="s">
        <v>1141</v>
      </c>
      <c r="I1780" s="610" t="s">
        <v>3678</v>
      </c>
      <c r="J1780" s="610" t="s">
        <v>1288</v>
      </c>
    </row>
    <row r="1781" spans="6:10" s="15" customFormat="1" ht="35.25" customHeight="1">
      <c r="F1781" s="610" t="s">
        <v>5164</v>
      </c>
      <c r="G1781" s="610" t="s">
        <v>1142</v>
      </c>
      <c r="H1781" s="610" t="s">
        <v>1141</v>
      </c>
      <c r="I1781" s="610" t="s">
        <v>3681</v>
      </c>
      <c r="J1781" s="610" t="s">
        <v>5165</v>
      </c>
    </row>
    <row r="1782" spans="6:10" s="15" customFormat="1" ht="21" customHeight="1">
      <c r="F1782" s="610" t="s">
        <v>5166</v>
      </c>
      <c r="G1782" s="610" t="s">
        <v>1142</v>
      </c>
      <c r="H1782" s="610" t="s">
        <v>1141</v>
      </c>
      <c r="I1782" s="610" t="s">
        <v>3684</v>
      </c>
      <c r="J1782" s="610" t="s">
        <v>5167</v>
      </c>
    </row>
    <row r="1783" spans="6:10" s="15" customFormat="1" ht="33" customHeight="1">
      <c r="F1783" s="610" t="s">
        <v>5168</v>
      </c>
      <c r="G1783" s="610" t="s">
        <v>1142</v>
      </c>
      <c r="H1783" s="610" t="s">
        <v>1141</v>
      </c>
      <c r="I1783" s="610" t="s">
        <v>3687</v>
      </c>
      <c r="J1783" s="610" t="s">
        <v>5169</v>
      </c>
    </row>
    <row r="1784" spans="6:10" s="15" customFormat="1" ht="15" customHeight="1">
      <c r="F1784" s="610" t="s">
        <v>5170</v>
      </c>
      <c r="G1784" s="610" t="s">
        <v>1142</v>
      </c>
      <c r="H1784" s="610" t="s">
        <v>1141</v>
      </c>
      <c r="I1784" s="610" t="s">
        <v>3690</v>
      </c>
      <c r="J1784" s="610" t="s">
        <v>5171</v>
      </c>
    </row>
    <row r="1785" spans="6:10" s="15" customFormat="1" ht="15">
      <c r="F1785" s="610" t="s">
        <v>5172</v>
      </c>
      <c r="G1785" s="610" t="s">
        <v>1142</v>
      </c>
      <c r="H1785" s="610" t="s">
        <v>1141</v>
      </c>
      <c r="I1785" s="610" t="s">
        <v>3693</v>
      </c>
      <c r="J1785" s="610" t="s">
        <v>5173</v>
      </c>
    </row>
    <row r="1786" spans="6:10" s="15" customFormat="1" ht="18.75" customHeight="1">
      <c r="F1786" s="610" t="s">
        <v>5174</v>
      </c>
      <c r="G1786" s="610" t="s">
        <v>1142</v>
      </c>
      <c r="H1786" s="610" t="s">
        <v>1141</v>
      </c>
      <c r="I1786" s="610" t="s">
        <v>3696</v>
      </c>
      <c r="J1786" s="610" t="s">
        <v>5175</v>
      </c>
    </row>
    <row r="1787" spans="6:10" s="15" customFormat="1" ht="23.25" customHeight="1">
      <c r="F1787" s="610" t="s">
        <v>5176</v>
      </c>
      <c r="G1787" s="610" t="s">
        <v>1146</v>
      </c>
      <c r="H1787" s="610" t="s">
        <v>1145</v>
      </c>
      <c r="I1787" s="610" t="s">
        <v>1046</v>
      </c>
      <c r="J1787" s="610" t="s">
        <v>5177</v>
      </c>
    </row>
    <row r="1788" spans="6:10" s="15" customFormat="1" ht="35.25" customHeight="1">
      <c r="F1788" s="610" t="s">
        <v>5178</v>
      </c>
      <c r="G1788" s="610" t="s">
        <v>1146</v>
      </c>
      <c r="H1788" s="610" t="s">
        <v>1145</v>
      </c>
      <c r="I1788" s="610" t="s">
        <v>1048</v>
      </c>
      <c r="J1788" s="610" t="s">
        <v>5179</v>
      </c>
    </row>
    <row r="1789" spans="6:10" s="15" customFormat="1" ht="21" customHeight="1">
      <c r="F1789" s="610" t="s">
        <v>5180</v>
      </c>
      <c r="G1789" s="610" t="s">
        <v>1146</v>
      </c>
      <c r="H1789" s="610" t="s">
        <v>1145</v>
      </c>
      <c r="I1789" s="610" t="s">
        <v>1054</v>
      </c>
      <c r="J1789" s="610" t="s">
        <v>5181</v>
      </c>
    </row>
    <row r="1790" spans="6:10" s="15" customFormat="1" ht="33" customHeight="1">
      <c r="F1790" s="610" t="s">
        <v>5182</v>
      </c>
      <c r="G1790" s="610" t="s">
        <v>1146</v>
      </c>
      <c r="H1790" s="610" t="s">
        <v>1145</v>
      </c>
      <c r="I1790" s="610" t="s">
        <v>1060</v>
      </c>
      <c r="J1790" s="610" t="s">
        <v>5183</v>
      </c>
    </row>
    <row r="1791" spans="6:10" s="15" customFormat="1" ht="15" customHeight="1">
      <c r="F1791" s="610" t="s">
        <v>5184</v>
      </c>
      <c r="G1791" s="610" t="s">
        <v>1146</v>
      </c>
      <c r="H1791" s="610" t="s">
        <v>1145</v>
      </c>
      <c r="I1791" s="610" t="s">
        <v>1065</v>
      </c>
      <c r="J1791" s="610" t="s">
        <v>5185</v>
      </c>
    </row>
    <row r="1792" spans="6:10" s="15" customFormat="1" ht="15">
      <c r="F1792" s="610" t="s">
        <v>5186</v>
      </c>
      <c r="G1792" s="610" t="s">
        <v>1146</v>
      </c>
      <c r="H1792" s="610" t="s">
        <v>1145</v>
      </c>
      <c r="I1792" s="610" t="s">
        <v>1071</v>
      </c>
      <c r="J1792" s="610" t="s">
        <v>5187</v>
      </c>
    </row>
    <row r="1793" spans="6:10" s="15" customFormat="1" ht="18.75" customHeight="1">
      <c r="F1793" s="610" t="s">
        <v>5188</v>
      </c>
      <c r="G1793" s="610" t="s">
        <v>1146</v>
      </c>
      <c r="H1793" s="610" t="s">
        <v>1145</v>
      </c>
      <c r="I1793" s="610" t="s">
        <v>1076</v>
      </c>
      <c r="J1793" s="610" t="s">
        <v>5189</v>
      </c>
    </row>
    <row r="1794" spans="6:10" s="15" customFormat="1" ht="23.25" customHeight="1">
      <c r="F1794" s="610" t="s">
        <v>5190</v>
      </c>
      <c r="G1794" s="610" t="s">
        <v>1146</v>
      </c>
      <c r="H1794" s="610" t="s">
        <v>1145</v>
      </c>
      <c r="I1794" s="610" t="s">
        <v>1081</v>
      </c>
      <c r="J1794" s="610" t="s">
        <v>5191</v>
      </c>
    </row>
    <row r="1795" spans="6:10" s="15" customFormat="1" ht="35.25" customHeight="1">
      <c r="F1795" s="610" t="s">
        <v>5192</v>
      </c>
      <c r="G1795" s="610" t="s">
        <v>1146</v>
      </c>
      <c r="H1795" s="610" t="s">
        <v>1145</v>
      </c>
      <c r="I1795" s="610" t="s">
        <v>1086</v>
      </c>
      <c r="J1795" s="610" t="s">
        <v>5193</v>
      </c>
    </row>
    <row r="1796" spans="6:10" s="15" customFormat="1" ht="21" customHeight="1">
      <c r="F1796" s="610" t="s">
        <v>5194</v>
      </c>
      <c r="G1796" s="610" t="s">
        <v>1146</v>
      </c>
      <c r="H1796" s="610" t="s">
        <v>1145</v>
      </c>
      <c r="I1796" s="610" t="s">
        <v>1092</v>
      </c>
      <c r="J1796" s="610" t="s">
        <v>5195</v>
      </c>
    </row>
    <row r="1797" spans="6:10" s="15" customFormat="1" ht="33" customHeight="1">
      <c r="F1797" s="610" t="s">
        <v>5196</v>
      </c>
      <c r="G1797" s="610" t="s">
        <v>1146</v>
      </c>
      <c r="H1797" s="610" t="s">
        <v>1145</v>
      </c>
      <c r="I1797" s="610" t="s">
        <v>1097</v>
      </c>
      <c r="J1797" s="610" t="s">
        <v>5197</v>
      </c>
    </row>
    <row r="1798" spans="6:10" s="15" customFormat="1" ht="15" customHeight="1">
      <c r="F1798" s="610" t="s">
        <v>5198</v>
      </c>
      <c r="G1798" s="610" t="s">
        <v>1146</v>
      </c>
      <c r="H1798" s="610" t="s">
        <v>1145</v>
      </c>
      <c r="I1798" s="610" t="s">
        <v>1212</v>
      </c>
      <c r="J1798" s="610" t="s">
        <v>5199</v>
      </c>
    </row>
    <row r="1799" spans="6:10" s="15" customFormat="1" ht="15">
      <c r="F1799" s="610" t="s">
        <v>5200</v>
      </c>
      <c r="G1799" s="610" t="s">
        <v>1146</v>
      </c>
      <c r="H1799" s="610" t="s">
        <v>1145</v>
      </c>
      <c r="I1799" s="610" t="s">
        <v>1214</v>
      </c>
      <c r="J1799" s="610" t="s">
        <v>5201</v>
      </c>
    </row>
    <row r="1800" spans="6:10" s="15" customFormat="1" ht="18.75" customHeight="1">
      <c r="F1800" s="610" t="s">
        <v>5202</v>
      </c>
      <c r="G1800" s="610" t="s">
        <v>1146</v>
      </c>
      <c r="H1800" s="610" t="s">
        <v>1145</v>
      </c>
      <c r="I1800" s="610" t="s">
        <v>1216</v>
      </c>
      <c r="J1800" s="610" t="s">
        <v>1145</v>
      </c>
    </row>
    <row r="1801" spans="6:10" s="15" customFormat="1" ht="23.25" customHeight="1">
      <c r="F1801" s="610" t="s">
        <v>5203</v>
      </c>
      <c r="G1801" s="610" t="s">
        <v>1146</v>
      </c>
      <c r="H1801" s="610" t="s">
        <v>1145</v>
      </c>
      <c r="I1801" s="610" t="s">
        <v>1219</v>
      </c>
      <c r="J1801" s="610" t="s">
        <v>5204</v>
      </c>
    </row>
    <row r="1802" spans="6:10" s="15" customFormat="1" ht="35.25" customHeight="1">
      <c r="F1802" s="610" t="s">
        <v>5205</v>
      </c>
      <c r="G1802" s="610" t="s">
        <v>1146</v>
      </c>
      <c r="H1802" s="610" t="s">
        <v>1145</v>
      </c>
      <c r="I1802" s="610" t="s">
        <v>1222</v>
      </c>
      <c r="J1802" s="610" t="s">
        <v>1829</v>
      </c>
    </row>
    <row r="1803" spans="6:10" s="15" customFormat="1" ht="21" customHeight="1">
      <c r="F1803" s="610" t="s">
        <v>5206</v>
      </c>
      <c r="G1803" s="610" t="s">
        <v>1146</v>
      </c>
      <c r="H1803" s="610" t="s">
        <v>1145</v>
      </c>
      <c r="I1803" s="610" t="s">
        <v>1225</v>
      </c>
      <c r="J1803" s="610" t="s">
        <v>5207</v>
      </c>
    </row>
    <row r="1804" spans="6:10" s="15" customFormat="1" ht="33" customHeight="1">
      <c r="F1804" s="610" t="s">
        <v>5208</v>
      </c>
      <c r="G1804" s="610" t="s">
        <v>1146</v>
      </c>
      <c r="H1804" s="610" t="s">
        <v>1145</v>
      </c>
      <c r="I1804" s="610" t="s">
        <v>1228</v>
      </c>
      <c r="J1804" s="610" t="s">
        <v>2461</v>
      </c>
    </row>
    <row r="1805" spans="6:10" s="15" customFormat="1" ht="15" customHeight="1">
      <c r="F1805" s="610" t="s">
        <v>5209</v>
      </c>
      <c r="G1805" s="610" t="s">
        <v>1149</v>
      </c>
      <c r="H1805" s="610" t="s">
        <v>1148</v>
      </c>
      <c r="I1805" s="610" t="s">
        <v>1046</v>
      </c>
      <c r="J1805" s="610" t="s">
        <v>5210</v>
      </c>
    </row>
    <row r="1806" spans="6:10" s="15" customFormat="1" ht="15">
      <c r="F1806" s="610" t="s">
        <v>5211</v>
      </c>
      <c r="G1806" s="610" t="s">
        <v>1149</v>
      </c>
      <c r="H1806" s="610" t="s">
        <v>1148</v>
      </c>
      <c r="I1806" s="610" t="s">
        <v>1048</v>
      </c>
      <c r="J1806" s="610" t="s">
        <v>5212</v>
      </c>
    </row>
    <row r="1807" spans="6:10" s="15" customFormat="1" ht="18.75" customHeight="1">
      <c r="F1807" s="610" t="s">
        <v>5213</v>
      </c>
      <c r="G1807" s="610" t="s">
        <v>1149</v>
      </c>
      <c r="H1807" s="610" t="s">
        <v>1148</v>
      </c>
      <c r="I1807" s="610" t="s">
        <v>1054</v>
      </c>
      <c r="J1807" s="610" t="s">
        <v>5214</v>
      </c>
    </row>
    <row r="1808" spans="6:10" s="15" customFormat="1" ht="23.25" customHeight="1">
      <c r="F1808" s="610" t="s">
        <v>5215</v>
      </c>
      <c r="G1808" s="610" t="s">
        <v>1149</v>
      </c>
      <c r="H1808" s="610" t="s">
        <v>1148</v>
      </c>
      <c r="I1808" s="610" t="s">
        <v>1060</v>
      </c>
      <c r="J1808" s="610" t="s">
        <v>5216</v>
      </c>
    </row>
    <row r="1809" spans="6:10" s="15" customFormat="1" ht="35.25" customHeight="1">
      <c r="F1809" s="610" t="s">
        <v>5217</v>
      </c>
      <c r="G1809" s="610" t="s">
        <v>1149</v>
      </c>
      <c r="H1809" s="610" t="s">
        <v>1148</v>
      </c>
      <c r="I1809" s="610" t="s">
        <v>1065</v>
      </c>
      <c r="J1809" s="610" t="s">
        <v>1772</v>
      </c>
    </row>
    <row r="1810" spans="6:10" s="15" customFormat="1" ht="21" customHeight="1">
      <c r="F1810" s="610" t="s">
        <v>5218</v>
      </c>
      <c r="G1810" s="610" t="s">
        <v>1149</v>
      </c>
      <c r="H1810" s="610" t="s">
        <v>1148</v>
      </c>
      <c r="I1810" s="610" t="s">
        <v>1071</v>
      </c>
      <c r="J1810" s="610" t="s">
        <v>5219</v>
      </c>
    </row>
    <row r="1811" spans="6:10" s="15" customFormat="1" ht="33" customHeight="1">
      <c r="F1811" s="610" t="s">
        <v>5220</v>
      </c>
      <c r="G1811" s="610" t="s">
        <v>1149</v>
      </c>
      <c r="H1811" s="610" t="s">
        <v>1148</v>
      </c>
      <c r="I1811" s="610" t="s">
        <v>1076</v>
      </c>
      <c r="J1811" s="610" t="s">
        <v>2861</v>
      </c>
    </row>
    <row r="1812" spans="6:10" s="15" customFormat="1" ht="15" customHeight="1">
      <c r="F1812" s="610" t="s">
        <v>5221</v>
      </c>
      <c r="G1812" s="610" t="s">
        <v>1149</v>
      </c>
      <c r="H1812" s="610" t="s">
        <v>1148</v>
      </c>
      <c r="I1812" s="610" t="s">
        <v>1081</v>
      </c>
      <c r="J1812" s="610" t="s">
        <v>5222</v>
      </c>
    </row>
    <row r="1813" spans="6:10" s="15" customFormat="1" ht="15">
      <c r="F1813" s="610" t="s">
        <v>5223</v>
      </c>
      <c r="G1813" s="610" t="s">
        <v>1149</v>
      </c>
      <c r="H1813" s="610" t="s">
        <v>1148</v>
      </c>
      <c r="I1813" s="610" t="s">
        <v>1086</v>
      </c>
      <c r="J1813" s="610" t="s">
        <v>5224</v>
      </c>
    </row>
    <row r="1814" spans="6:10" s="15" customFormat="1" ht="18.75" customHeight="1">
      <c r="F1814" s="610" t="s">
        <v>5225</v>
      </c>
      <c r="G1814" s="610" t="s">
        <v>1149</v>
      </c>
      <c r="H1814" s="610" t="s">
        <v>1148</v>
      </c>
      <c r="I1814" s="610" t="s">
        <v>1092</v>
      </c>
      <c r="J1814" s="610" t="s">
        <v>5226</v>
      </c>
    </row>
    <row r="1815" spans="6:10" s="15" customFormat="1" ht="23.25" customHeight="1">
      <c r="F1815" s="610" t="s">
        <v>5227</v>
      </c>
      <c r="G1815" s="610" t="s">
        <v>1149</v>
      </c>
      <c r="H1815" s="610" t="s">
        <v>1148</v>
      </c>
      <c r="I1815" s="610" t="s">
        <v>1097</v>
      </c>
      <c r="J1815" s="610" t="s">
        <v>5228</v>
      </c>
    </row>
    <row r="1816" spans="6:10" s="15" customFormat="1" ht="35.25" customHeight="1">
      <c r="F1816" s="610" t="s">
        <v>5229</v>
      </c>
      <c r="G1816" s="610" t="s">
        <v>1154</v>
      </c>
      <c r="H1816" s="610" t="s">
        <v>1153</v>
      </c>
      <c r="I1816" s="610" t="s">
        <v>1046</v>
      </c>
      <c r="J1816" s="610" t="s">
        <v>5230</v>
      </c>
    </row>
    <row r="1817" spans="6:10" s="15" customFormat="1" ht="21" customHeight="1">
      <c r="F1817" s="610" t="s">
        <v>5231</v>
      </c>
      <c r="G1817" s="610" t="s">
        <v>1154</v>
      </c>
      <c r="H1817" s="610" t="s">
        <v>1153</v>
      </c>
      <c r="I1817" s="610" t="s">
        <v>1048</v>
      </c>
      <c r="J1817" s="610" t="s">
        <v>5232</v>
      </c>
    </row>
    <row r="1818" spans="6:10" s="15" customFormat="1" ht="33" customHeight="1">
      <c r="F1818" s="610" t="s">
        <v>5233</v>
      </c>
      <c r="G1818" s="610" t="s">
        <v>1154</v>
      </c>
      <c r="H1818" s="610" t="s">
        <v>1153</v>
      </c>
      <c r="I1818" s="610" t="s">
        <v>1054</v>
      </c>
      <c r="J1818" s="610" t="s">
        <v>5234</v>
      </c>
    </row>
    <row r="1819" spans="6:10" s="15" customFormat="1" ht="15" customHeight="1">
      <c r="F1819" s="610" t="s">
        <v>5235</v>
      </c>
      <c r="G1819" s="610" t="s">
        <v>1154</v>
      </c>
      <c r="H1819" s="610" t="s">
        <v>1153</v>
      </c>
      <c r="I1819" s="610" t="s">
        <v>1060</v>
      </c>
      <c r="J1819" s="610" t="s">
        <v>5236</v>
      </c>
    </row>
    <row r="1820" spans="6:10" s="15" customFormat="1" ht="15">
      <c r="F1820" s="610" t="s">
        <v>5237</v>
      </c>
      <c r="G1820" s="610" t="s">
        <v>1154</v>
      </c>
      <c r="H1820" s="610" t="s">
        <v>1153</v>
      </c>
      <c r="I1820" s="610" t="s">
        <v>1065</v>
      </c>
      <c r="J1820" s="610" t="s">
        <v>5238</v>
      </c>
    </row>
    <row r="1821" spans="6:10" s="15" customFormat="1" ht="18.75" customHeight="1">
      <c r="F1821" s="610" t="s">
        <v>5239</v>
      </c>
      <c r="G1821" s="610" t="s">
        <v>1154</v>
      </c>
      <c r="H1821" s="610" t="s">
        <v>1153</v>
      </c>
      <c r="I1821" s="610" t="s">
        <v>1071</v>
      </c>
      <c r="J1821" s="610" t="s">
        <v>5240</v>
      </c>
    </row>
    <row r="1822" spans="6:10" s="15" customFormat="1" ht="23.25" customHeight="1">
      <c r="F1822" s="610" t="s">
        <v>5241</v>
      </c>
      <c r="G1822" s="610" t="s">
        <v>1154</v>
      </c>
      <c r="H1822" s="610" t="s">
        <v>1153</v>
      </c>
      <c r="I1822" s="610" t="s">
        <v>1076</v>
      </c>
      <c r="J1822" s="610" t="s">
        <v>5242</v>
      </c>
    </row>
    <row r="1823" spans="6:10" s="15" customFormat="1" ht="35.25" customHeight="1">
      <c r="F1823" s="610" t="s">
        <v>5243</v>
      </c>
      <c r="G1823" s="610" t="s">
        <v>1154</v>
      </c>
      <c r="H1823" s="610" t="s">
        <v>1153</v>
      </c>
      <c r="I1823" s="610" t="s">
        <v>1081</v>
      </c>
      <c r="J1823" s="610" t="s">
        <v>5244</v>
      </c>
    </row>
    <row r="1824" spans="6:10" s="15" customFormat="1" ht="21" customHeight="1">
      <c r="F1824" s="610" t="s">
        <v>5245</v>
      </c>
      <c r="G1824" s="610" t="s">
        <v>1154</v>
      </c>
      <c r="H1824" s="610" t="s">
        <v>1153</v>
      </c>
      <c r="I1824" s="610" t="s">
        <v>1086</v>
      </c>
      <c r="J1824" s="610" t="s">
        <v>5246</v>
      </c>
    </row>
    <row r="1825" spans="6:10" s="15" customFormat="1" ht="33" customHeight="1">
      <c r="F1825" s="610" t="s">
        <v>5247</v>
      </c>
      <c r="G1825" s="610" t="s">
        <v>1154</v>
      </c>
      <c r="H1825" s="610" t="s">
        <v>1153</v>
      </c>
      <c r="I1825" s="610" t="s">
        <v>1092</v>
      </c>
      <c r="J1825" s="610" t="s">
        <v>5248</v>
      </c>
    </row>
    <row r="1826" spans="6:10" s="15" customFormat="1" ht="15" customHeight="1">
      <c r="F1826" s="610" t="s">
        <v>5249</v>
      </c>
      <c r="G1826" s="610" t="s">
        <v>1154</v>
      </c>
      <c r="H1826" s="610" t="s">
        <v>1153</v>
      </c>
      <c r="I1826" s="610" t="s">
        <v>1097</v>
      </c>
      <c r="J1826" s="610" t="s">
        <v>5250</v>
      </c>
    </row>
    <row r="1827" spans="6:10" s="15" customFormat="1" ht="15">
      <c r="F1827" s="610" t="s">
        <v>5251</v>
      </c>
      <c r="G1827" s="610" t="s">
        <v>1154</v>
      </c>
      <c r="H1827" s="610" t="s">
        <v>1153</v>
      </c>
      <c r="I1827" s="610" t="s">
        <v>1212</v>
      </c>
      <c r="J1827" s="610" t="s">
        <v>5252</v>
      </c>
    </row>
    <row r="1828" spans="6:10" s="15" customFormat="1" ht="18.75" customHeight="1">
      <c r="F1828" s="610" t="s">
        <v>5253</v>
      </c>
      <c r="G1828" s="610" t="s">
        <v>1154</v>
      </c>
      <c r="H1828" s="610" t="s">
        <v>1153</v>
      </c>
      <c r="I1828" s="610" t="s">
        <v>1214</v>
      </c>
      <c r="J1828" s="610" t="s">
        <v>5254</v>
      </c>
    </row>
    <row r="1829" spans="6:10" s="15" customFormat="1" ht="23.25" customHeight="1">
      <c r="F1829" s="610" t="s">
        <v>5255</v>
      </c>
      <c r="G1829" s="610" t="s">
        <v>1154</v>
      </c>
      <c r="H1829" s="610" t="s">
        <v>1153</v>
      </c>
      <c r="I1829" s="610" t="s">
        <v>1216</v>
      </c>
      <c r="J1829" s="610" t="s">
        <v>4823</v>
      </c>
    </row>
    <row r="1830" spans="6:10" s="15" customFormat="1" ht="35.25" customHeight="1">
      <c r="F1830" s="610" t="s">
        <v>5256</v>
      </c>
      <c r="G1830" s="610" t="s">
        <v>1154</v>
      </c>
      <c r="H1830" s="610" t="s">
        <v>1153</v>
      </c>
      <c r="I1830" s="610" t="s">
        <v>1219</v>
      </c>
      <c r="J1830" s="610" t="s">
        <v>5257</v>
      </c>
    </row>
    <row r="1831" spans="6:10" s="15" customFormat="1" ht="21" customHeight="1">
      <c r="F1831" s="610" t="s">
        <v>5258</v>
      </c>
      <c r="G1831" s="610" t="s">
        <v>1154</v>
      </c>
      <c r="H1831" s="610" t="s">
        <v>1153</v>
      </c>
      <c r="I1831" s="610" t="s">
        <v>1222</v>
      </c>
      <c r="J1831" s="610" t="s">
        <v>5259</v>
      </c>
    </row>
    <row r="1832" spans="6:10" s="15" customFormat="1" ht="33" customHeight="1">
      <c r="F1832" s="610" t="s">
        <v>5260</v>
      </c>
      <c r="G1832" s="610" t="s">
        <v>1154</v>
      </c>
      <c r="H1832" s="610" t="s">
        <v>1153</v>
      </c>
      <c r="I1832" s="610" t="s">
        <v>1225</v>
      </c>
      <c r="J1832" s="610" t="s">
        <v>5261</v>
      </c>
    </row>
    <row r="1833" spans="6:10" s="15" customFormat="1" ht="15" customHeight="1">
      <c r="F1833" s="610" t="s">
        <v>5262</v>
      </c>
      <c r="G1833" s="610" t="s">
        <v>1154</v>
      </c>
      <c r="H1833" s="610" t="s">
        <v>1153</v>
      </c>
      <c r="I1833" s="610" t="s">
        <v>1228</v>
      </c>
      <c r="J1833" s="610" t="s">
        <v>5263</v>
      </c>
    </row>
    <row r="1834" spans="6:10" s="15" customFormat="1" ht="15">
      <c r="F1834" s="610" t="s">
        <v>5264</v>
      </c>
      <c r="G1834" s="610" t="s">
        <v>1154</v>
      </c>
      <c r="H1834" s="610" t="s">
        <v>1153</v>
      </c>
      <c r="I1834" s="610" t="s">
        <v>1231</v>
      </c>
      <c r="J1834" s="610" t="s">
        <v>2853</v>
      </c>
    </row>
    <row r="1835" spans="6:10" s="15" customFormat="1" ht="18.75" customHeight="1">
      <c r="F1835" s="610" t="s">
        <v>5265</v>
      </c>
      <c r="G1835" s="610" t="s">
        <v>1154</v>
      </c>
      <c r="H1835" s="610" t="s">
        <v>1153</v>
      </c>
      <c r="I1835" s="610" t="s">
        <v>1233</v>
      </c>
      <c r="J1835" s="610" t="s">
        <v>5266</v>
      </c>
    </row>
    <row r="1836" spans="6:10" s="15" customFormat="1" ht="23.25" customHeight="1">
      <c r="F1836" s="610" t="s">
        <v>5267</v>
      </c>
      <c r="G1836" s="610" t="s">
        <v>1154</v>
      </c>
      <c r="H1836" s="610" t="s">
        <v>1153</v>
      </c>
      <c r="I1836" s="610" t="s">
        <v>1236</v>
      </c>
      <c r="J1836" s="610" t="s">
        <v>5268</v>
      </c>
    </row>
    <row r="1837" spans="6:10" s="15" customFormat="1" ht="35.25" customHeight="1">
      <c r="F1837" s="610" t="s">
        <v>5269</v>
      </c>
      <c r="G1837" s="610" t="s">
        <v>1154</v>
      </c>
      <c r="H1837" s="610" t="s">
        <v>1153</v>
      </c>
      <c r="I1837" s="610" t="s">
        <v>1239</v>
      </c>
      <c r="J1837" s="610" t="s">
        <v>5270</v>
      </c>
    </row>
    <row r="1838" spans="6:10" s="15" customFormat="1" ht="21" customHeight="1">
      <c r="F1838" s="610" t="s">
        <v>5271</v>
      </c>
      <c r="G1838" s="610" t="s">
        <v>1154</v>
      </c>
      <c r="H1838" s="610" t="s">
        <v>1153</v>
      </c>
      <c r="I1838" s="610" t="s">
        <v>1242</v>
      </c>
      <c r="J1838" s="610" t="s">
        <v>1487</v>
      </c>
    </row>
    <row r="1839" spans="6:10" s="15" customFormat="1" ht="33" customHeight="1">
      <c r="F1839" s="610" t="s">
        <v>5272</v>
      </c>
      <c r="G1839" s="610" t="s">
        <v>1154</v>
      </c>
      <c r="H1839" s="610" t="s">
        <v>1153</v>
      </c>
      <c r="I1839" s="610" t="s">
        <v>1245</v>
      </c>
      <c r="J1839" s="610" t="s">
        <v>5273</v>
      </c>
    </row>
    <row r="1840" spans="6:10" s="15" customFormat="1" ht="15" customHeight="1">
      <c r="F1840" s="610" t="s">
        <v>5274</v>
      </c>
      <c r="G1840" s="610" t="s">
        <v>1154</v>
      </c>
      <c r="H1840" s="610" t="s">
        <v>1153</v>
      </c>
      <c r="I1840" s="610" t="s">
        <v>1248</v>
      </c>
      <c r="J1840" s="610" t="s">
        <v>5275</v>
      </c>
    </row>
    <row r="1841" spans="6:10" s="15" customFormat="1" ht="15">
      <c r="F1841" s="610" t="s">
        <v>5276</v>
      </c>
      <c r="G1841" s="610" t="s">
        <v>1154</v>
      </c>
      <c r="H1841" s="610" t="s">
        <v>1153</v>
      </c>
      <c r="I1841" s="610" t="s">
        <v>1251</v>
      </c>
      <c r="J1841" s="610" t="s">
        <v>5277</v>
      </c>
    </row>
    <row r="1842" spans="6:10" s="15" customFormat="1" ht="18.75" customHeight="1">
      <c r="F1842" s="610" t="s">
        <v>5278</v>
      </c>
      <c r="G1842" s="610" t="s">
        <v>1154</v>
      </c>
      <c r="H1842" s="610" t="s">
        <v>1153</v>
      </c>
      <c r="I1842" s="610" t="s">
        <v>1254</v>
      </c>
      <c r="J1842" s="610" t="s">
        <v>5279</v>
      </c>
    </row>
    <row r="1843" spans="6:10" s="15" customFormat="1" ht="23.25" customHeight="1">
      <c r="F1843" s="610" t="s">
        <v>5280</v>
      </c>
      <c r="G1843" s="610" t="s">
        <v>1154</v>
      </c>
      <c r="H1843" s="610" t="s">
        <v>1153</v>
      </c>
      <c r="I1843" s="610" t="s">
        <v>1257</v>
      </c>
      <c r="J1843" s="610" t="s">
        <v>1153</v>
      </c>
    </row>
    <row r="1844" spans="6:10" s="15" customFormat="1" ht="35.25" customHeight="1">
      <c r="F1844" s="610" t="s">
        <v>5281</v>
      </c>
      <c r="G1844" s="610" t="s">
        <v>1154</v>
      </c>
      <c r="H1844" s="610" t="s">
        <v>1153</v>
      </c>
      <c r="I1844" s="610" t="s">
        <v>1260</v>
      </c>
      <c r="J1844" s="610" t="s">
        <v>5282</v>
      </c>
    </row>
    <row r="1845" spans="6:10" s="15" customFormat="1" ht="21" customHeight="1">
      <c r="F1845" s="610" t="s">
        <v>5283</v>
      </c>
      <c r="G1845" s="610" t="s">
        <v>1154</v>
      </c>
      <c r="H1845" s="610" t="s">
        <v>1153</v>
      </c>
      <c r="I1845" s="610" t="s">
        <v>1263</v>
      </c>
      <c r="J1845" s="610" t="s">
        <v>5284</v>
      </c>
    </row>
    <row r="1846" spans="6:10" s="15" customFormat="1" ht="33" customHeight="1">
      <c r="F1846" s="610" t="s">
        <v>5285</v>
      </c>
      <c r="G1846" s="610" t="s">
        <v>1154</v>
      </c>
      <c r="H1846" s="610" t="s">
        <v>1153</v>
      </c>
      <c r="I1846" s="610" t="s">
        <v>1266</v>
      </c>
      <c r="J1846" s="610" t="s">
        <v>1915</v>
      </c>
    </row>
    <row r="1847" spans="6:10" s="15" customFormat="1" ht="15" customHeight="1">
      <c r="F1847" s="610" t="s">
        <v>5286</v>
      </c>
      <c r="G1847" s="610" t="s">
        <v>1154</v>
      </c>
      <c r="H1847" s="610" t="s">
        <v>1153</v>
      </c>
      <c r="I1847" s="610" t="s">
        <v>1269</v>
      </c>
      <c r="J1847" s="610" t="s">
        <v>5287</v>
      </c>
    </row>
    <row r="1848" spans="6:10" s="15" customFormat="1" ht="15">
      <c r="F1848" s="610" t="s">
        <v>5288</v>
      </c>
      <c r="G1848" s="610" t="s">
        <v>1154</v>
      </c>
      <c r="H1848" s="610" t="s">
        <v>1153</v>
      </c>
      <c r="I1848" s="610" t="s">
        <v>1272</v>
      </c>
      <c r="J1848" s="610" t="s">
        <v>5289</v>
      </c>
    </row>
    <row r="1849" spans="6:10" s="15" customFormat="1" ht="18.75" customHeight="1">
      <c r="F1849" s="610" t="s">
        <v>5290</v>
      </c>
      <c r="G1849" s="610" t="s">
        <v>1154</v>
      </c>
      <c r="H1849" s="610" t="s">
        <v>1153</v>
      </c>
      <c r="I1849" s="610" t="s">
        <v>1275</v>
      </c>
      <c r="J1849" s="610" t="s">
        <v>5291</v>
      </c>
    </row>
    <row r="1850" spans="6:10" s="15" customFormat="1" ht="23.25" customHeight="1">
      <c r="F1850" s="610" t="s">
        <v>5292</v>
      </c>
      <c r="G1850" s="610" t="s">
        <v>1154</v>
      </c>
      <c r="H1850" s="610" t="s">
        <v>1153</v>
      </c>
      <c r="I1850" s="610" t="s">
        <v>1278</v>
      </c>
      <c r="J1850" s="610" t="s">
        <v>5293</v>
      </c>
    </row>
    <row r="1851" spans="6:10" s="15" customFormat="1" ht="35.25" customHeight="1">
      <c r="F1851" s="610" t="s">
        <v>5294</v>
      </c>
      <c r="G1851" s="610" t="s">
        <v>1154</v>
      </c>
      <c r="H1851" s="610" t="s">
        <v>1153</v>
      </c>
      <c r="I1851" s="610" t="s">
        <v>1281</v>
      </c>
      <c r="J1851" s="610" t="s">
        <v>5295</v>
      </c>
    </row>
    <row r="1852" spans="6:10" s="15" customFormat="1" ht="21" customHeight="1">
      <c r="F1852" s="610" t="s">
        <v>5296</v>
      </c>
      <c r="G1852" s="610" t="s">
        <v>1154</v>
      </c>
      <c r="H1852" s="610" t="s">
        <v>1153</v>
      </c>
      <c r="I1852" s="610" t="s">
        <v>1284</v>
      </c>
      <c r="J1852" s="610" t="s">
        <v>5297</v>
      </c>
    </row>
    <row r="1853" spans="6:10" s="15" customFormat="1" ht="33" customHeight="1">
      <c r="F1853" s="610" t="s">
        <v>5298</v>
      </c>
      <c r="G1853" s="610" t="s">
        <v>1154</v>
      </c>
      <c r="H1853" s="610" t="s">
        <v>1153</v>
      </c>
      <c r="I1853" s="610" t="s">
        <v>1287</v>
      </c>
      <c r="J1853" s="610" t="s">
        <v>5299</v>
      </c>
    </row>
    <row r="1854" spans="6:10" s="15" customFormat="1" ht="15" customHeight="1">
      <c r="F1854" s="610" t="s">
        <v>5300</v>
      </c>
      <c r="G1854" s="610" t="s">
        <v>1154</v>
      </c>
      <c r="H1854" s="610" t="s">
        <v>1153</v>
      </c>
      <c r="I1854" s="610" t="s">
        <v>1385</v>
      </c>
      <c r="J1854" s="610" t="s">
        <v>5301</v>
      </c>
    </row>
    <row r="1855" spans="6:10" s="15" customFormat="1" ht="15">
      <c r="F1855" s="610" t="s">
        <v>5302</v>
      </c>
      <c r="G1855" s="610" t="s">
        <v>1154</v>
      </c>
      <c r="H1855" s="610" t="s">
        <v>1153</v>
      </c>
      <c r="I1855" s="610" t="s">
        <v>1388</v>
      </c>
      <c r="J1855" s="610" t="s">
        <v>5303</v>
      </c>
    </row>
    <row r="1856" spans="6:10" s="15" customFormat="1" ht="18.75" customHeight="1">
      <c r="F1856" s="610" t="s">
        <v>5304</v>
      </c>
      <c r="G1856" s="610" t="s">
        <v>1154</v>
      </c>
      <c r="H1856" s="610" t="s">
        <v>1153</v>
      </c>
      <c r="I1856" s="610" t="s">
        <v>1391</v>
      </c>
      <c r="J1856" s="610" t="s">
        <v>5305</v>
      </c>
    </row>
    <row r="1857" spans="6:10" s="15" customFormat="1" ht="23.25" customHeight="1">
      <c r="F1857" s="610" t="s">
        <v>5306</v>
      </c>
      <c r="G1857" s="610" t="s">
        <v>1154</v>
      </c>
      <c r="H1857" s="610" t="s">
        <v>1153</v>
      </c>
      <c r="I1857" s="610" t="s">
        <v>1394</v>
      </c>
      <c r="J1857" s="610" t="s">
        <v>5307</v>
      </c>
    </row>
    <row r="1858" spans="6:10" s="15" customFormat="1" ht="35.25" customHeight="1">
      <c r="F1858" s="610" t="s">
        <v>5308</v>
      </c>
      <c r="G1858" s="610" t="s">
        <v>1154</v>
      </c>
      <c r="H1858" s="610" t="s">
        <v>1153</v>
      </c>
      <c r="I1858" s="610" t="s">
        <v>1397</v>
      </c>
      <c r="J1858" s="610" t="s">
        <v>5309</v>
      </c>
    </row>
    <row r="1859" spans="6:10" s="15" customFormat="1" ht="21" customHeight="1">
      <c r="F1859" s="610" t="s">
        <v>5310</v>
      </c>
      <c r="G1859" s="610" t="s">
        <v>1154</v>
      </c>
      <c r="H1859" s="610" t="s">
        <v>1153</v>
      </c>
      <c r="I1859" s="610" t="s">
        <v>1400</v>
      </c>
      <c r="J1859" s="610" t="s">
        <v>5311</v>
      </c>
    </row>
    <row r="1860" spans="6:10" s="15" customFormat="1" ht="33" customHeight="1">
      <c r="F1860" s="610" t="s">
        <v>5312</v>
      </c>
      <c r="G1860" s="610" t="s">
        <v>1154</v>
      </c>
      <c r="H1860" s="610" t="s">
        <v>1153</v>
      </c>
      <c r="I1860" s="610" t="s">
        <v>1403</v>
      </c>
      <c r="J1860" s="610" t="s">
        <v>5313</v>
      </c>
    </row>
    <row r="1861" spans="6:10" s="15" customFormat="1" ht="15" customHeight="1">
      <c r="F1861" s="610" t="s">
        <v>5314</v>
      </c>
      <c r="G1861" s="610" t="s">
        <v>1154</v>
      </c>
      <c r="H1861" s="610" t="s">
        <v>1153</v>
      </c>
      <c r="I1861" s="610" t="s">
        <v>1406</v>
      </c>
      <c r="J1861" s="610" t="s">
        <v>5315</v>
      </c>
    </row>
    <row r="1862" spans="6:10" s="15" customFormat="1" ht="15">
      <c r="F1862" s="610" t="s">
        <v>5316</v>
      </c>
      <c r="G1862" s="610" t="s">
        <v>1154</v>
      </c>
      <c r="H1862" s="610" t="s">
        <v>1153</v>
      </c>
      <c r="I1862" s="610" t="s">
        <v>1409</v>
      </c>
      <c r="J1862" s="610" t="s">
        <v>5317</v>
      </c>
    </row>
    <row r="1863" spans="6:10" s="15" customFormat="1" ht="18.75" customHeight="1">
      <c r="F1863" s="610" t="s">
        <v>5318</v>
      </c>
      <c r="G1863" s="610" t="s">
        <v>1154</v>
      </c>
      <c r="H1863" s="610" t="s">
        <v>1153</v>
      </c>
      <c r="I1863" s="610" t="s">
        <v>1412</v>
      </c>
      <c r="J1863" s="610" t="s">
        <v>5319</v>
      </c>
    </row>
    <row r="1864" spans="6:10" s="15" customFormat="1" ht="23.25" customHeight="1">
      <c r="F1864" s="610" t="s">
        <v>5320</v>
      </c>
      <c r="G1864" s="610" t="s">
        <v>1154</v>
      </c>
      <c r="H1864" s="610" t="s">
        <v>1153</v>
      </c>
      <c r="I1864" s="610" t="s">
        <v>1414</v>
      </c>
      <c r="J1864" s="610" t="s">
        <v>5321</v>
      </c>
    </row>
    <row r="1865" spans="6:10" s="15" customFormat="1" ht="35.25" customHeight="1">
      <c r="F1865" s="610" t="s">
        <v>5322</v>
      </c>
      <c r="G1865" s="610" t="s">
        <v>1154</v>
      </c>
      <c r="H1865" s="610" t="s">
        <v>1153</v>
      </c>
      <c r="I1865" s="610" t="s">
        <v>1417</v>
      </c>
      <c r="J1865" s="610" t="s">
        <v>5323</v>
      </c>
    </row>
    <row r="1866" spans="6:10" s="15" customFormat="1" ht="21" customHeight="1">
      <c r="F1866" s="610" t="s">
        <v>5324</v>
      </c>
      <c r="G1866" s="610" t="s">
        <v>1154</v>
      </c>
      <c r="H1866" s="610" t="s">
        <v>1153</v>
      </c>
      <c r="I1866" s="610" t="s">
        <v>1420</v>
      </c>
      <c r="J1866" s="610" t="s">
        <v>2494</v>
      </c>
    </row>
    <row r="1867" spans="6:10" s="15" customFormat="1" ht="33" customHeight="1">
      <c r="F1867" s="610" t="s">
        <v>5325</v>
      </c>
      <c r="G1867" s="610" t="s">
        <v>1154</v>
      </c>
      <c r="H1867" s="610" t="s">
        <v>1153</v>
      </c>
      <c r="I1867" s="610" t="s">
        <v>1423</v>
      </c>
      <c r="J1867" s="610" t="s">
        <v>5326</v>
      </c>
    </row>
    <row r="1868" spans="6:10" s="15" customFormat="1" ht="15" customHeight="1">
      <c r="F1868" s="610" t="s">
        <v>5327</v>
      </c>
      <c r="G1868" s="610" t="s">
        <v>1154</v>
      </c>
      <c r="H1868" s="610" t="s">
        <v>1153</v>
      </c>
      <c r="I1868" s="610" t="s">
        <v>1426</v>
      </c>
      <c r="J1868" s="610" t="s">
        <v>5328</v>
      </c>
    </row>
    <row r="1869" spans="6:10" s="15" customFormat="1" ht="15">
      <c r="F1869" s="610" t="s">
        <v>5329</v>
      </c>
      <c r="G1869" s="610" t="s">
        <v>1154</v>
      </c>
      <c r="H1869" s="610" t="s">
        <v>1153</v>
      </c>
      <c r="I1869" s="610" t="s">
        <v>1429</v>
      </c>
      <c r="J1869" s="610" t="s">
        <v>5330</v>
      </c>
    </row>
    <row r="1870" spans="6:10" s="15" customFormat="1" ht="18.75" customHeight="1">
      <c r="F1870" s="610" t="s">
        <v>5331</v>
      </c>
      <c r="G1870" s="610" t="s">
        <v>1154</v>
      </c>
      <c r="H1870" s="610" t="s">
        <v>1153</v>
      </c>
      <c r="I1870" s="610" t="s">
        <v>1432</v>
      </c>
      <c r="J1870" s="610" t="s">
        <v>1288</v>
      </c>
    </row>
    <row r="1871" spans="6:10" s="15" customFormat="1" ht="23.25" customHeight="1">
      <c r="F1871" s="610" t="s">
        <v>5332</v>
      </c>
      <c r="G1871" s="610" t="s">
        <v>1154</v>
      </c>
      <c r="H1871" s="610" t="s">
        <v>1153</v>
      </c>
      <c r="I1871" s="610" t="s">
        <v>1435</v>
      </c>
      <c r="J1871" s="610" t="s">
        <v>5333</v>
      </c>
    </row>
    <row r="1872" spans="6:10" s="15" customFormat="1" ht="35.25" customHeight="1">
      <c r="F1872" s="610" t="s">
        <v>5334</v>
      </c>
      <c r="G1872" s="610" t="s">
        <v>1154</v>
      </c>
      <c r="H1872" s="610" t="s">
        <v>1153</v>
      </c>
      <c r="I1872" s="610" t="s">
        <v>1438</v>
      </c>
      <c r="J1872" s="610" t="s">
        <v>5335</v>
      </c>
    </row>
    <row r="1873" spans="6:10" s="15" customFormat="1" ht="21" customHeight="1">
      <c r="F1873" s="610" t="s">
        <v>5336</v>
      </c>
      <c r="G1873" s="610" t="s">
        <v>1154</v>
      </c>
      <c r="H1873" s="610" t="s">
        <v>1153</v>
      </c>
      <c r="I1873" s="610" t="s">
        <v>1441</v>
      </c>
      <c r="J1873" s="610" t="s">
        <v>5337</v>
      </c>
    </row>
    <row r="1874" spans="6:10" s="15" customFormat="1" ht="33" customHeight="1">
      <c r="F1874" s="610" t="s">
        <v>5338</v>
      </c>
      <c r="G1874" s="610" t="s">
        <v>1159</v>
      </c>
      <c r="H1874" s="610" t="s">
        <v>1158</v>
      </c>
      <c r="I1874" s="610" t="s">
        <v>1046</v>
      </c>
      <c r="J1874" s="610" t="s">
        <v>5339</v>
      </c>
    </row>
    <row r="1875" spans="6:10" s="15" customFormat="1" ht="15" customHeight="1">
      <c r="F1875" s="610" t="s">
        <v>5340</v>
      </c>
      <c r="G1875" s="610" t="s">
        <v>1159</v>
      </c>
      <c r="H1875" s="610" t="s">
        <v>1158</v>
      </c>
      <c r="I1875" s="610" t="s">
        <v>1048</v>
      </c>
      <c r="J1875" s="610" t="s">
        <v>5341</v>
      </c>
    </row>
    <row r="1876" spans="6:10" s="15" customFormat="1" ht="15">
      <c r="F1876" s="610" t="s">
        <v>5342</v>
      </c>
      <c r="G1876" s="610" t="s">
        <v>1159</v>
      </c>
      <c r="H1876" s="610" t="s">
        <v>1158</v>
      </c>
      <c r="I1876" s="610" t="s">
        <v>1054</v>
      </c>
      <c r="J1876" s="610" t="s">
        <v>5343</v>
      </c>
    </row>
    <row r="1877" spans="6:10" s="15" customFormat="1" ht="18.75" customHeight="1">
      <c r="F1877" s="610" t="s">
        <v>5344</v>
      </c>
      <c r="G1877" s="610" t="s">
        <v>1159</v>
      </c>
      <c r="H1877" s="610" t="s">
        <v>1158</v>
      </c>
      <c r="I1877" s="610" t="s">
        <v>1060</v>
      </c>
      <c r="J1877" s="610" t="s">
        <v>5345</v>
      </c>
    </row>
    <row r="1878" spans="6:10" s="15" customFormat="1" ht="23.25" customHeight="1">
      <c r="F1878" s="610" t="s">
        <v>5346</v>
      </c>
      <c r="G1878" s="610" t="s">
        <v>1159</v>
      </c>
      <c r="H1878" s="610" t="s">
        <v>1158</v>
      </c>
      <c r="I1878" s="610" t="s">
        <v>1065</v>
      </c>
      <c r="J1878" s="610" t="s">
        <v>5347</v>
      </c>
    </row>
    <row r="1879" spans="6:10" s="15" customFormat="1" ht="35.25" customHeight="1">
      <c r="F1879" s="610" t="s">
        <v>5348</v>
      </c>
      <c r="G1879" s="610" t="s">
        <v>1159</v>
      </c>
      <c r="H1879" s="610" t="s">
        <v>1158</v>
      </c>
      <c r="I1879" s="610" t="s">
        <v>1071</v>
      </c>
      <c r="J1879" s="610" t="s">
        <v>5349</v>
      </c>
    </row>
    <row r="1880" spans="6:10" s="15" customFormat="1" ht="21" customHeight="1">
      <c r="F1880" s="610" t="s">
        <v>5350</v>
      </c>
      <c r="G1880" s="610" t="s">
        <v>1159</v>
      </c>
      <c r="H1880" s="610" t="s">
        <v>1158</v>
      </c>
      <c r="I1880" s="610" t="s">
        <v>1076</v>
      </c>
      <c r="J1880" s="610" t="s">
        <v>5351</v>
      </c>
    </row>
    <row r="1881" spans="6:10" s="15" customFormat="1" ht="33" customHeight="1">
      <c r="F1881" s="610" t="s">
        <v>5352</v>
      </c>
      <c r="G1881" s="610" t="s">
        <v>1159</v>
      </c>
      <c r="H1881" s="610" t="s">
        <v>1158</v>
      </c>
      <c r="I1881" s="610" t="s">
        <v>1081</v>
      </c>
      <c r="J1881" s="610" t="s">
        <v>5353</v>
      </c>
    </row>
    <row r="1882" spans="6:10" s="15" customFormat="1" ht="15" customHeight="1">
      <c r="F1882" s="610" t="s">
        <v>5354</v>
      </c>
      <c r="G1882" s="610" t="s">
        <v>1159</v>
      </c>
      <c r="H1882" s="610" t="s">
        <v>1158</v>
      </c>
      <c r="I1882" s="610" t="s">
        <v>1086</v>
      </c>
      <c r="J1882" s="610" t="s">
        <v>5355</v>
      </c>
    </row>
    <row r="1883" spans="6:10" s="15" customFormat="1" ht="15">
      <c r="F1883" s="610" t="s">
        <v>5356</v>
      </c>
      <c r="G1883" s="610" t="s">
        <v>1159</v>
      </c>
      <c r="H1883" s="610" t="s">
        <v>1158</v>
      </c>
      <c r="I1883" s="610" t="s">
        <v>1092</v>
      </c>
      <c r="J1883" s="610" t="s">
        <v>5357</v>
      </c>
    </row>
    <row r="1884" spans="6:10" s="15" customFormat="1" ht="18.75" customHeight="1">
      <c r="F1884" s="610" t="s">
        <v>5358</v>
      </c>
      <c r="G1884" s="610" t="s">
        <v>1159</v>
      </c>
      <c r="H1884" s="610" t="s">
        <v>1158</v>
      </c>
      <c r="I1884" s="610" t="s">
        <v>1097</v>
      </c>
      <c r="J1884" s="610" t="s">
        <v>5359</v>
      </c>
    </row>
    <row r="1885" spans="6:10" s="15" customFormat="1" ht="23.25" customHeight="1">
      <c r="F1885" s="610" t="s">
        <v>5360</v>
      </c>
      <c r="G1885" s="610" t="s">
        <v>1159</v>
      </c>
      <c r="H1885" s="610" t="s">
        <v>1158</v>
      </c>
      <c r="I1885" s="610" t="s">
        <v>1212</v>
      </c>
      <c r="J1885" s="610" t="s">
        <v>5361</v>
      </c>
    </row>
    <row r="1886" spans="6:10" s="15" customFormat="1" ht="35.25" customHeight="1">
      <c r="F1886" s="610" t="s">
        <v>5362</v>
      </c>
      <c r="G1886" s="610" t="s">
        <v>1159</v>
      </c>
      <c r="H1886" s="610" t="s">
        <v>1158</v>
      </c>
      <c r="I1886" s="610" t="s">
        <v>1214</v>
      </c>
      <c r="J1886" s="610" t="s">
        <v>5363</v>
      </c>
    </row>
    <row r="1887" spans="6:10" s="15" customFormat="1" ht="21" customHeight="1">
      <c r="F1887" s="610" t="s">
        <v>5364</v>
      </c>
      <c r="G1887" s="610" t="s">
        <v>1159</v>
      </c>
      <c r="H1887" s="610" t="s">
        <v>1158</v>
      </c>
      <c r="I1887" s="610" t="s">
        <v>1216</v>
      </c>
      <c r="J1887" s="610" t="s">
        <v>1724</v>
      </c>
    </row>
    <row r="1888" spans="6:10" s="15" customFormat="1" ht="33" customHeight="1">
      <c r="F1888" s="610" t="s">
        <v>5365</v>
      </c>
      <c r="G1888" s="610" t="s">
        <v>1159</v>
      </c>
      <c r="H1888" s="610" t="s">
        <v>1158</v>
      </c>
      <c r="I1888" s="610" t="s">
        <v>1219</v>
      </c>
      <c r="J1888" s="610" t="s">
        <v>5366</v>
      </c>
    </row>
    <row r="1889" spans="6:10" s="15" customFormat="1" ht="15" customHeight="1">
      <c r="F1889" s="610" t="s">
        <v>5367</v>
      </c>
      <c r="G1889" s="610" t="s">
        <v>1159</v>
      </c>
      <c r="H1889" s="610" t="s">
        <v>1158</v>
      </c>
      <c r="I1889" s="610" t="s">
        <v>1222</v>
      </c>
      <c r="J1889" s="610" t="s">
        <v>5368</v>
      </c>
    </row>
    <row r="1890" spans="6:10" s="15" customFormat="1" ht="15">
      <c r="F1890" s="610" t="s">
        <v>5369</v>
      </c>
      <c r="G1890" s="610" t="s">
        <v>1159</v>
      </c>
      <c r="H1890" s="610" t="s">
        <v>1158</v>
      </c>
      <c r="I1890" s="610" t="s">
        <v>1225</v>
      </c>
      <c r="J1890" s="610" t="s">
        <v>1158</v>
      </c>
    </row>
    <row r="1891" spans="6:10" s="15" customFormat="1" ht="18.75" customHeight="1">
      <c r="F1891" s="610" t="s">
        <v>5370</v>
      </c>
      <c r="G1891" s="610" t="s">
        <v>1159</v>
      </c>
      <c r="H1891" s="610" t="s">
        <v>1158</v>
      </c>
      <c r="I1891" s="610" t="s">
        <v>1228</v>
      </c>
      <c r="J1891" s="610" t="s">
        <v>5371</v>
      </c>
    </row>
    <row r="1892" spans="6:10" s="15" customFormat="1" ht="23.25" customHeight="1">
      <c r="F1892" s="610" t="s">
        <v>5372</v>
      </c>
      <c r="G1892" s="610" t="s">
        <v>1163</v>
      </c>
      <c r="H1892" s="610" t="s">
        <v>1162</v>
      </c>
      <c r="I1892" s="610" t="s">
        <v>1046</v>
      </c>
      <c r="J1892" s="610" t="s">
        <v>5373</v>
      </c>
    </row>
    <row r="1893" spans="6:10" s="15" customFormat="1" ht="35.25" customHeight="1">
      <c r="F1893" s="610" t="s">
        <v>5374</v>
      </c>
      <c r="G1893" s="610" t="s">
        <v>1163</v>
      </c>
      <c r="H1893" s="610" t="s">
        <v>1162</v>
      </c>
      <c r="I1893" s="610" t="s">
        <v>1048</v>
      </c>
      <c r="J1893" s="610" t="s">
        <v>5375</v>
      </c>
    </row>
    <row r="1894" spans="6:10" s="15" customFormat="1" ht="21" customHeight="1">
      <c r="F1894" s="610" t="s">
        <v>5376</v>
      </c>
      <c r="G1894" s="610" t="s">
        <v>1163</v>
      </c>
      <c r="H1894" s="610" t="s">
        <v>1162</v>
      </c>
      <c r="I1894" s="610" t="s">
        <v>1054</v>
      </c>
      <c r="J1894" s="610" t="s">
        <v>5377</v>
      </c>
    </row>
    <row r="1895" spans="6:10" s="15" customFormat="1" ht="33" customHeight="1">
      <c r="F1895" s="610" t="s">
        <v>5378</v>
      </c>
      <c r="G1895" s="610" t="s">
        <v>1163</v>
      </c>
      <c r="H1895" s="610" t="s">
        <v>1162</v>
      </c>
      <c r="I1895" s="610" t="s">
        <v>1060</v>
      </c>
      <c r="J1895" s="610" t="s">
        <v>5379</v>
      </c>
    </row>
    <row r="1896" spans="6:10" s="15" customFormat="1" ht="15" customHeight="1">
      <c r="F1896" s="610" t="s">
        <v>5380</v>
      </c>
      <c r="G1896" s="610" t="s">
        <v>1163</v>
      </c>
      <c r="H1896" s="610" t="s">
        <v>1162</v>
      </c>
      <c r="I1896" s="610" t="s">
        <v>1065</v>
      </c>
      <c r="J1896" s="610" t="s">
        <v>5381</v>
      </c>
    </row>
    <row r="1897" spans="6:10" s="15" customFormat="1" ht="15">
      <c r="F1897" s="610" t="s">
        <v>5382</v>
      </c>
      <c r="G1897" s="610" t="s">
        <v>1163</v>
      </c>
      <c r="H1897" s="610" t="s">
        <v>1162</v>
      </c>
      <c r="I1897" s="610" t="s">
        <v>1071</v>
      </c>
      <c r="J1897" s="610" t="s">
        <v>5383</v>
      </c>
    </row>
    <row r="1898" spans="6:10" s="15" customFormat="1" ht="18.75" customHeight="1">
      <c r="F1898" s="610" t="s">
        <v>5384</v>
      </c>
      <c r="G1898" s="610" t="s">
        <v>1163</v>
      </c>
      <c r="H1898" s="610" t="s">
        <v>1162</v>
      </c>
      <c r="I1898" s="610" t="s">
        <v>1076</v>
      </c>
      <c r="J1898" s="610" t="s">
        <v>5385</v>
      </c>
    </row>
    <row r="1899" spans="6:10" s="15" customFormat="1" ht="23.25" customHeight="1">
      <c r="F1899" s="610" t="s">
        <v>5386</v>
      </c>
      <c r="G1899" s="610" t="s">
        <v>1163</v>
      </c>
      <c r="H1899" s="610" t="s">
        <v>1162</v>
      </c>
      <c r="I1899" s="610" t="s">
        <v>1081</v>
      </c>
      <c r="J1899" s="610" t="s">
        <v>5387</v>
      </c>
    </row>
    <row r="1900" spans="6:10" s="15" customFormat="1" ht="35.25" customHeight="1">
      <c r="F1900" s="610" t="s">
        <v>5388</v>
      </c>
      <c r="G1900" s="610" t="s">
        <v>1163</v>
      </c>
      <c r="H1900" s="610" t="s">
        <v>1162</v>
      </c>
      <c r="I1900" s="610" t="s">
        <v>1086</v>
      </c>
      <c r="J1900" s="610" t="s">
        <v>5389</v>
      </c>
    </row>
    <row r="1901" spans="6:10" s="15" customFormat="1" ht="21" customHeight="1">
      <c r="F1901" s="610" t="s">
        <v>5390</v>
      </c>
      <c r="G1901" s="610" t="s">
        <v>1163</v>
      </c>
      <c r="H1901" s="610" t="s">
        <v>1162</v>
      </c>
      <c r="I1901" s="610" t="s">
        <v>1092</v>
      </c>
      <c r="J1901" s="610" t="s">
        <v>5391</v>
      </c>
    </row>
    <row r="1902" spans="6:10" s="15" customFormat="1" ht="33" customHeight="1">
      <c r="F1902" s="610" t="s">
        <v>5392</v>
      </c>
      <c r="G1902" s="610" t="s">
        <v>1163</v>
      </c>
      <c r="H1902" s="610" t="s">
        <v>1162</v>
      </c>
      <c r="I1902" s="610" t="s">
        <v>1097</v>
      </c>
      <c r="J1902" s="610" t="s">
        <v>5393</v>
      </c>
    </row>
    <row r="1903" spans="6:10" s="15" customFormat="1" ht="15" customHeight="1">
      <c r="F1903" s="610" t="s">
        <v>5394</v>
      </c>
      <c r="G1903" s="610" t="s">
        <v>1163</v>
      </c>
      <c r="H1903" s="610" t="s">
        <v>1162</v>
      </c>
      <c r="I1903" s="610" t="s">
        <v>1212</v>
      </c>
      <c r="J1903" s="610" t="s">
        <v>5395</v>
      </c>
    </row>
    <row r="1904" spans="6:10" s="15" customFormat="1" ht="15">
      <c r="F1904" s="610" t="s">
        <v>5396</v>
      </c>
      <c r="G1904" s="610" t="s">
        <v>1163</v>
      </c>
      <c r="H1904" s="610" t="s">
        <v>1162</v>
      </c>
      <c r="I1904" s="610" t="s">
        <v>1214</v>
      </c>
      <c r="J1904" s="610" t="s">
        <v>5397</v>
      </c>
    </row>
    <row r="1905" spans="6:10" s="15" customFormat="1" ht="18.75" customHeight="1">
      <c r="F1905" s="610" t="s">
        <v>5398</v>
      </c>
      <c r="G1905" s="610" t="s">
        <v>1163</v>
      </c>
      <c r="H1905" s="610" t="s">
        <v>1162</v>
      </c>
      <c r="I1905" s="610" t="s">
        <v>1216</v>
      </c>
      <c r="J1905" s="610" t="s">
        <v>5399</v>
      </c>
    </row>
    <row r="1906" spans="6:10" s="15" customFormat="1" ht="23.25" customHeight="1">
      <c r="F1906" s="610" t="s">
        <v>5400</v>
      </c>
      <c r="G1906" s="610" t="s">
        <v>1163</v>
      </c>
      <c r="H1906" s="610" t="s">
        <v>1162</v>
      </c>
      <c r="I1906" s="610" t="s">
        <v>1219</v>
      </c>
      <c r="J1906" s="610" t="s">
        <v>5401</v>
      </c>
    </row>
    <row r="1907" spans="6:10" s="15" customFormat="1" ht="35.25" customHeight="1">
      <c r="F1907" s="610" t="s">
        <v>5402</v>
      </c>
      <c r="G1907" s="610" t="s">
        <v>1163</v>
      </c>
      <c r="H1907" s="610" t="s">
        <v>1162</v>
      </c>
      <c r="I1907" s="610" t="s">
        <v>1222</v>
      </c>
      <c r="J1907" s="610" t="s">
        <v>5403</v>
      </c>
    </row>
    <row r="1908" spans="6:10" s="15" customFormat="1" ht="21" customHeight="1">
      <c r="F1908" s="610" t="s">
        <v>5404</v>
      </c>
      <c r="G1908" s="610" t="s">
        <v>1163</v>
      </c>
      <c r="H1908" s="610" t="s">
        <v>1162</v>
      </c>
      <c r="I1908" s="610" t="s">
        <v>1225</v>
      </c>
      <c r="J1908" s="610" t="s">
        <v>5405</v>
      </c>
    </row>
    <row r="1909" spans="6:10" s="15" customFormat="1" ht="33" customHeight="1">
      <c r="F1909" s="610" t="s">
        <v>5406</v>
      </c>
      <c r="G1909" s="610" t="s">
        <v>1163</v>
      </c>
      <c r="H1909" s="610" t="s">
        <v>1162</v>
      </c>
      <c r="I1909" s="610" t="s">
        <v>1228</v>
      </c>
      <c r="J1909" s="610" t="s">
        <v>5407</v>
      </c>
    </row>
    <row r="1910" spans="6:10" s="15" customFormat="1" ht="15" customHeight="1">
      <c r="F1910" s="610" t="s">
        <v>5408</v>
      </c>
      <c r="G1910" s="610" t="s">
        <v>1163</v>
      </c>
      <c r="H1910" s="610" t="s">
        <v>1162</v>
      </c>
      <c r="I1910" s="610" t="s">
        <v>1231</v>
      </c>
      <c r="J1910" s="610" t="s">
        <v>5409</v>
      </c>
    </row>
    <row r="1911" spans="6:10" s="15" customFormat="1" ht="15">
      <c r="F1911" s="610" t="s">
        <v>5410</v>
      </c>
      <c r="G1911" s="610" t="s">
        <v>1163</v>
      </c>
      <c r="H1911" s="610" t="s">
        <v>1162</v>
      </c>
      <c r="I1911" s="610" t="s">
        <v>1233</v>
      </c>
      <c r="J1911" s="610" t="s">
        <v>5411</v>
      </c>
    </row>
    <row r="1912" spans="6:10" s="15" customFormat="1" ht="18.75" customHeight="1">
      <c r="F1912" s="610" t="s">
        <v>5412</v>
      </c>
      <c r="G1912" s="610" t="s">
        <v>1163</v>
      </c>
      <c r="H1912" s="610" t="s">
        <v>1162</v>
      </c>
      <c r="I1912" s="610" t="s">
        <v>1236</v>
      </c>
      <c r="J1912" s="610" t="s">
        <v>5413</v>
      </c>
    </row>
    <row r="1913" spans="6:10" s="15" customFormat="1" ht="23.25" customHeight="1">
      <c r="F1913" s="610" t="s">
        <v>5414</v>
      </c>
      <c r="G1913" s="610" t="s">
        <v>1163</v>
      </c>
      <c r="H1913" s="610" t="s">
        <v>1162</v>
      </c>
      <c r="I1913" s="610" t="s">
        <v>1239</v>
      </c>
      <c r="J1913" s="610" t="s">
        <v>5415</v>
      </c>
    </row>
    <row r="1914" spans="6:10" s="15" customFormat="1" ht="35.25" customHeight="1">
      <c r="F1914" s="610" t="s">
        <v>5416</v>
      </c>
      <c r="G1914" s="610" t="s">
        <v>1163</v>
      </c>
      <c r="H1914" s="610" t="s">
        <v>1162</v>
      </c>
      <c r="I1914" s="610" t="s">
        <v>1242</v>
      </c>
      <c r="J1914" s="610" t="s">
        <v>5417</v>
      </c>
    </row>
    <row r="1915" spans="6:10" s="15" customFormat="1" ht="21" customHeight="1">
      <c r="F1915" s="610" t="s">
        <v>5418</v>
      </c>
      <c r="G1915" s="610" t="s">
        <v>1163</v>
      </c>
      <c r="H1915" s="610" t="s">
        <v>1162</v>
      </c>
      <c r="I1915" s="610" t="s">
        <v>1245</v>
      </c>
      <c r="J1915" s="610" t="s">
        <v>5419</v>
      </c>
    </row>
    <row r="1916" spans="6:10" s="15" customFormat="1" ht="33" customHeight="1">
      <c r="F1916" s="610" t="s">
        <v>5420</v>
      </c>
      <c r="G1916" s="610" t="s">
        <v>1163</v>
      </c>
      <c r="H1916" s="610" t="s">
        <v>1162</v>
      </c>
      <c r="I1916" s="610" t="s">
        <v>1248</v>
      </c>
      <c r="J1916" s="610" t="s">
        <v>5421</v>
      </c>
    </row>
    <row r="1917" spans="6:10" s="15" customFormat="1" ht="15" customHeight="1">
      <c r="F1917" s="610" t="s">
        <v>5422</v>
      </c>
      <c r="G1917" s="610" t="s">
        <v>1163</v>
      </c>
      <c r="H1917" s="610" t="s">
        <v>1162</v>
      </c>
      <c r="I1917" s="610" t="s">
        <v>1251</v>
      </c>
      <c r="J1917" s="610" t="s">
        <v>5423</v>
      </c>
    </row>
    <row r="1918" spans="6:10" s="15" customFormat="1" ht="15">
      <c r="F1918" s="610" t="s">
        <v>5424</v>
      </c>
      <c r="G1918" s="610" t="s">
        <v>1163</v>
      </c>
      <c r="H1918" s="610" t="s">
        <v>1162</v>
      </c>
      <c r="I1918" s="610" t="s">
        <v>1254</v>
      </c>
      <c r="J1918" s="610" t="s">
        <v>5425</v>
      </c>
    </row>
    <row r="1919" spans="6:10" s="15" customFormat="1" ht="18.75" customHeight="1">
      <c r="F1919" s="610" t="s">
        <v>5426</v>
      </c>
      <c r="G1919" s="610" t="s">
        <v>1163</v>
      </c>
      <c r="H1919" s="610" t="s">
        <v>1162</v>
      </c>
      <c r="I1919" s="610" t="s">
        <v>1257</v>
      </c>
      <c r="J1919" s="610" t="s">
        <v>5427</v>
      </c>
    </row>
    <row r="1920" spans="6:10" s="15" customFormat="1" ht="23.25" customHeight="1">
      <c r="F1920" s="610" t="s">
        <v>5428</v>
      </c>
      <c r="G1920" s="610" t="s">
        <v>1163</v>
      </c>
      <c r="H1920" s="610" t="s">
        <v>1162</v>
      </c>
      <c r="I1920" s="610" t="s">
        <v>1260</v>
      </c>
      <c r="J1920" s="610" t="s">
        <v>5429</v>
      </c>
    </row>
    <row r="1921" spans="6:10" s="15" customFormat="1" ht="35.25" customHeight="1">
      <c r="F1921" s="610" t="s">
        <v>5430</v>
      </c>
      <c r="G1921" s="610" t="s">
        <v>1163</v>
      </c>
      <c r="H1921" s="610" t="s">
        <v>1162</v>
      </c>
      <c r="I1921" s="610" t="s">
        <v>1263</v>
      </c>
      <c r="J1921" s="610" t="s">
        <v>5431</v>
      </c>
    </row>
    <row r="1922" spans="6:10" s="15" customFormat="1" ht="21" customHeight="1">
      <c r="F1922" s="610" t="s">
        <v>5432</v>
      </c>
      <c r="G1922" s="610" t="s">
        <v>1163</v>
      </c>
      <c r="H1922" s="610" t="s">
        <v>1162</v>
      </c>
      <c r="I1922" s="610" t="s">
        <v>1266</v>
      </c>
      <c r="J1922" s="610" t="s">
        <v>5433</v>
      </c>
    </row>
    <row r="1923" spans="6:10" s="15" customFormat="1" ht="33" customHeight="1">
      <c r="F1923" s="610" t="s">
        <v>5434</v>
      </c>
      <c r="G1923" s="610" t="s">
        <v>1163</v>
      </c>
      <c r="H1923" s="610" t="s">
        <v>1162</v>
      </c>
      <c r="I1923" s="610" t="s">
        <v>1269</v>
      </c>
      <c r="J1923" s="610" t="s">
        <v>5435</v>
      </c>
    </row>
    <row r="1924" spans="6:10" s="15" customFormat="1" ht="15" customHeight="1">
      <c r="F1924" s="610" t="s">
        <v>5436</v>
      </c>
      <c r="G1924" s="610" t="s">
        <v>1163</v>
      </c>
      <c r="H1924" s="610" t="s">
        <v>1162</v>
      </c>
      <c r="I1924" s="610" t="s">
        <v>1272</v>
      </c>
      <c r="J1924" s="610" t="s">
        <v>5437</v>
      </c>
    </row>
    <row r="1925" spans="6:10" s="15" customFormat="1" ht="15">
      <c r="F1925" s="610" t="s">
        <v>5438</v>
      </c>
      <c r="G1925" s="610" t="s">
        <v>1163</v>
      </c>
      <c r="H1925" s="610" t="s">
        <v>1162</v>
      </c>
      <c r="I1925" s="610" t="s">
        <v>1275</v>
      </c>
      <c r="J1925" s="610" t="s">
        <v>5439</v>
      </c>
    </row>
    <row r="1926" spans="6:10" s="15" customFormat="1" ht="18.75" customHeight="1">
      <c r="F1926" s="610" t="s">
        <v>5440</v>
      </c>
      <c r="G1926" s="610" t="s">
        <v>1163</v>
      </c>
      <c r="H1926" s="610" t="s">
        <v>1162</v>
      </c>
      <c r="I1926" s="610" t="s">
        <v>1278</v>
      </c>
      <c r="J1926" s="610" t="s">
        <v>5441</v>
      </c>
    </row>
    <row r="1927" spans="6:10" s="15" customFormat="1" ht="23.25" customHeight="1">
      <c r="F1927" s="610" t="s">
        <v>5442</v>
      </c>
      <c r="G1927" s="610" t="s">
        <v>1163</v>
      </c>
      <c r="H1927" s="610" t="s">
        <v>1162</v>
      </c>
      <c r="I1927" s="610" t="s">
        <v>1281</v>
      </c>
      <c r="J1927" s="610" t="s">
        <v>2374</v>
      </c>
    </row>
    <row r="1928" spans="6:10" s="15" customFormat="1" ht="35.25" customHeight="1">
      <c r="F1928" s="610" t="s">
        <v>5443</v>
      </c>
      <c r="G1928" s="610" t="s">
        <v>1163</v>
      </c>
      <c r="H1928" s="610" t="s">
        <v>1162</v>
      </c>
      <c r="I1928" s="610" t="s">
        <v>1284</v>
      </c>
      <c r="J1928" s="610" t="s">
        <v>1430</v>
      </c>
    </row>
    <row r="1929" spans="6:10" s="15" customFormat="1" ht="21" customHeight="1">
      <c r="F1929" s="610" t="s">
        <v>5444</v>
      </c>
      <c r="G1929" s="610" t="s">
        <v>1163</v>
      </c>
      <c r="H1929" s="610" t="s">
        <v>1162</v>
      </c>
      <c r="I1929" s="610" t="s">
        <v>1287</v>
      </c>
      <c r="J1929" s="610" t="s">
        <v>5270</v>
      </c>
    </row>
    <row r="1930" spans="6:10" s="15" customFormat="1" ht="33" customHeight="1">
      <c r="F1930" s="610" t="s">
        <v>5445</v>
      </c>
      <c r="G1930" s="610" t="s">
        <v>1163</v>
      </c>
      <c r="H1930" s="610" t="s">
        <v>1162</v>
      </c>
      <c r="I1930" s="610" t="s">
        <v>1385</v>
      </c>
      <c r="J1930" s="610" t="s">
        <v>5446</v>
      </c>
    </row>
    <row r="1931" spans="6:10" s="15" customFormat="1" ht="15" customHeight="1">
      <c r="F1931" s="610" t="s">
        <v>5447</v>
      </c>
      <c r="G1931" s="610" t="s">
        <v>1163</v>
      </c>
      <c r="H1931" s="610" t="s">
        <v>1162</v>
      </c>
      <c r="I1931" s="610" t="s">
        <v>1388</v>
      </c>
      <c r="J1931" s="610" t="s">
        <v>5448</v>
      </c>
    </row>
    <row r="1932" spans="6:10" s="15" customFormat="1" ht="15">
      <c r="F1932" s="610" t="s">
        <v>5449</v>
      </c>
      <c r="G1932" s="610" t="s">
        <v>1163</v>
      </c>
      <c r="H1932" s="610" t="s">
        <v>1162</v>
      </c>
      <c r="I1932" s="610" t="s">
        <v>1391</v>
      </c>
      <c r="J1932" s="610" t="s">
        <v>5450</v>
      </c>
    </row>
    <row r="1933" spans="6:10" s="15" customFormat="1" ht="18.75" customHeight="1">
      <c r="F1933" s="610" t="s">
        <v>5451</v>
      </c>
      <c r="G1933" s="610" t="s">
        <v>1163</v>
      </c>
      <c r="H1933" s="610" t="s">
        <v>1162</v>
      </c>
      <c r="I1933" s="610" t="s">
        <v>1394</v>
      </c>
      <c r="J1933" s="610" t="s">
        <v>5452</v>
      </c>
    </row>
    <row r="1934" spans="6:10" s="15" customFormat="1" ht="23.25" customHeight="1">
      <c r="F1934" s="610" t="s">
        <v>5453</v>
      </c>
      <c r="G1934" s="610" t="s">
        <v>1163</v>
      </c>
      <c r="H1934" s="610" t="s">
        <v>1162</v>
      </c>
      <c r="I1934" s="610" t="s">
        <v>1397</v>
      </c>
      <c r="J1934" s="610" t="s">
        <v>5454</v>
      </c>
    </row>
    <row r="1935" spans="6:10" s="15" customFormat="1" ht="35.25" customHeight="1">
      <c r="F1935" s="610" t="s">
        <v>5455</v>
      </c>
      <c r="G1935" s="610" t="s">
        <v>1163</v>
      </c>
      <c r="H1935" s="610" t="s">
        <v>1162</v>
      </c>
      <c r="I1935" s="610" t="s">
        <v>1400</v>
      </c>
      <c r="J1935" s="610" t="s">
        <v>5456</v>
      </c>
    </row>
    <row r="1936" spans="6:10" s="15" customFormat="1" ht="21" customHeight="1">
      <c r="F1936" s="610" t="s">
        <v>5457</v>
      </c>
      <c r="G1936" s="610" t="s">
        <v>1163</v>
      </c>
      <c r="H1936" s="610" t="s">
        <v>1162</v>
      </c>
      <c r="I1936" s="610" t="s">
        <v>1403</v>
      </c>
      <c r="J1936" s="610" t="s">
        <v>5458</v>
      </c>
    </row>
    <row r="1937" spans="6:10" s="15" customFormat="1" ht="33" customHeight="1">
      <c r="F1937" s="610" t="s">
        <v>5459</v>
      </c>
      <c r="G1937" s="610" t="s">
        <v>1163</v>
      </c>
      <c r="H1937" s="610" t="s">
        <v>1162</v>
      </c>
      <c r="I1937" s="610" t="s">
        <v>1406</v>
      </c>
      <c r="J1937" s="610" t="s">
        <v>5460</v>
      </c>
    </row>
    <row r="1938" spans="6:10" s="15" customFormat="1" ht="15" customHeight="1">
      <c r="F1938" s="610" t="s">
        <v>5461</v>
      </c>
      <c r="G1938" s="610" t="s">
        <v>1163</v>
      </c>
      <c r="H1938" s="610" t="s">
        <v>1162</v>
      </c>
      <c r="I1938" s="610" t="s">
        <v>1409</v>
      </c>
      <c r="J1938" s="610" t="s">
        <v>5462</v>
      </c>
    </row>
    <row r="1939" spans="6:10" s="15" customFormat="1" ht="15">
      <c r="F1939" s="610" t="s">
        <v>5463</v>
      </c>
      <c r="G1939" s="610" t="s">
        <v>1163</v>
      </c>
      <c r="H1939" s="610" t="s">
        <v>1162</v>
      </c>
      <c r="I1939" s="610" t="s">
        <v>1412</v>
      </c>
      <c r="J1939" s="610" t="s">
        <v>5464</v>
      </c>
    </row>
    <row r="1940" spans="6:10" s="15" customFormat="1" ht="18.75" customHeight="1">
      <c r="F1940" s="610" t="s">
        <v>5465</v>
      </c>
      <c r="G1940" s="610" t="s">
        <v>1163</v>
      </c>
      <c r="H1940" s="610" t="s">
        <v>1162</v>
      </c>
      <c r="I1940" s="610" t="s">
        <v>1414</v>
      </c>
      <c r="J1940" s="610" t="s">
        <v>5466</v>
      </c>
    </row>
    <row r="1941" spans="6:10" s="15" customFormat="1" ht="23.25" customHeight="1">
      <c r="F1941" s="610" t="s">
        <v>5467</v>
      </c>
      <c r="G1941" s="610" t="s">
        <v>1163</v>
      </c>
      <c r="H1941" s="610" t="s">
        <v>1162</v>
      </c>
      <c r="I1941" s="610" t="s">
        <v>1417</v>
      </c>
      <c r="J1941" s="610" t="s">
        <v>1487</v>
      </c>
    </row>
    <row r="1942" spans="6:10" s="15" customFormat="1" ht="35.25" customHeight="1">
      <c r="F1942" s="610" t="s">
        <v>5468</v>
      </c>
      <c r="G1942" s="610" t="s">
        <v>1163</v>
      </c>
      <c r="H1942" s="610" t="s">
        <v>1162</v>
      </c>
      <c r="I1942" s="610" t="s">
        <v>1420</v>
      </c>
      <c r="J1942" s="610" t="s">
        <v>1724</v>
      </c>
    </row>
    <row r="1943" spans="6:10" s="15" customFormat="1" ht="21" customHeight="1">
      <c r="F1943" s="610" t="s">
        <v>5469</v>
      </c>
      <c r="G1943" s="610" t="s">
        <v>1163</v>
      </c>
      <c r="H1943" s="610" t="s">
        <v>1162</v>
      </c>
      <c r="I1943" s="610" t="s">
        <v>1423</v>
      </c>
      <c r="J1943" s="610" t="s">
        <v>5470</v>
      </c>
    </row>
    <row r="1944" spans="6:10" s="15" customFormat="1" ht="33" customHeight="1">
      <c r="F1944" s="610" t="s">
        <v>5471</v>
      </c>
      <c r="G1944" s="610" t="s">
        <v>1163</v>
      </c>
      <c r="H1944" s="610" t="s">
        <v>1162</v>
      </c>
      <c r="I1944" s="610" t="s">
        <v>1426</v>
      </c>
      <c r="J1944" s="610" t="s">
        <v>5472</v>
      </c>
    </row>
    <row r="1945" spans="6:10" s="15" customFormat="1" ht="15" customHeight="1">
      <c r="F1945" s="610" t="s">
        <v>5473</v>
      </c>
      <c r="G1945" s="610" t="s">
        <v>1163</v>
      </c>
      <c r="H1945" s="610" t="s">
        <v>1162</v>
      </c>
      <c r="I1945" s="610" t="s">
        <v>1429</v>
      </c>
      <c r="J1945" s="610" t="s">
        <v>5474</v>
      </c>
    </row>
    <row r="1946" spans="6:10" s="15" customFormat="1" ht="15">
      <c r="F1946" s="610" t="s">
        <v>5475</v>
      </c>
      <c r="G1946" s="610" t="s">
        <v>1163</v>
      </c>
      <c r="H1946" s="610" t="s">
        <v>1162</v>
      </c>
      <c r="I1946" s="610" t="s">
        <v>1432</v>
      </c>
      <c r="J1946" s="610" t="s">
        <v>5476</v>
      </c>
    </row>
    <row r="1947" spans="6:10" s="15" customFormat="1" ht="18.75" customHeight="1">
      <c r="F1947" s="610" t="s">
        <v>5477</v>
      </c>
      <c r="G1947" s="610" t="s">
        <v>1163</v>
      </c>
      <c r="H1947" s="610" t="s">
        <v>1162</v>
      </c>
      <c r="I1947" s="610" t="s">
        <v>1435</v>
      </c>
      <c r="J1947" s="610" t="s">
        <v>5478</v>
      </c>
    </row>
    <row r="1948" spans="6:10" s="15" customFormat="1" ht="23.25" customHeight="1">
      <c r="F1948" s="610" t="s">
        <v>5479</v>
      </c>
      <c r="G1948" s="610" t="s">
        <v>1163</v>
      </c>
      <c r="H1948" s="610" t="s">
        <v>1162</v>
      </c>
      <c r="I1948" s="610" t="s">
        <v>1438</v>
      </c>
      <c r="J1948" s="610" t="s">
        <v>5480</v>
      </c>
    </row>
    <row r="1949" spans="6:10" s="15" customFormat="1" ht="35.25" customHeight="1">
      <c r="F1949" s="610" t="s">
        <v>5481</v>
      </c>
      <c r="G1949" s="610" t="s">
        <v>1163</v>
      </c>
      <c r="H1949" s="610" t="s">
        <v>1162</v>
      </c>
      <c r="I1949" s="610" t="s">
        <v>1441</v>
      </c>
      <c r="J1949" s="610" t="s">
        <v>4104</v>
      </c>
    </row>
    <row r="1950" spans="6:10" s="15" customFormat="1" ht="21" customHeight="1">
      <c r="F1950" s="610" t="s">
        <v>5482</v>
      </c>
      <c r="G1950" s="610" t="s">
        <v>1163</v>
      </c>
      <c r="H1950" s="610" t="s">
        <v>1162</v>
      </c>
      <c r="I1950" s="610" t="s">
        <v>1444</v>
      </c>
      <c r="J1950" s="610" t="s">
        <v>5483</v>
      </c>
    </row>
    <row r="1951" spans="6:10" s="15" customFormat="1" ht="33" customHeight="1">
      <c r="F1951" s="610" t="s">
        <v>5484</v>
      </c>
      <c r="G1951" s="610" t="s">
        <v>1163</v>
      </c>
      <c r="H1951" s="610" t="s">
        <v>1162</v>
      </c>
      <c r="I1951" s="610" t="s">
        <v>1447</v>
      </c>
      <c r="J1951" s="610" t="s">
        <v>5485</v>
      </c>
    </row>
    <row r="1952" spans="6:10" s="15" customFormat="1" ht="15" customHeight="1">
      <c r="F1952" s="610" t="s">
        <v>5486</v>
      </c>
      <c r="G1952" s="610" t="s">
        <v>1163</v>
      </c>
      <c r="H1952" s="610" t="s">
        <v>1162</v>
      </c>
      <c r="I1952" s="610" t="s">
        <v>1450</v>
      </c>
      <c r="J1952" s="610" t="s">
        <v>5487</v>
      </c>
    </row>
    <row r="1953" spans="6:10" s="15" customFormat="1" ht="15">
      <c r="F1953" s="610" t="s">
        <v>5488</v>
      </c>
      <c r="G1953" s="610" t="s">
        <v>1163</v>
      </c>
      <c r="H1953" s="610" t="s">
        <v>1162</v>
      </c>
      <c r="I1953" s="610" t="s">
        <v>1453</v>
      </c>
      <c r="J1953" s="610" t="s">
        <v>5489</v>
      </c>
    </row>
    <row r="1954" spans="6:10" s="15" customFormat="1" ht="18.75" customHeight="1">
      <c r="F1954" s="610" t="s">
        <v>5490</v>
      </c>
      <c r="G1954" s="610" t="s">
        <v>1163</v>
      </c>
      <c r="H1954" s="610" t="s">
        <v>1162</v>
      </c>
      <c r="I1954" s="610" t="s">
        <v>1456</v>
      </c>
      <c r="J1954" s="610" t="s">
        <v>5491</v>
      </c>
    </row>
    <row r="1955" spans="6:10" s="15" customFormat="1" ht="23.25" customHeight="1">
      <c r="F1955" s="610" t="s">
        <v>5492</v>
      </c>
      <c r="G1955" s="610" t="s">
        <v>1163</v>
      </c>
      <c r="H1955" s="610" t="s">
        <v>1162</v>
      </c>
      <c r="I1955" s="610" t="s">
        <v>1459</v>
      </c>
      <c r="J1955" s="610" t="s">
        <v>5493</v>
      </c>
    </row>
    <row r="1956" spans="6:10" s="15" customFormat="1" ht="35.25" customHeight="1">
      <c r="F1956" s="610" t="s">
        <v>5494</v>
      </c>
      <c r="G1956" s="610" t="s">
        <v>1163</v>
      </c>
      <c r="H1956" s="610" t="s">
        <v>1162</v>
      </c>
      <c r="I1956" s="610" t="s">
        <v>1462</v>
      </c>
      <c r="J1956" s="610" t="s">
        <v>5495</v>
      </c>
    </row>
    <row r="1957" spans="6:10" s="15" customFormat="1" ht="21" customHeight="1">
      <c r="F1957" s="610" t="s">
        <v>5496</v>
      </c>
      <c r="G1957" s="610" t="s">
        <v>1163</v>
      </c>
      <c r="H1957" s="610" t="s">
        <v>1162</v>
      </c>
      <c r="I1957" s="610" t="s">
        <v>1465</v>
      </c>
      <c r="J1957" s="610" t="s">
        <v>5497</v>
      </c>
    </row>
    <row r="1958" spans="6:10" s="15" customFormat="1" ht="33" customHeight="1">
      <c r="F1958" s="610" t="s">
        <v>5498</v>
      </c>
      <c r="G1958" s="610" t="s">
        <v>1163</v>
      </c>
      <c r="H1958" s="610" t="s">
        <v>1162</v>
      </c>
      <c r="I1958" s="610" t="s">
        <v>1468</v>
      </c>
      <c r="J1958" s="610" t="s">
        <v>2494</v>
      </c>
    </row>
    <row r="1959" spans="6:10" s="15" customFormat="1" ht="15" customHeight="1">
      <c r="F1959" s="610" t="s">
        <v>5499</v>
      </c>
      <c r="G1959" s="610" t="s">
        <v>1163</v>
      </c>
      <c r="H1959" s="610" t="s">
        <v>1162</v>
      </c>
      <c r="I1959" s="610" t="s">
        <v>1471</v>
      </c>
      <c r="J1959" s="610" t="s">
        <v>5500</v>
      </c>
    </row>
    <row r="1960" spans="6:10" s="15" customFormat="1" ht="15">
      <c r="F1960" s="610" t="s">
        <v>5501</v>
      </c>
      <c r="G1960" s="610" t="s">
        <v>1163</v>
      </c>
      <c r="H1960" s="610" t="s">
        <v>1162</v>
      </c>
      <c r="I1960" s="610" t="s">
        <v>1474</v>
      </c>
      <c r="J1960" s="610" t="s">
        <v>5502</v>
      </c>
    </row>
    <row r="1961" spans="6:10" s="15" customFormat="1" ht="18.75" customHeight="1">
      <c r="F1961" s="610" t="s">
        <v>5503</v>
      </c>
      <c r="G1961" s="610" t="s">
        <v>1163</v>
      </c>
      <c r="H1961" s="610" t="s">
        <v>1162</v>
      </c>
      <c r="I1961" s="610" t="s">
        <v>1477</v>
      </c>
      <c r="J1961" s="610" t="s">
        <v>5504</v>
      </c>
    </row>
    <row r="1962" spans="6:10" s="15" customFormat="1" ht="23.25" customHeight="1">
      <c r="F1962" s="610" t="s">
        <v>5505</v>
      </c>
      <c r="G1962" s="610" t="s">
        <v>1163</v>
      </c>
      <c r="H1962" s="610" t="s">
        <v>1162</v>
      </c>
      <c r="I1962" s="610" t="s">
        <v>1480</v>
      </c>
      <c r="J1962" s="610" t="s">
        <v>1772</v>
      </c>
    </row>
    <row r="1963" spans="6:10" s="15" customFormat="1" ht="35.25" customHeight="1">
      <c r="F1963" s="610" t="s">
        <v>5506</v>
      </c>
      <c r="G1963" s="610" t="s">
        <v>1163</v>
      </c>
      <c r="H1963" s="610" t="s">
        <v>1162</v>
      </c>
      <c r="I1963" s="610" t="s">
        <v>1483</v>
      </c>
      <c r="J1963" s="610" t="s">
        <v>5507</v>
      </c>
    </row>
    <row r="1964" spans="6:10" s="15" customFormat="1" ht="21" customHeight="1">
      <c r="F1964" s="610" t="s">
        <v>5508</v>
      </c>
      <c r="G1964" s="610" t="s">
        <v>1167</v>
      </c>
      <c r="H1964" s="610" t="s">
        <v>1166</v>
      </c>
      <c r="I1964" s="610" t="s">
        <v>1046</v>
      </c>
      <c r="J1964" s="610" t="s">
        <v>5509</v>
      </c>
    </row>
    <row r="1965" spans="6:10" s="15" customFormat="1" ht="33" customHeight="1">
      <c r="F1965" s="610" t="s">
        <v>5510</v>
      </c>
      <c r="G1965" s="610" t="s">
        <v>1167</v>
      </c>
      <c r="H1965" s="610" t="s">
        <v>1166</v>
      </c>
      <c r="I1965" s="610" t="s">
        <v>1048</v>
      </c>
      <c r="J1965" s="610" t="s">
        <v>5238</v>
      </c>
    </row>
    <row r="1966" spans="6:10" s="15" customFormat="1" ht="15" customHeight="1">
      <c r="F1966" s="610" t="s">
        <v>5511</v>
      </c>
      <c r="G1966" s="610" t="s">
        <v>1167</v>
      </c>
      <c r="H1966" s="610" t="s">
        <v>1166</v>
      </c>
      <c r="I1966" s="610" t="s">
        <v>1054</v>
      </c>
      <c r="J1966" s="610" t="s">
        <v>5512</v>
      </c>
    </row>
    <row r="1967" spans="6:10" s="15" customFormat="1" ht="15">
      <c r="F1967" s="610" t="s">
        <v>5513</v>
      </c>
      <c r="G1967" s="610" t="s">
        <v>1167</v>
      </c>
      <c r="H1967" s="610" t="s">
        <v>1166</v>
      </c>
      <c r="I1967" s="610" t="s">
        <v>1060</v>
      </c>
      <c r="J1967" s="610" t="s">
        <v>5514</v>
      </c>
    </row>
    <row r="1968" spans="6:10" s="15" customFormat="1" ht="18.75" customHeight="1">
      <c r="F1968" s="610" t="s">
        <v>5515</v>
      </c>
      <c r="G1968" s="610" t="s">
        <v>1167</v>
      </c>
      <c r="H1968" s="610" t="s">
        <v>1166</v>
      </c>
      <c r="I1968" s="610" t="s">
        <v>1065</v>
      </c>
      <c r="J1968" s="610" t="s">
        <v>5516</v>
      </c>
    </row>
    <row r="1969" spans="6:10" s="15" customFormat="1" ht="23.25" customHeight="1">
      <c r="F1969" s="610" t="s">
        <v>5517</v>
      </c>
      <c r="G1969" s="610" t="s">
        <v>1167</v>
      </c>
      <c r="H1969" s="610" t="s">
        <v>1166</v>
      </c>
      <c r="I1969" s="610" t="s">
        <v>1071</v>
      </c>
      <c r="J1969" s="610" t="s">
        <v>5518</v>
      </c>
    </row>
    <row r="1970" spans="6:10" s="15" customFormat="1" ht="35.25" customHeight="1">
      <c r="F1970" s="610" t="s">
        <v>5519</v>
      </c>
      <c r="G1970" s="610" t="s">
        <v>1167</v>
      </c>
      <c r="H1970" s="610" t="s">
        <v>1166</v>
      </c>
      <c r="I1970" s="610" t="s">
        <v>1076</v>
      </c>
      <c r="J1970" s="610" t="s">
        <v>2142</v>
      </c>
    </row>
    <row r="1971" spans="6:10" s="15" customFormat="1" ht="21" customHeight="1">
      <c r="F1971" s="610" t="s">
        <v>5520</v>
      </c>
      <c r="G1971" s="610" t="s">
        <v>1167</v>
      </c>
      <c r="H1971" s="610" t="s">
        <v>1166</v>
      </c>
      <c r="I1971" s="610" t="s">
        <v>1081</v>
      </c>
      <c r="J1971" s="610" t="s">
        <v>5521</v>
      </c>
    </row>
    <row r="1972" spans="6:10" s="15" customFormat="1" ht="33" customHeight="1">
      <c r="F1972" s="610" t="s">
        <v>5522</v>
      </c>
      <c r="G1972" s="610" t="s">
        <v>1167</v>
      </c>
      <c r="H1972" s="610" t="s">
        <v>1166</v>
      </c>
      <c r="I1972" s="610" t="s">
        <v>1086</v>
      </c>
      <c r="J1972" s="610" t="s">
        <v>5523</v>
      </c>
    </row>
    <row r="1973" spans="6:10" s="15" customFormat="1" ht="15" customHeight="1">
      <c r="F1973" s="610" t="s">
        <v>5524</v>
      </c>
      <c r="G1973" s="610" t="s">
        <v>1167</v>
      </c>
      <c r="H1973" s="610" t="s">
        <v>1166</v>
      </c>
      <c r="I1973" s="610" t="s">
        <v>1092</v>
      </c>
      <c r="J1973" s="610" t="s">
        <v>5525</v>
      </c>
    </row>
    <row r="1974" spans="6:10" s="15" customFormat="1" ht="15">
      <c r="F1974" s="610" t="s">
        <v>5526</v>
      </c>
      <c r="G1974" s="610" t="s">
        <v>1167</v>
      </c>
      <c r="H1974" s="610" t="s">
        <v>1166</v>
      </c>
      <c r="I1974" s="610" t="s">
        <v>1097</v>
      </c>
      <c r="J1974" s="610" t="s">
        <v>5527</v>
      </c>
    </row>
    <row r="1975" spans="6:10" s="15" customFormat="1" ht="18.75" customHeight="1">
      <c r="F1975" s="610" t="s">
        <v>5528</v>
      </c>
      <c r="G1975" s="610" t="s">
        <v>1167</v>
      </c>
      <c r="H1975" s="610" t="s">
        <v>1166</v>
      </c>
      <c r="I1975" s="610" t="s">
        <v>1212</v>
      </c>
      <c r="J1975" s="610" t="s">
        <v>5529</v>
      </c>
    </row>
    <row r="1976" spans="6:10" s="15" customFormat="1" ht="23.25" customHeight="1">
      <c r="F1976" s="610" t="s">
        <v>5530</v>
      </c>
      <c r="G1976" s="610" t="s">
        <v>1167</v>
      </c>
      <c r="H1976" s="610" t="s">
        <v>1166</v>
      </c>
      <c r="I1976" s="610" t="s">
        <v>1214</v>
      </c>
      <c r="J1976" s="610" t="s">
        <v>5531</v>
      </c>
    </row>
    <row r="1977" spans="6:10" s="15" customFormat="1" ht="35.25" customHeight="1">
      <c r="F1977" s="610" t="s">
        <v>5532</v>
      </c>
      <c r="G1977" s="610" t="s">
        <v>1167</v>
      </c>
      <c r="H1977" s="610" t="s">
        <v>1166</v>
      </c>
      <c r="I1977" s="610" t="s">
        <v>1216</v>
      </c>
      <c r="J1977" s="610" t="s">
        <v>5533</v>
      </c>
    </row>
    <row r="1978" spans="6:10" s="15" customFormat="1" ht="21" customHeight="1">
      <c r="F1978" s="610" t="s">
        <v>5534</v>
      </c>
      <c r="G1978" s="610" t="s">
        <v>1167</v>
      </c>
      <c r="H1978" s="610" t="s">
        <v>1166</v>
      </c>
      <c r="I1978" s="610" t="s">
        <v>1219</v>
      </c>
      <c r="J1978" s="610" t="s">
        <v>5535</v>
      </c>
    </row>
    <row r="1979" spans="6:10" s="15" customFormat="1" ht="33" customHeight="1">
      <c r="F1979" s="610" t="s">
        <v>5536</v>
      </c>
      <c r="G1979" s="610" t="s">
        <v>1167</v>
      </c>
      <c r="H1979" s="610" t="s">
        <v>1166</v>
      </c>
      <c r="I1979" s="610" t="s">
        <v>1222</v>
      </c>
      <c r="J1979" s="610" t="s">
        <v>5537</v>
      </c>
    </row>
    <row r="1980" spans="6:10" s="15" customFormat="1" ht="15" customHeight="1">
      <c r="F1980" s="610" t="s">
        <v>5538</v>
      </c>
      <c r="G1980" s="610" t="s">
        <v>1167</v>
      </c>
      <c r="H1980" s="610" t="s">
        <v>1166</v>
      </c>
      <c r="I1980" s="610" t="s">
        <v>1225</v>
      </c>
      <c r="J1980" s="610" t="s">
        <v>5539</v>
      </c>
    </row>
    <row r="1981" spans="6:10" s="15" customFormat="1" ht="15">
      <c r="F1981" s="610" t="s">
        <v>5540</v>
      </c>
      <c r="G1981" s="610" t="s">
        <v>1171</v>
      </c>
      <c r="H1981" s="610" t="s">
        <v>1170</v>
      </c>
      <c r="I1981" s="610" t="s">
        <v>1046</v>
      </c>
      <c r="J1981" s="610" t="s">
        <v>1190</v>
      </c>
    </row>
    <row r="1982" spans="6:10" s="15" customFormat="1" ht="18.75" customHeight="1">
      <c r="F1982" s="610" t="s">
        <v>5541</v>
      </c>
      <c r="G1982" s="610" t="s">
        <v>1171</v>
      </c>
      <c r="H1982" s="610" t="s">
        <v>1170</v>
      </c>
      <c r="I1982" s="610" t="s">
        <v>1048</v>
      </c>
      <c r="J1982" s="610" t="s">
        <v>1604</v>
      </c>
    </row>
    <row r="1983" spans="6:10" s="15" customFormat="1" ht="23.25" customHeight="1">
      <c r="F1983" s="610" t="s">
        <v>5542</v>
      </c>
      <c r="G1983" s="610" t="s">
        <v>1171</v>
      </c>
      <c r="H1983" s="610" t="s">
        <v>1170</v>
      </c>
      <c r="I1983" s="610" t="s">
        <v>1054</v>
      </c>
      <c r="J1983" s="610" t="s">
        <v>5543</v>
      </c>
    </row>
    <row r="1984" spans="6:10" s="15" customFormat="1" ht="35.25" customHeight="1">
      <c r="F1984" s="610" t="s">
        <v>5544</v>
      </c>
      <c r="G1984" s="610" t="s">
        <v>1171</v>
      </c>
      <c r="H1984" s="610" t="s">
        <v>1170</v>
      </c>
      <c r="I1984" s="610" t="s">
        <v>1060</v>
      </c>
      <c r="J1984" s="610" t="s">
        <v>5545</v>
      </c>
    </row>
    <row r="1985" spans="6:10" s="15" customFormat="1" ht="21" customHeight="1">
      <c r="F1985" s="610" t="s">
        <v>5546</v>
      </c>
      <c r="G1985" s="610" t="s">
        <v>1171</v>
      </c>
      <c r="H1985" s="610" t="s">
        <v>1170</v>
      </c>
      <c r="I1985" s="610" t="s">
        <v>1065</v>
      </c>
      <c r="J1985" s="610" t="s">
        <v>5547</v>
      </c>
    </row>
    <row r="1986" spans="6:10" s="15" customFormat="1" ht="33" customHeight="1">
      <c r="F1986" s="610" t="s">
        <v>5548</v>
      </c>
      <c r="G1986" s="610" t="s">
        <v>1171</v>
      </c>
      <c r="H1986" s="610" t="s">
        <v>1170</v>
      </c>
      <c r="I1986" s="610" t="s">
        <v>1071</v>
      </c>
      <c r="J1986" s="610" t="s">
        <v>3094</v>
      </c>
    </row>
    <row r="1987" spans="6:10" s="15" customFormat="1" ht="15" customHeight="1">
      <c r="F1987" s="610" t="s">
        <v>5549</v>
      </c>
      <c r="G1987" s="610" t="s">
        <v>1171</v>
      </c>
      <c r="H1987" s="610" t="s">
        <v>1170</v>
      </c>
      <c r="I1987" s="610" t="s">
        <v>1076</v>
      </c>
      <c r="J1987" s="610" t="s">
        <v>1642</v>
      </c>
    </row>
    <row r="1988" spans="6:10" s="15" customFormat="1" ht="15">
      <c r="F1988" s="610" t="s">
        <v>5550</v>
      </c>
      <c r="G1988" s="610" t="s">
        <v>1171</v>
      </c>
      <c r="H1988" s="610" t="s">
        <v>1170</v>
      </c>
      <c r="I1988" s="610" t="s">
        <v>1081</v>
      </c>
      <c r="J1988" s="610" t="s">
        <v>5551</v>
      </c>
    </row>
    <row r="1989" spans="6:10" s="15" customFormat="1" ht="18.75" customHeight="1">
      <c r="F1989" s="610" t="s">
        <v>5552</v>
      </c>
      <c r="G1989" s="610" t="s">
        <v>1171</v>
      </c>
      <c r="H1989" s="610" t="s">
        <v>1170</v>
      </c>
      <c r="I1989" s="610" t="s">
        <v>1086</v>
      </c>
      <c r="J1989" s="610" t="s">
        <v>5553</v>
      </c>
    </row>
    <row r="1990" spans="6:10" s="15" customFormat="1" ht="23.25" customHeight="1">
      <c r="F1990" s="610" t="s">
        <v>5554</v>
      </c>
      <c r="G1990" s="610" t="s">
        <v>1171</v>
      </c>
      <c r="H1990" s="610" t="s">
        <v>1170</v>
      </c>
      <c r="I1990" s="610" t="s">
        <v>1092</v>
      </c>
      <c r="J1990" s="610" t="s">
        <v>5555</v>
      </c>
    </row>
    <row r="1991" spans="6:10" s="15" customFormat="1" ht="35.25" customHeight="1">
      <c r="F1991" s="610" t="s">
        <v>5556</v>
      </c>
      <c r="G1991" s="610" t="s">
        <v>1171</v>
      </c>
      <c r="H1991" s="610" t="s">
        <v>1170</v>
      </c>
      <c r="I1991" s="610" t="s">
        <v>1097</v>
      </c>
      <c r="J1991" s="610" t="s">
        <v>1668</v>
      </c>
    </row>
    <row r="1992" spans="6:10" s="15" customFormat="1" ht="21" customHeight="1">
      <c r="F1992" s="610" t="s">
        <v>5557</v>
      </c>
      <c r="G1992" s="610" t="s">
        <v>1171</v>
      </c>
      <c r="H1992" s="610" t="s">
        <v>1170</v>
      </c>
      <c r="I1992" s="610" t="s">
        <v>1212</v>
      </c>
      <c r="J1992" s="610" t="s">
        <v>5558</v>
      </c>
    </row>
    <row r="1993" spans="6:10" s="15" customFormat="1" ht="33" customHeight="1">
      <c r="F1993" s="610" t="s">
        <v>5559</v>
      </c>
      <c r="G1993" s="610" t="s">
        <v>1171</v>
      </c>
      <c r="H1993" s="610" t="s">
        <v>1170</v>
      </c>
      <c r="I1993" s="610" t="s">
        <v>1214</v>
      </c>
      <c r="J1993" s="610" t="s">
        <v>5560</v>
      </c>
    </row>
    <row r="1994" spans="6:10" s="15" customFormat="1" ht="15" customHeight="1">
      <c r="F1994" s="610" t="s">
        <v>5561</v>
      </c>
      <c r="G1994" s="610" t="s">
        <v>1171</v>
      </c>
      <c r="H1994" s="610" t="s">
        <v>1170</v>
      </c>
      <c r="I1994" s="610" t="s">
        <v>1216</v>
      </c>
      <c r="J1994" s="610" t="s">
        <v>1103</v>
      </c>
    </row>
    <row r="1995" spans="6:10" s="15" customFormat="1" ht="15">
      <c r="F1995" s="610" t="s">
        <v>5562</v>
      </c>
      <c r="G1995" s="610" t="s">
        <v>1171</v>
      </c>
      <c r="H1995" s="610" t="s">
        <v>1170</v>
      </c>
      <c r="I1995" s="610" t="s">
        <v>1219</v>
      </c>
      <c r="J1995" s="610" t="s">
        <v>5563</v>
      </c>
    </row>
    <row r="1996" spans="6:10" s="15" customFormat="1" ht="18.75" customHeight="1">
      <c r="F1996" s="610" t="s">
        <v>5564</v>
      </c>
      <c r="G1996" s="610" t="s">
        <v>1171</v>
      </c>
      <c r="H1996" s="610" t="s">
        <v>1170</v>
      </c>
      <c r="I1996" s="610" t="s">
        <v>1222</v>
      </c>
      <c r="J1996" s="610" t="s">
        <v>1107</v>
      </c>
    </row>
    <row r="1997" spans="6:10" s="15" customFormat="1" ht="23.25" customHeight="1">
      <c r="F1997" s="610" t="s">
        <v>5565</v>
      </c>
      <c r="G1997" s="610" t="s">
        <v>1171</v>
      </c>
      <c r="H1997" s="610" t="s">
        <v>1170</v>
      </c>
      <c r="I1997" s="610" t="s">
        <v>1225</v>
      </c>
      <c r="J1997" s="610" t="s">
        <v>5566</v>
      </c>
    </row>
    <row r="1998" spans="6:10" s="15" customFormat="1" ht="35.25" customHeight="1">
      <c r="F1998" s="610" t="s">
        <v>5567</v>
      </c>
      <c r="G1998" s="610" t="s">
        <v>1171</v>
      </c>
      <c r="H1998" s="610" t="s">
        <v>1170</v>
      </c>
      <c r="I1998" s="610" t="s">
        <v>1228</v>
      </c>
      <c r="J1998" s="610" t="s">
        <v>1217</v>
      </c>
    </row>
    <row r="1999" spans="6:10" s="15" customFormat="1" ht="21" customHeight="1">
      <c r="F1999" s="610" t="s">
        <v>5568</v>
      </c>
      <c r="G1999" s="610" t="s">
        <v>1171</v>
      </c>
      <c r="H1999" s="610" t="s">
        <v>1170</v>
      </c>
      <c r="I1999" s="610" t="s">
        <v>1231</v>
      </c>
      <c r="J1999" s="610" t="s">
        <v>5569</v>
      </c>
    </row>
    <row r="2000" spans="6:10" s="15" customFormat="1" ht="33" customHeight="1">
      <c r="F2000" s="610" t="s">
        <v>5570</v>
      </c>
      <c r="G2000" s="610" t="s">
        <v>1171</v>
      </c>
      <c r="H2000" s="610" t="s">
        <v>1170</v>
      </c>
      <c r="I2000" s="610" t="s">
        <v>1233</v>
      </c>
      <c r="J2000" s="610" t="s">
        <v>5571</v>
      </c>
    </row>
    <row r="2001" spans="6:10" s="15" customFormat="1" ht="15" customHeight="1">
      <c r="F2001" s="610" t="s">
        <v>5572</v>
      </c>
      <c r="G2001" s="610" t="s">
        <v>1171</v>
      </c>
      <c r="H2001" s="610" t="s">
        <v>1170</v>
      </c>
      <c r="I2001" s="610" t="s">
        <v>1236</v>
      </c>
      <c r="J2001" s="610" t="s">
        <v>5573</v>
      </c>
    </row>
    <row r="2002" spans="6:10" s="15" customFormat="1" ht="15">
      <c r="F2002" s="610" t="s">
        <v>5574</v>
      </c>
      <c r="G2002" s="610" t="s">
        <v>1171</v>
      </c>
      <c r="H2002" s="610" t="s">
        <v>1170</v>
      </c>
      <c r="I2002" s="610" t="s">
        <v>1239</v>
      </c>
      <c r="J2002" s="610" t="s">
        <v>1226</v>
      </c>
    </row>
    <row r="2003" spans="6:10" s="15" customFormat="1" ht="18.75" customHeight="1">
      <c r="F2003" s="610" t="s">
        <v>5575</v>
      </c>
      <c r="G2003" s="610" t="s">
        <v>1171</v>
      </c>
      <c r="H2003" s="610" t="s">
        <v>1170</v>
      </c>
      <c r="I2003" s="610" t="s">
        <v>1242</v>
      </c>
      <c r="J2003" s="610" t="s">
        <v>5576</v>
      </c>
    </row>
    <row r="2004" spans="6:10" s="15" customFormat="1" ht="23.25" customHeight="1">
      <c r="F2004" s="610" t="s">
        <v>5577</v>
      </c>
      <c r="G2004" s="610" t="s">
        <v>1171</v>
      </c>
      <c r="H2004" s="610" t="s">
        <v>1170</v>
      </c>
      <c r="I2004" s="610" t="s">
        <v>1245</v>
      </c>
      <c r="J2004" s="610" t="s">
        <v>5578</v>
      </c>
    </row>
    <row r="2005" spans="6:10" s="15" customFormat="1" ht="35.25" customHeight="1">
      <c r="F2005" s="610" t="s">
        <v>5579</v>
      </c>
      <c r="G2005" s="610" t="s">
        <v>1171</v>
      </c>
      <c r="H2005" s="610" t="s">
        <v>1170</v>
      </c>
      <c r="I2005" s="610" t="s">
        <v>1248</v>
      </c>
      <c r="J2005" s="610" t="s">
        <v>5580</v>
      </c>
    </row>
    <row r="2006" spans="6:10" s="15" customFormat="1" ht="21" customHeight="1">
      <c r="F2006" s="610" t="s">
        <v>5581</v>
      </c>
      <c r="G2006" s="610" t="s">
        <v>1171</v>
      </c>
      <c r="H2006" s="610" t="s">
        <v>1170</v>
      </c>
      <c r="I2006" s="610" t="s">
        <v>1251</v>
      </c>
      <c r="J2006" s="610" t="s">
        <v>5582</v>
      </c>
    </row>
    <row r="2007" spans="6:10" s="15" customFormat="1" ht="33" customHeight="1">
      <c r="F2007" s="610" t="s">
        <v>5583</v>
      </c>
      <c r="G2007" s="610" t="s">
        <v>1171</v>
      </c>
      <c r="H2007" s="610" t="s">
        <v>1170</v>
      </c>
      <c r="I2007" s="610" t="s">
        <v>1254</v>
      </c>
      <c r="J2007" s="610" t="s">
        <v>5584</v>
      </c>
    </row>
    <row r="2008" spans="6:10" s="15" customFormat="1" ht="15" customHeight="1">
      <c r="F2008" s="610" t="s">
        <v>5585</v>
      </c>
      <c r="G2008" s="610" t="s">
        <v>1171</v>
      </c>
      <c r="H2008" s="610" t="s">
        <v>1170</v>
      </c>
      <c r="I2008" s="610" t="s">
        <v>1257</v>
      </c>
      <c r="J2008" s="610" t="s">
        <v>5586</v>
      </c>
    </row>
    <row r="2009" spans="6:10" s="15" customFormat="1" ht="15">
      <c r="F2009" s="610" t="s">
        <v>5587</v>
      </c>
      <c r="G2009" s="610" t="s">
        <v>1171</v>
      </c>
      <c r="H2009" s="610" t="s">
        <v>1170</v>
      </c>
      <c r="I2009" s="610" t="s">
        <v>1260</v>
      </c>
      <c r="J2009" s="610" t="s">
        <v>1243</v>
      </c>
    </row>
    <row r="2010" spans="6:10" s="15" customFormat="1" ht="18.75" customHeight="1">
      <c r="F2010" s="610" t="s">
        <v>5588</v>
      </c>
      <c r="G2010" s="610" t="s">
        <v>1171</v>
      </c>
      <c r="H2010" s="610" t="s">
        <v>1170</v>
      </c>
      <c r="I2010" s="610" t="s">
        <v>1263</v>
      </c>
      <c r="J2010" s="610" t="s">
        <v>5589</v>
      </c>
    </row>
    <row r="2011" spans="6:10" s="15" customFormat="1" ht="23.25" customHeight="1">
      <c r="F2011" s="610" t="s">
        <v>5590</v>
      </c>
      <c r="G2011" s="610" t="s">
        <v>1171</v>
      </c>
      <c r="H2011" s="610" t="s">
        <v>1170</v>
      </c>
      <c r="I2011" s="610" t="s">
        <v>1266</v>
      </c>
      <c r="J2011" s="610" t="s">
        <v>5591</v>
      </c>
    </row>
    <row r="2012" spans="6:10" s="15" customFormat="1" ht="35.25" customHeight="1">
      <c r="F2012" s="610" t="s">
        <v>5592</v>
      </c>
      <c r="G2012" s="610" t="s">
        <v>1171</v>
      </c>
      <c r="H2012" s="610" t="s">
        <v>1170</v>
      </c>
      <c r="I2012" s="610" t="s">
        <v>1269</v>
      </c>
      <c r="J2012" s="610" t="s">
        <v>5593</v>
      </c>
    </row>
    <row r="2013" spans="6:10" s="15" customFormat="1" ht="21" customHeight="1">
      <c r="F2013" s="610" t="s">
        <v>5594</v>
      </c>
      <c r="G2013" s="610" t="s">
        <v>1171</v>
      </c>
      <c r="H2013" s="610" t="s">
        <v>1170</v>
      </c>
      <c r="I2013" s="610" t="s">
        <v>1272</v>
      </c>
      <c r="J2013" s="610" t="s">
        <v>5595</v>
      </c>
    </row>
    <row r="2014" spans="6:10" s="15" customFormat="1" ht="33" customHeight="1">
      <c r="F2014" s="610" t="s">
        <v>5596</v>
      </c>
      <c r="G2014" s="610" t="s">
        <v>1171</v>
      </c>
      <c r="H2014" s="610" t="s">
        <v>1170</v>
      </c>
      <c r="I2014" s="610" t="s">
        <v>1275</v>
      </c>
      <c r="J2014" s="610" t="s">
        <v>5597</v>
      </c>
    </row>
    <row r="2015" spans="6:10" s="15" customFormat="1" ht="15" customHeight="1">
      <c r="F2015" s="610" t="s">
        <v>5598</v>
      </c>
      <c r="G2015" s="610" t="s">
        <v>1171</v>
      </c>
      <c r="H2015" s="610" t="s">
        <v>1170</v>
      </c>
      <c r="I2015" s="610" t="s">
        <v>1278</v>
      </c>
      <c r="J2015" s="610" t="s">
        <v>1505</v>
      </c>
    </row>
    <row r="2016" spans="6:10" s="15" customFormat="1" ht="15">
      <c r="F2016" s="610" t="s">
        <v>5599</v>
      </c>
      <c r="G2016" s="610" t="s">
        <v>1171</v>
      </c>
      <c r="H2016" s="610" t="s">
        <v>1170</v>
      </c>
      <c r="I2016" s="610" t="s">
        <v>1281</v>
      </c>
      <c r="J2016" s="610" t="s">
        <v>3913</v>
      </c>
    </row>
    <row r="2017" spans="6:10" s="15" customFormat="1" ht="18.75" customHeight="1">
      <c r="F2017" s="610" t="s">
        <v>5600</v>
      </c>
      <c r="G2017" s="610" t="s">
        <v>1171</v>
      </c>
      <c r="H2017" s="610" t="s">
        <v>1170</v>
      </c>
      <c r="I2017" s="610" t="s">
        <v>1284</v>
      </c>
      <c r="J2017" s="610" t="s">
        <v>5601</v>
      </c>
    </row>
    <row r="2018" spans="6:10" s="15" customFormat="1" ht="23.25" customHeight="1">
      <c r="F2018" s="610" t="s">
        <v>5602</v>
      </c>
      <c r="G2018" s="610" t="s">
        <v>1171</v>
      </c>
      <c r="H2018" s="610" t="s">
        <v>1170</v>
      </c>
      <c r="I2018" s="610" t="s">
        <v>1287</v>
      </c>
      <c r="J2018" s="610" t="s">
        <v>5603</v>
      </c>
    </row>
    <row r="2019" spans="6:10" s="15" customFormat="1" ht="35.25" customHeight="1">
      <c r="F2019" s="610" t="s">
        <v>5604</v>
      </c>
      <c r="G2019" s="610" t="s">
        <v>1171</v>
      </c>
      <c r="H2019" s="610" t="s">
        <v>1170</v>
      </c>
      <c r="I2019" s="610" t="s">
        <v>1385</v>
      </c>
      <c r="J2019" s="610" t="s">
        <v>5605</v>
      </c>
    </row>
    <row r="2020" spans="6:10" s="15" customFormat="1" ht="21" customHeight="1">
      <c r="F2020" s="610" t="s">
        <v>5606</v>
      </c>
      <c r="G2020" s="610" t="s">
        <v>1171</v>
      </c>
      <c r="H2020" s="610" t="s">
        <v>1170</v>
      </c>
      <c r="I2020" s="610" t="s">
        <v>1388</v>
      </c>
      <c r="J2020" s="610" t="s">
        <v>5607</v>
      </c>
    </row>
    <row r="2021" spans="6:10" s="15" customFormat="1" ht="33" customHeight="1">
      <c r="F2021" s="610" t="s">
        <v>5608</v>
      </c>
      <c r="G2021" s="610" t="s">
        <v>1171</v>
      </c>
      <c r="H2021" s="610" t="s">
        <v>1170</v>
      </c>
      <c r="I2021" s="610" t="s">
        <v>1391</v>
      </c>
      <c r="J2021" s="610" t="s">
        <v>1933</v>
      </c>
    </row>
    <row r="2022" spans="6:10" s="15" customFormat="1" ht="15" customHeight="1">
      <c r="F2022" s="610" t="s">
        <v>5609</v>
      </c>
      <c r="G2022" s="610" t="s">
        <v>1171</v>
      </c>
      <c r="H2022" s="610" t="s">
        <v>1170</v>
      </c>
      <c r="I2022" s="610" t="s">
        <v>1394</v>
      </c>
      <c r="J2022" s="610" t="s">
        <v>1935</v>
      </c>
    </row>
    <row r="2023" spans="6:10" s="15" customFormat="1" ht="15">
      <c r="F2023" s="610" t="s">
        <v>5610</v>
      </c>
      <c r="G2023" s="610" t="s">
        <v>1171</v>
      </c>
      <c r="H2023" s="610" t="s">
        <v>1170</v>
      </c>
      <c r="I2023" s="610" t="s">
        <v>1397</v>
      </c>
      <c r="J2023" s="610" t="s">
        <v>5611</v>
      </c>
    </row>
    <row r="2024" spans="6:10" s="15" customFormat="1" ht="18.75" customHeight="1">
      <c r="F2024" s="610" t="s">
        <v>5612</v>
      </c>
      <c r="G2024" s="610" t="s">
        <v>1175</v>
      </c>
      <c r="H2024" s="610" t="s">
        <v>1174</v>
      </c>
      <c r="I2024" s="610" t="s">
        <v>1046</v>
      </c>
      <c r="J2024" s="610" t="s">
        <v>5613</v>
      </c>
    </row>
    <row r="2025" spans="6:10" s="15" customFormat="1" ht="23.25" customHeight="1">
      <c r="F2025" s="610" t="s">
        <v>5614</v>
      </c>
      <c r="G2025" s="610" t="s">
        <v>1175</v>
      </c>
      <c r="H2025" s="610" t="s">
        <v>1174</v>
      </c>
      <c r="I2025" s="610" t="s">
        <v>1048</v>
      </c>
      <c r="J2025" s="610" t="s">
        <v>5615</v>
      </c>
    </row>
    <row r="2026" spans="6:10" s="15" customFormat="1" ht="35.25" customHeight="1">
      <c r="F2026" s="610" t="s">
        <v>5616</v>
      </c>
      <c r="G2026" s="610" t="s">
        <v>1175</v>
      </c>
      <c r="H2026" s="610" t="s">
        <v>1174</v>
      </c>
      <c r="I2026" s="610" t="s">
        <v>1054</v>
      </c>
      <c r="J2026" s="610" t="s">
        <v>5617</v>
      </c>
    </row>
    <row r="2027" spans="6:10" s="15" customFormat="1" ht="21" customHeight="1">
      <c r="F2027" s="610" t="s">
        <v>5618</v>
      </c>
      <c r="G2027" s="610" t="s">
        <v>1175</v>
      </c>
      <c r="H2027" s="610" t="s">
        <v>1174</v>
      </c>
      <c r="I2027" s="610" t="s">
        <v>1060</v>
      </c>
      <c r="J2027" s="610" t="s">
        <v>5619</v>
      </c>
    </row>
    <row r="2028" spans="6:10" s="15" customFormat="1" ht="33" customHeight="1">
      <c r="F2028" s="610" t="s">
        <v>5620</v>
      </c>
      <c r="G2028" s="610" t="s">
        <v>1175</v>
      </c>
      <c r="H2028" s="610" t="s">
        <v>1174</v>
      </c>
      <c r="I2028" s="610" t="s">
        <v>1065</v>
      </c>
      <c r="J2028" s="610" t="s">
        <v>5621</v>
      </c>
    </row>
    <row r="2029" spans="6:10" s="15" customFormat="1" ht="15" customHeight="1">
      <c r="F2029" s="610" t="s">
        <v>5622</v>
      </c>
      <c r="G2029" s="610" t="s">
        <v>1175</v>
      </c>
      <c r="H2029" s="610" t="s">
        <v>1174</v>
      </c>
      <c r="I2029" s="610" t="s">
        <v>1071</v>
      </c>
      <c r="J2029" s="610" t="s">
        <v>5623</v>
      </c>
    </row>
    <row r="2030" spans="6:10" s="15" customFormat="1" ht="15">
      <c r="F2030" s="610" t="s">
        <v>5624</v>
      </c>
      <c r="G2030" s="610" t="s">
        <v>1175</v>
      </c>
      <c r="H2030" s="610" t="s">
        <v>1174</v>
      </c>
      <c r="I2030" s="610" t="s">
        <v>1076</v>
      </c>
      <c r="J2030" s="610" t="s">
        <v>5625</v>
      </c>
    </row>
    <row r="2031" spans="6:10" s="15" customFormat="1" ht="18.75" customHeight="1">
      <c r="F2031" s="610" t="s">
        <v>5626</v>
      </c>
      <c r="G2031" s="610" t="s">
        <v>1175</v>
      </c>
      <c r="H2031" s="610" t="s">
        <v>1174</v>
      </c>
      <c r="I2031" s="610" t="s">
        <v>1081</v>
      </c>
      <c r="J2031" s="610" t="s">
        <v>5627</v>
      </c>
    </row>
    <row r="2032" spans="6:10" s="15" customFormat="1" ht="23.25" customHeight="1">
      <c r="F2032" s="610" t="s">
        <v>5628</v>
      </c>
      <c r="G2032" s="610" t="s">
        <v>1175</v>
      </c>
      <c r="H2032" s="610" t="s">
        <v>1174</v>
      </c>
      <c r="I2032" s="610" t="s">
        <v>1086</v>
      </c>
      <c r="J2032" s="610" t="s">
        <v>5629</v>
      </c>
    </row>
    <row r="2033" spans="6:10" s="15" customFormat="1" ht="35.25" customHeight="1">
      <c r="F2033" s="610" t="s">
        <v>5630</v>
      </c>
      <c r="G2033" s="610" t="s">
        <v>1175</v>
      </c>
      <c r="H2033" s="610" t="s">
        <v>1174</v>
      </c>
      <c r="I2033" s="610" t="s">
        <v>1092</v>
      </c>
      <c r="J2033" s="610" t="s">
        <v>5631</v>
      </c>
    </row>
    <row r="2034" spans="6:10" s="15" customFormat="1" ht="21" customHeight="1">
      <c r="F2034" s="610" t="s">
        <v>5632</v>
      </c>
      <c r="G2034" s="610" t="s">
        <v>1175</v>
      </c>
      <c r="H2034" s="610" t="s">
        <v>1174</v>
      </c>
      <c r="I2034" s="610" t="s">
        <v>1097</v>
      </c>
      <c r="J2034" s="610" t="s">
        <v>5633</v>
      </c>
    </row>
    <row r="2035" spans="6:10" s="15" customFormat="1" ht="33" customHeight="1">
      <c r="F2035" s="610" t="s">
        <v>5634</v>
      </c>
      <c r="G2035" s="610" t="s">
        <v>1175</v>
      </c>
      <c r="H2035" s="610" t="s">
        <v>1174</v>
      </c>
      <c r="I2035" s="610" t="s">
        <v>1212</v>
      </c>
      <c r="J2035" s="610" t="s">
        <v>5635</v>
      </c>
    </row>
    <row r="2036" spans="6:10" s="15" customFormat="1" ht="15" customHeight="1">
      <c r="F2036" s="610" t="s">
        <v>5636</v>
      </c>
      <c r="G2036" s="610" t="s">
        <v>1175</v>
      </c>
      <c r="H2036" s="610" t="s">
        <v>1174</v>
      </c>
      <c r="I2036" s="610" t="s">
        <v>1214</v>
      </c>
      <c r="J2036" s="610" t="s">
        <v>5637</v>
      </c>
    </row>
    <row r="2037" spans="6:10" s="15" customFormat="1" ht="15">
      <c r="F2037" s="610" t="s">
        <v>5638</v>
      </c>
      <c r="G2037" s="610" t="s">
        <v>1175</v>
      </c>
      <c r="H2037" s="610" t="s">
        <v>1174</v>
      </c>
      <c r="I2037" s="610" t="s">
        <v>1216</v>
      </c>
      <c r="J2037" s="610" t="s">
        <v>5639</v>
      </c>
    </row>
    <row r="2038" spans="6:10" s="15" customFormat="1" ht="18.75" customHeight="1">
      <c r="F2038" s="610" t="s">
        <v>5640</v>
      </c>
      <c r="G2038" s="610" t="s">
        <v>1175</v>
      </c>
      <c r="H2038" s="610" t="s">
        <v>1174</v>
      </c>
      <c r="I2038" s="610" t="s">
        <v>1219</v>
      </c>
      <c r="J2038" s="610" t="s">
        <v>5641</v>
      </c>
    </row>
    <row r="2039" spans="6:10" s="15" customFormat="1" ht="23.25" customHeight="1">
      <c r="F2039" s="610" t="s">
        <v>5642</v>
      </c>
      <c r="G2039" s="610" t="s">
        <v>1175</v>
      </c>
      <c r="H2039" s="610" t="s">
        <v>1174</v>
      </c>
      <c r="I2039" s="610" t="s">
        <v>1222</v>
      </c>
      <c r="J2039" s="610" t="s">
        <v>5643</v>
      </c>
    </row>
    <row r="2040" spans="6:10" s="15" customFormat="1" ht="35.25" customHeight="1">
      <c r="F2040" s="610" t="s">
        <v>5644</v>
      </c>
      <c r="G2040" s="610" t="s">
        <v>1175</v>
      </c>
      <c r="H2040" s="610" t="s">
        <v>1174</v>
      </c>
      <c r="I2040" s="610" t="s">
        <v>1225</v>
      </c>
      <c r="J2040" s="610" t="s">
        <v>5645</v>
      </c>
    </row>
    <row r="2041" spans="6:10" s="15" customFormat="1" ht="21" customHeight="1">
      <c r="F2041" s="610" t="s">
        <v>5646</v>
      </c>
      <c r="G2041" s="610" t="s">
        <v>1175</v>
      </c>
      <c r="H2041" s="610" t="s">
        <v>1174</v>
      </c>
      <c r="I2041" s="610" t="s">
        <v>1228</v>
      </c>
      <c r="J2041" s="610" t="s">
        <v>5647</v>
      </c>
    </row>
    <row r="2042" spans="6:10" s="15" customFormat="1" ht="33" customHeight="1">
      <c r="F2042" s="610" t="s">
        <v>5648</v>
      </c>
      <c r="G2042" s="610" t="s">
        <v>1175</v>
      </c>
      <c r="H2042" s="610" t="s">
        <v>1174</v>
      </c>
      <c r="I2042" s="610" t="s">
        <v>1231</v>
      </c>
      <c r="J2042" s="610" t="s">
        <v>5649</v>
      </c>
    </row>
    <row r="2043" spans="6:10" s="15" customFormat="1" ht="15" customHeight="1">
      <c r="F2043" s="610" t="s">
        <v>5650</v>
      </c>
      <c r="G2043" s="610" t="s">
        <v>1175</v>
      </c>
      <c r="H2043" s="610" t="s">
        <v>1174</v>
      </c>
      <c r="I2043" s="610" t="s">
        <v>1233</v>
      </c>
      <c r="J2043" s="610" t="s">
        <v>5651</v>
      </c>
    </row>
    <row r="2044" spans="6:10" s="15" customFormat="1" ht="15">
      <c r="F2044" s="610" t="s">
        <v>5652</v>
      </c>
      <c r="G2044" s="610" t="s">
        <v>1175</v>
      </c>
      <c r="H2044" s="610" t="s">
        <v>1174</v>
      </c>
      <c r="I2044" s="610" t="s">
        <v>1236</v>
      </c>
      <c r="J2044" s="610" t="s">
        <v>5653</v>
      </c>
    </row>
    <row r="2045" spans="6:10" s="15" customFormat="1" ht="18.75" customHeight="1">
      <c r="F2045" s="610" t="s">
        <v>5654</v>
      </c>
      <c r="G2045" s="610" t="s">
        <v>1175</v>
      </c>
      <c r="H2045" s="610" t="s">
        <v>1174</v>
      </c>
      <c r="I2045" s="610" t="s">
        <v>1239</v>
      </c>
      <c r="J2045" s="610" t="s">
        <v>5655</v>
      </c>
    </row>
    <row r="2046" spans="6:10" s="15" customFormat="1" ht="23.25" customHeight="1">
      <c r="F2046" s="610" t="s">
        <v>5656</v>
      </c>
      <c r="G2046" s="610" t="s">
        <v>1175</v>
      </c>
      <c r="H2046" s="610" t="s">
        <v>1174</v>
      </c>
      <c r="I2046" s="610" t="s">
        <v>1242</v>
      </c>
      <c r="J2046" s="610" t="s">
        <v>5657</v>
      </c>
    </row>
    <row r="2047" spans="6:10" s="15" customFormat="1" ht="35.25" customHeight="1">
      <c r="F2047" s="610" t="s">
        <v>5658</v>
      </c>
      <c r="G2047" s="610" t="s">
        <v>1175</v>
      </c>
      <c r="H2047" s="610" t="s">
        <v>1174</v>
      </c>
      <c r="I2047" s="610" t="s">
        <v>1245</v>
      </c>
      <c r="J2047" s="610" t="s">
        <v>5659</v>
      </c>
    </row>
    <row r="2048" spans="6:10" s="15" customFormat="1" ht="21" customHeight="1">
      <c r="F2048" s="610" t="s">
        <v>5660</v>
      </c>
      <c r="G2048" s="610" t="s">
        <v>1175</v>
      </c>
      <c r="H2048" s="610" t="s">
        <v>1174</v>
      </c>
      <c r="I2048" s="610" t="s">
        <v>1248</v>
      </c>
      <c r="J2048" s="610" t="s">
        <v>5661</v>
      </c>
    </row>
    <row r="2049" spans="6:10" s="15" customFormat="1" ht="33" customHeight="1">
      <c r="F2049" s="610" t="s">
        <v>5662</v>
      </c>
      <c r="G2049" s="610" t="s">
        <v>1175</v>
      </c>
      <c r="H2049" s="610" t="s">
        <v>1174</v>
      </c>
      <c r="I2049" s="610" t="s">
        <v>1251</v>
      </c>
      <c r="J2049" s="610" t="s">
        <v>5663</v>
      </c>
    </row>
    <row r="2050" spans="6:10" s="15" customFormat="1" ht="15" customHeight="1">
      <c r="F2050" s="610" t="s">
        <v>5664</v>
      </c>
      <c r="G2050" s="610" t="s">
        <v>1175</v>
      </c>
      <c r="H2050" s="610" t="s">
        <v>1174</v>
      </c>
      <c r="I2050" s="610" t="s">
        <v>1254</v>
      </c>
      <c r="J2050" s="610" t="s">
        <v>2689</v>
      </c>
    </row>
    <row r="2051" spans="6:10" s="15" customFormat="1" ht="15">
      <c r="F2051" s="610" t="s">
        <v>5665</v>
      </c>
      <c r="G2051" s="610" t="s">
        <v>1175</v>
      </c>
      <c r="H2051" s="610" t="s">
        <v>1174</v>
      </c>
      <c r="I2051" s="610" t="s">
        <v>1257</v>
      </c>
      <c r="J2051" s="610" t="s">
        <v>5666</v>
      </c>
    </row>
    <row r="2052" spans="6:10" s="15" customFormat="1" ht="18.75" customHeight="1">
      <c r="F2052" s="610" t="s">
        <v>5667</v>
      </c>
      <c r="G2052" s="610" t="s">
        <v>1175</v>
      </c>
      <c r="H2052" s="610" t="s">
        <v>1174</v>
      </c>
      <c r="I2052" s="610" t="s">
        <v>1260</v>
      </c>
      <c r="J2052" s="610" t="s">
        <v>5668</v>
      </c>
    </row>
    <row r="2053" spans="6:10" s="15" customFormat="1" ht="23.25" customHeight="1">
      <c r="F2053" s="610" t="s">
        <v>5669</v>
      </c>
      <c r="G2053" s="610" t="s">
        <v>1175</v>
      </c>
      <c r="H2053" s="610" t="s">
        <v>1174</v>
      </c>
      <c r="I2053" s="610" t="s">
        <v>1263</v>
      </c>
      <c r="J2053" s="610" t="s">
        <v>5670</v>
      </c>
    </row>
    <row r="2054" spans="6:10" s="15" customFormat="1" ht="35.25" customHeight="1">
      <c r="F2054" s="610" t="s">
        <v>5671</v>
      </c>
      <c r="G2054" s="610" t="s">
        <v>1175</v>
      </c>
      <c r="H2054" s="610" t="s">
        <v>1174</v>
      </c>
      <c r="I2054" s="610" t="s">
        <v>1266</v>
      </c>
      <c r="J2054" s="610" t="s">
        <v>5672</v>
      </c>
    </row>
    <row r="2055" spans="6:10" s="15" customFormat="1" ht="21" customHeight="1">
      <c r="F2055" s="610" t="s">
        <v>5673</v>
      </c>
      <c r="G2055" s="610" t="s">
        <v>1175</v>
      </c>
      <c r="H2055" s="610" t="s">
        <v>1174</v>
      </c>
      <c r="I2055" s="610" t="s">
        <v>1269</v>
      </c>
      <c r="J2055" s="610" t="s">
        <v>5674</v>
      </c>
    </row>
    <row r="2056" spans="6:10" s="15" customFormat="1" ht="33" customHeight="1">
      <c r="F2056" s="610" t="s">
        <v>5675</v>
      </c>
      <c r="G2056" s="610" t="s">
        <v>1175</v>
      </c>
      <c r="H2056" s="610" t="s">
        <v>1174</v>
      </c>
      <c r="I2056" s="610" t="s">
        <v>1272</v>
      </c>
      <c r="J2056" s="610" t="s">
        <v>1174</v>
      </c>
    </row>
    <row r="2057" spans="6:10" s="15" customFormat="1" ht="15" customHeight="1">
      <c r="F2057" s="610" t="s">
        <v>5676</v>
      </c>
      <c r="G2057" s="610" t="s">
        <v>1175</v>
      </c>
      <c r="H2057" s="610" t="s">
        <v>1174</v>
      </c>
      <c r="I2057" s="610" t="s">
        <v>1275</v>
      </c>
      <c r="J2057" s="610" t="s">
        <v>5118</v>
      </c>
    </row>
    <row r="2058" spans="6:10" s="15" customFormat="1" ht="15">
      <c r="F2058" s="610" t="s">
        <v>5677</v>
      </c>
      <c r="G2058" s="610" t="s">
        <v>1175</v>
      </c>
      <c r="H2058" s="610" t="s">
        <v>1174</v>
      </c>
      <c r="I2058" s="610" t="s">
        <v>1278</v>
      </c>
      <c r="J2058" s="610" t="s">
        <v>5678</v>
      </c>
    </row>
    <row r="2059" spans="6:10" s="15" customFormat="1" ht="18.75" customHeight="1">
      <c r="F2059" s="610" t="s">
        <v>5679</v>
      </c>
      <c r="G2059" s="610" t="s">
        <v>1175</v>
      </c>
      <c r="H2059" s="610" t="s">
        <v>1174</v>
      </c>
      <c r="I2059" s="610" t="s">
        <v>1281</v>
      </c>
      <c r="J2059" s="610" t="s">
        <v>5680</v>
      </c>
    </row>
    <row r="2060" spans="6:10" s="15" customFormat="1" ht="23.25" customHeight="1">
      <c r="F2060" s="610" t="s">
        <v>5681</v>
      </c>
      <c r="G2060" s="610" t="s">
        <v>1175</v>
      </c>
      <c r="H2060" s="610" t="s">
        <v>1174</v>
      </c>
      <c r="I2060" s="610" t="s">
        <v>1284</v>
      </c>
      <c r="J2060" s="610" t="s">
        <v>5682</v>
      </c>
    </row>
    <row r="2061" spans="6:10" s="15" customFormat="1" ht="35.25" customHeight="1">
      <c r="F2061" s="610" t="s">
        <v>5683</v>
      </c>
      <c r="G2061" s="610" t="s">
        <v>1175</v>
      </c>
      <c r="H2061" s="610" t="s">
        <v>1174</v>
      </c>
      <c r="I2061" s="610" t="s">
        <v>1287</v>
      </c>
      <c r="J2061" s="610" t="s">
        <v>5684</v>
      </c>
    </row>
    <row r="2062" spans="6:10" s="15" customFormat="1" ht="21" customHeight="1">
      <c r="F2062" s="610" t="s">
        <v>5685</v>
      </c>
      <c r="G2062" s="610" t="s">
        <v>1175</v>
      </c>
      <c r="H2062" s="610" t="s">
        <v>1174</v>
      </c>
      <c r="I2062" s="610" t="s">
        <v>1385</v>
      </c>
      <c r="J2062" s="610" t="s">
        <v>5686</v>
      </c>
    </row>
    <row r="2063" spans="6:10" s="15" customFormat="1" ht="33" customHeight="1">
      <c r="F2063" s="610" t="s">
        <v>5687</v>
      </c>
      <c r="G2063" s="610" t="s">
        <v>1175</v>
      </c>
      <c r="H2063" s="610" t="s">
        <v>1174</v>
      </c>
      <c r="I2063" s="610" t="s">
        <v>1388</v>
      </c>
      <c r="J2063" s="610" t="s">
        <v>5688</v>
      </c>
    </row>
    <row r="2064" spans="6:10" s="15" customFormat="1" ht="15" customHeight="1">
      <c r="F2064" s="610" t="s">
        <v>5689</v>
      </c>
      <c r="G2064" s="610" t="s">
        <v>1175</v>
      </c>
      <c r="H2064" s="610" t="s">
        <v>1174</v>
      </c>
      <c r="I2064" s="610" t="s">
        <v>1391</v>
      </c>
      <c r="J2064" s="610" t="s">
        <v>5690</v>
      </c>
    </row>
    <row r="2065" spans="2:10" s="15" customFormat="1" ht="15">
      <c r="F2065" s="610" t="s">
        <v>5691</v>
      </c>
      <c r="G2065" s="610" t="s">
        <v>1175</v>
      </c>
      <c r="H2065" s="610" t="s">
        <v>1174</v>
      </c>
      <c r="I2065" s="610" t="s">
        <v>1394</v>
      </c>
      <c r="J2065" s="610" t="s">
        <v>5692</v>
      </c>
    </row>
    <row r="2066" spans="2:10" s="15" customFormat="1" ht="18.75" customHeight="1">
      <c r="F2066" s="610" t="s">
        <v>5693</v>
      </c>
      <c r="G2066" s="610" t="s">
        <v>1175</v>
      </c>
      <c r="H2066" s="610" t="s">
        <v>1174</v>
      </c>
      <c r="I2066" s="610" t="s">
        <v>1397</v>
      </c>
      <c r="J2066" s="610" t="s">
        <v>5694</v>
      </c>
    </row>
    <row r="2067" spans="2:10" s="15" customFormat="1" ht="23.25" customHeight="1">
      <c r="F2067" s="610" t="s">
        <v>5695</v>
      </c>
      <c r="G2067" s="610" t="s">
        <v>1175</v>
      </c>
      <c r="H2067" s="610" t="s">
        <v>1174</v>
      </c>
      <c r="I2067" s="610" t="s">
        <v>1400</v>
      </c>
      <c r="J2067" s="610" t="s">
        <v>5696</v>
      </c>
    </row>
    <row r="2068" spans="2:10" s="15" customFormat="1" ht="35.25" customHeight="1">
      <c r="F2068" s="610" t="s">
        <v>5697</v>
      </c>
      <c r="G2068" s="610" t="s">
        <v>1175</v>
      </c>
      <c r="H2068" s="610" t="s">
        <v>1174</v>
      </c>
      <c r="I2068" s="610" t="s">
        <v>1403</v>
      </c>
      <c r="J2068" s="610" t="s">
        <v>1772</v>
      </c>
    </row>
    <row r="2069" spans="2:10" s="15" customFormat="1" ht="21" customHeight="1">
      <c r="F2069" s="610" t="s">
        <v>5698</v>
      </c>
      <c r="G2069" s="610" t="s">
        <v>1175</v>
      </c>
      <c r="H2069" s="610" t="s">
        <v>1174</v>
      </c>
      <c r="I2069" s="610" t="s">
        <v>1406</v>
      </c>
      <c r="J2069" s="610" t="s">
        <v>2142</v>
      </c>
    </row>
    <row r="2070" spans="2:10" s="15" customFormat="1" ht="33" customHeight="1">
      <c r="B2070"/>
      <c r="C2070"/>
      <c r="D2070"/>
      <c r="E2070"/>
      <c r="F2070" s="610" t="s">
        <v>5699</v>
      </c>
      <c r="G2070" s="610" t="s">
        <v>1175</v>
      </c>
      <c r="H2070" s="610" t="s">
        <v>1174</v>
      </c>
      <c r="I2070" s="610" t="s">
        <v>1409</v>
      </c>
      <c r="J2070" s="610" t="s">
        <v>2861</v>
      </c>
    </row>
    <row r="2071" spans="2:10" ht="15">
      <c r="F2071" s="610" t="s">
        <v>5700</v>
      </c>
      <c r="G2071" s="610" t="s">
        <v>1175</v>
      </c>
      <c r="H2071" s="610" t="s">
        <v>1174</v>
      </c>
      <c r="I2071" s="610" t="s">
        <v>1412</v>
      </c>
      <c r="J2071" s="610" t="s">
        <v>5701</v>
      </c>
    </row>
    <row r="2072" spans="2:10" ht="15">
      <c r="F2072" s="610" t="s">
        <v>5702</v>
      </c>
      <c r="G2072" s="610" t="s">
        <v>1175</v>
      </c>
      <c r="H2072" s="610" t="s">
        <v>1174</v>
      </c>
      <c r="I2072" s="610" t="s">
        <v>1414</v>
      </c>
      <c r="J2072" s="610" t="s">
        <v>5703</v>
      </c>
    </row>
    <row r="2073" spans="2:10" ht="15" customHeight="1">
      <c r="F2073" s="610" t="s">
        <v>5704</v>
      </c>
      <c r="G2073" s="610" t="s">
        <v>1175</v>
      </c>
      <c r="H2073" s="610" t="s">
        <v>1174</v>
      </c>
      <c r="I2073" s="610" t="s">
        <v>1417</v>
      </c>
      <c r="J2073" s="610" t="s">
        <v>5705</v>
      </c>
    </row>
    <row r="2074" spans="2:10" ht="15" customHeight="1">
      <c r="F2074" s="610" t="s">
        <v>5706</v>
      </c>
      <c r="G2074" s="610" t="s">
        <v>1175</v>
      </c>
      <c r="H2074" s="610" t="s">
        <v>1174</v>
      </c>
      <c r="I2074" s="610" t="s">
        <v>1420</v>
      </c>
      <c r="J2074" s="610" t="s">
        <v>5707</v>
      </c>
    </row>
    <row r="2075" spans="2:10" ht="15" customHeight="1">
      <c r="F2075" s="610" t="s">
        <v>5708</v>
      </c>
      <c r="G2075" s="610" t="s">
        <v>1175</v>
      </c>
      <c r="H2075" s="610" t="s">
        <v>1174</v>
      </c>
      <c r="I2075" s="610" t="s">
        <v>1423</v>
      </c>
      <c r="J2075" s="610" t="s">
        <v>5709</v>
      </c>
    </row>
    <row r="2076" spans="2:10" ht="15" customHeight="1">
      <c r="F2076" s="610" t="s">
        <v>5710</v>
      </c>
      <c r="G2076" s="610" t="s">
        <v>1175</v>
      </c>
      <c r="H2076" s="610" t="s">
        <v>1174</v>
      </c>
      <c r="I2076" s="610" t="s">
        <v>1426</v>
      </c>
      <c r="J2076" s="610" t="s">
        <v>5711</v>
      </c>
    </row>
    <row r="2077" spans="2:10" ht="15" customHeight="1">
      <c r="F2077" s="610" t="s">
        <v>5712</v>
      </c>
      <c r="G2077" s="610" t="s">
        <v>1175</v>
      </c>
      <c r="H2077" s="610" t="s">
        <v>1174</v>
      </c>
      <c r="I2077" s="610" t="s">
        <v>1429</v>
      </c>
      <c r="J2077" s="610" t="s">
        <v>5713</v>
      </c>
    </row>
    <row r="2078" spans="2:10" ht="15" customHeight="1">
      <c r="F2078" s="610" t="s">
        <v>5714</v>
      </c>
      <c r="G2078" s="610" t="s">
        <v>1175</v>
      </c>
      <c r="H2078" s="610" t="s">
        <v>1174</v>
      </c>
      <c r="I2078" s="610" t="s">
        <v>1432</v>
      </c>
      <c r="J2078" s="610" t="s">
        <v>5715</v>
      </c>
    </row>
    <row r="2079" spans="2:10" ht="15" customHeight="1">
      <c r="F2079" s="610" t="s">
        <v>5716</v>
      </c>
      <c r="G2079" s="610" t="s">
        <v>1175</v>
      </c>
      <c r="H2079" s="610" t="s">
        <v>1174</v>
      </c>
      <c r="I2079" s="610" t="s">
        <v>1435</v>
      </c>
      <c r="J2079" s="610" t="s">
        <v>5717</v>
      </c>
    </row>
    <row r="2080" spans="2:10" ht="15" customHeight="1">
      <c r="F2080" s="610" t="s">
        <v>5718</v>
      </c>
      <c r="G2080" s="610" t="s">
        <v>1175</v>
      </c>
      <c r="H2080" s="610" t="s">
        <v>1174</v>
      </c>
      <c r="I2080" s="610" t="s">
        <v>1438</v>
      </c>
      <c r="J2080" s="610" t="s">
        <v>5719</v>
      </c>
    </row>
    <row r="2081" spans="6:10" ht="15" customHeight="1">
      <c r="F2081" s="610" t="s">
        <v>5720</v>
      </c>
      <c r="G2081" s="610" t="s">
        <v>1175</v>
      </c>
      <c r="H2081" s="610" t="s">
        <v>1174</v>
      </c>
      <c r="I2081" s="610" t="s">
        <v>1441</v>
      </c>
      <c r="J2081" s="610" t="s">
        <v>5721</v>
      </c>
    </row>
    <row r="2082" spans="6:10" ht="15" customHeight="1">
      <c r="F2082" s="610" t="s">
        <v>5722</v>
      </c>
      <c r="G2082" s="610" t="s">
        <v>1175</v>
      </c>
      <c r="H2082" s="610" t="s">
        <v>1174</v>
      </c>
      <c r="I2082" s="610" t="s">
        <v>1444</v>
      </c>
      <c r="J2082" s="610" t="s">
        <v>5723</v>
      </c>
    </row>
    <row r="2083" spans="6:10" ht="15" customHeight="1">
      <c r="F2083" s="610" t="s">
        <v>5724</v>
      </c>
      <c r="G2083" s="610" t="s">
        <v>1175</v>
      </c>
      <c r="H2083" s="610" t="s">
        <v>1174</v>
      </c>
      <c r="I2083" s="610" t="s">
        <v>1447</v>
      </c>
      <c r="J2083" s="610" t="s">
        <v>5725</v>
      </c>
    </row>
    <row r="2084" spans="6:10" ht="15" customHeight="1">
      <c r="F2084" s="610" t="s">
        <v>5726</v>
      </c>
      <c r="G2084" s="610" t="s">
        <v>1179</v>
      </c>
      <c r="H2084" s="610" t="s">
        <v>1178</v>
      </c>
      <c r="I2084" s="610" t="s">
        <v>1046</v>
      </c>
      <c r="J2084" s="610" t="s">
        <v>4757</v>
      </c>
    </row>
    <row r="2085" spans="6:10" ht="15" customHeight="1">
      <c r="F2085" s="610" t="s">
        <v>5727</v>
      </c>
      <c r="G2085" s="610" t="s">
        <v>1179</v>
      </c>
      <c r="H2085" s="610" t="s">
        <v>1178</v>
      </c>
      <c r="I2085" s="610" t="s">
        <v>1048</v>
      </c>
      <c r="J2085" s="610" t="s">
        <v>2102</v>
      </c>
    </row>
    <row r="2086" spans="6:10" ht="15" customHeight="1">
      <c r="F2086" s="610" t="s">
        <v>5728</v>
      </c>
      <c r="G2086" s="610" t="s">
        <v>1179</v>
      </c>
      <c r="H2086" s="610" t="s">
        <v>1178</v>
      </c>
      <c r="I2086" s="610" t="s">
        <v>1054</v>
      </c>
      <c r="J2086" s="610" t="s">
        <v>5729</v>
      </c>
    </row>
    <row r="2087" spans="6:10" ht="15" customHeight="1">
      <c r="F2087" s="610" t="s">
        <v>5730</v>
      </c>
      <c r="G2087" s="610" t="s">
        <v>1179</v>
      </c>
      <c r="H2087" s="610" t="s">
        <v>1178</v>
      </c>
      <c r="I2087" s="610" t="s">
        <v>1060</v>
      </c>
      <c r="J2087" s="610" t="s">
        <v>2106</v>
      </c>
    </row>
    <row r="2088" spans="6:10" ht="15" customHeight="1">
      <c r="F2088" s="610" t="s">
        <v>5731</v>
      </c>
      <c r="G2088" s="610" t="s">
        <v>1179</v>
      </c>
      <c r="H2088" s="610" t="s">
        <v>1178</v>
      </c>
      <c r="I2088" s="610" t="s">
        <v>1065</v>
      </c>
      <c r="J2088" s="610" t="s">
        <v>5732</v>
      </c>
    </row>
    <row r="2089" spans="6:10" ht="15" customHeight="1">
      <c r="F2089" s="610" t="s">
        <v>5733</v>
      </c>
      <c r="G2089" s="610" t="s">
        <v>1179</v>
      </c>
      <c r="H2089" s="610" t="s">
        <v>1178</v>
      </c>
      <c r="I2089" s="610" t="s">
        <v>1071</v>
      </c>
      <c r="J2089" s="610" t="s">
        <v>5734</v>
      </c>
    </row>
    <row r="2090" spans="6:10" ht="15" customHeight="1">
      <c r="F2090" s="610" t="s">
        <v>5735</v>
      </c>
      <c r="G2090" s="610" t="s">
        <v>1179</v>
      </c>
      <c r="H2090" s="610" t="s">
        <v>1178</v>
      </c>
      <c r="I2090" s="610" t="s">
        <v>1076</v>
      </c>
      <c r="J2090" s="610" t="s">
        <v>5736</v>
      </c>
    </row>
    <row r="2091" spans="6:10" ht="15" customHeight="1">
      <c r="F2091" s="610" t="s">
        <v>5737</v>
      </c>
      <c r="G2091" s="610" t="s">
        <v>1179</v>
      </c>
      <c r="H2091" s="610" t="s">
        <v>1178</v>
      </c>
      <c r="I2091" s="610" t="s">
        <v>1081</v>
      </c>
      <c r="J2091" s="610" t="s">
        <v>5738</v>
      </c>
    </row>
    <row r="2092" spans="6:10" ht="15" customHeight="1">
      <c r="F2092" s="610" t="s">
        <v>5739</v>
      </c>
      <c r="G2092" s="610" t="s">
        <v>1179</v>
      </c>
      <c r="H2092" s="610" t="s">
        <v>1178</v>
      </c>
      <c r="I2092" s="610" t="s">
        <v>1086</v>
      </c>
      <c r="J2092" s="610" t="s">
        <v>5740</v>
      </c>
    </row>
    <row r="2093" spans="6:10" ht="15" customHeight="1">
      <c r="F2093" s="610" t="s">
        <v>5741</v>
      </c>
      <c r="G2093" s="610" t="s">
        <v>1179</v>
      </c>
      <c r="H2093" s="610" t="s">
        <v>1178</v>
      </c>
      <c r="I2093" s="610" t="s">
        <v>1092</v>
      </c>
      <c r="J2093" s="610" t="s">
        <v>5742</v>
      </c>
    </row>
    <row r="2094" spans="6:10" ht="15" customHeight="1">
      <c r="F2094" s="610" t="s">
        <v>5743</v>
      </c>
      <c r="G2094" s="610" t="s">
        <v>1179</v>
      </c>
      <c r="H2094" s="610" t="s">
        <v>1178</v>
      </c>
      <c r="I2094" s="610" t="s">
        <v>1097</v>
      </c>
      <c r="J2094" s="610" t="s">
        <v>5744</v>
      </c>
    </row>
    <row r="2095" spans="6:10" ht="15" customHeight="1">
      <c r="F2095" s="610" t="s">
        <v>5745</v>
      </c>
      <c r="G2095" s="610" t="s">
        <v>1179</v>
      </c>
      <c r="H2095" s="610" t="s">
        <v>1178</v>
      </c>
      <c r="I2095" s="610" t="s">
        <v>1212</v>
      </c>
      <c r="J2095" s="610" t="s">
        <v>5746</v>
      </c>
    </row>
    <row r="2096" spans="6:10" ht="15" customHeight="1">
      <c r="F2096" s="610" t="s">
        <v>5747</v>
      </c>
      <c r="G2096" s="610" t="s">
        <v>1179</v>
      </c>
      <c r="H2096" s="610" t="s">
        <v>1178</v>
      </c>
      <c r="I2096" s="610" t="s">
        <v>1214</v>
      </c>
      <c r="J2096" s="610" t="s">
        <v>5748</v>
      </c>
    </row>
    <row r="2097" spans="6:10" ht="15" customHeight="1">
      <c r="F2097" s="610" t="s">
        <v>5749</v>
      </c>
      <c r="G2097" s="610" t="s">
        <v>1179</v>
      </c>
      <c r="H2097" s="610" t="s">
        <v>1178</v>
      </c>
      <c r="I2097" s="610" t="s">
        <v>1216</v>
      </c>
      <c r="J2097" s="610" t="s">
        <v>5750</v>
      </c>
    </row>
    <row r="2098" spans="6:10" ht="15" customHeight="1">
      <c r="F2098" s="610" t="s">
        <v>5751</v>
      </c>
      <c r="G2098" s="610" t="s">
        <v>1179</v>
      </c>
      <c r="H2098" s="610" t="s">
        <v>1178</v>
      </c>
      <c r="I2098" s="610" t="s">
        <v>1219</v>
      </c>
      <c r="J2098" s="610" t="s">
        <v>5752</v>
      </c>
    </row>
    <row r="2099" spans="6:10" ht="15" customHeight="1">
      <c r="F2099" s="610" t="s">
        <v>5753</v>
      </c>
      <c r="G2099" s="610" t="s">
        <v>1179</v>
      </c>
      <c r="H2099" s="610" t="s">
        <v>1178</v>
      </c>
      <c r="I2099" s="610" t="s">
        <v>1222</v>
      </c>
      <c r="J2099" s="610" t="s">
        <v>5754</v>
      </c>
    </row>
    <row r="2100" spans="6:10" ht="15" customHeight="1">
      <c r="F2100" s="610" t="s">
        <v>5755</v>
      </c>
      <c r="G2100" s="610" t="s">
        <v>1179</v>
      </c>
      <c r="H2100" s="610" t="s">
        <v>1178</v>
      </c>
      <c r="I2100" s="610" t="s">
        <v>1225</v>
      </c>
      <c r="J2100" s="610" t="s">
        <v>5756</v>
      </c>
    </row>
    <row r="2101" spans="6:10" ht="15" customHeight="1">
      <c r="F2101" s="610" t="s">
        <v>5757</v>
      </c>
      <c r="G2101" s="610" t="s">
        <v>1179</v>
      </c>
      <c r="H2101" s="610" t="s">
        <v>1178</v>
      </c>
      <c r="I2101" s="610" t="s">
        <v>1228</v>
      </c>
      <c r="J2101" s="610" t="s">
        <v>2777</v>
      </c>
    </row>
    <row r="2102" spans="6:10" ht="15" customHeight="1">
      <c r="F2102" s="610" t="s">
        <v>5758</v>
      </c>
      <c r="G2102" s="610" t="s">
        <v>1179</v>
      </c>
      <c r="H2102" s="610" t="s">
        <v>1178</v>
      </c>
      <c r="I2102" s="610" t="s">
        <v>1231</v>
      </c>
      <c r="J2102" s="610" t="s">
        <v>5759</v>
      </c>
    </row>
    <row r="2103" spans="6:10" ht="15" customHeight="1">
      <c r="F2103" s="610" t="s">
        <v>5760</v>
      </c>
      <c r="G2103" s="610" t="s">
        <v>1179</v>
      </c>
      <c r="H2103" s="610" t="s">
        <v>1178</v>
      </c>
      <c r="I2103" s="610" t="s">
        <v>1233</v>
      </c>
      <c r="J2103" s="610" t="s">
        <v>5761</v>
      </c>
    </row>
    <row r="2104" spans="6:10" ht="15" customHeight="1">
      <c r="F2104" s="610" t="s">
        <v>5762</v>
      </c>
      <c r="G2104" s="610" t="s">
        <v>1179</v>
      </c>
      <c r="H2104" s="610" t="s">
        <v>1178</v>
      </c>
      <c r="I2104" s="610" t="s">
        <v>1236</v>
      </c>
      <c r="J2104" s="610" t="s">
        <v>2294</v>
      </c>
    </row>
    <row r="2105" spans="6:10" ht="15" customHeight="1">
      <c r="F2105" s="610" t="s">
        <v>5763</v>
      </c>
      <c r="G2105" s="610" t="s">
        <v>1179</v>
      </c>
      <c r="H2105" s="610" t="s">
        <v>1178</v>
      </c>
      <c r="I2105" s="610" t="s">
        <v>1239</v>
      </c>
      <c r="J2105" s="610" t="s">
        <v>5764</v>
      </c>
    </row>
    <row r="2106" spans="6:10" ht="15" customHeight="1">
      <c r="F2106" s="610" t="s">
        <v>5765</v>
      </c>
      <c r="G2106" s="610" t="s">
        <v>1179</v>
      </c>
      <c r="H2106" s="610" t="s">
        <v>1178</v>
      </c>
      <c r="I2106" s="610" t="s">
        <v>1242</v>
      </c>
      <c r="J2106" s="610" t="s">
        <v>5766</v>
      </c>
    </row>
    <row r="2107" spans="6:10" ht="15" customHeight="1">
      <c r="F2107" s="610" t="s">
        <v>5767</v>
      </c>
      <c r="G2107" s="610" t="s">
        <v>1179</v>
      </c>
      <c r="H2107" s="610" t="s">
        <v>1178</v>
      </c>
      <c r="I2107" s="610" t="s">
        <v>1245</v>
      </c>
      <c r="J2107" s="610" t="s">
        <v>5768</v>
      </c>
    </row>
    <row r="2108" spans="6:10" ht="15" customHeight="1">
      <c r="F2108" s="610" t="s">
        <v>5769</v>
      </c>
      <c r="G2108" s="610" t="s">
        <v>1179</v>
      </c>
      <c r="H2108" s="610" t="s">
        <v>1178</v>
      </c>
      <c r="I2108" s="610" t="s">
        <v>1248</v>
      </c>
      <c r="J2108" s="610" t="s">
        <v>5770</v>
      </c>
    </row>
    <row r="2109" spans="6:10" ht="15" customHeight="1">
      <c r="F2109" s="610" t="s">
        <v>5771</v>
      </c>
      <c r="G2109" s="610" t="s">
        <v>1179</v>
      </c>
      <c r="H2109" s="610" t="s">
        <v>1178</v>
      </c>
      <c r="I2109" s="610" t="s">
        <v>1251</v>
      </c>
      <c r="J2109" s="610" t="s">
        <v>5772</v>
      </c>
    </row>
    <row r="2110" spans="6:10" ht="15" customHeight="1">
      <c r="F2110" s="610" t="s">
        <v>5773</v>
      </c>
      <c r="G2110" s="610" t="s">
        <v>1179</v>
      </c>
      <c r="H2110" s="610" t="s">
        <v>1178</v>
      </c>
      <c r="I2110" s="610" t="s">
        <v>1254</v>
      </c>
      <c r="J2110" s="610" t="s">
        <v>1772</v>
      </c>
    </row>
    <row r="2111" spans="6:10" ht="15" customHeight="1">
      <c r="F2111" s="610" t="s">
        <v>5774</v>
      </c>
      <c r="G2111" s="610" t="s">
        <v>1179</v>
      </c>
      <c r="H2111" s="610" t="s">
        <v>1178</v>
      </c>
      <c r="I2111" s="610" t="s">
        <v>1257</v>
      </c>
      <c r="J2111" s="610" t="s">
        <v>5775</v>
      </c>
    </row>
    <row r="2112" spans="6:10" ht="15" customHeight="1">
      <c r="F2112" s="610" t="s">
        <v>5776</v>
      </c>
      <c r="G2112" s="610" t="s">
        <v>1179</v>
      </c>
      <c r="H2112" s="610" t="s">
        <v>1178</v>
      </c>
      <c r="I2112" s="610" t="s">
        <v>1260</v>
      </c>
      <c r="J2112" s="610" t="s">
        <v>5777</v>
      </c>
    </row>
    <row r="2113" spans="6:10" ht="15" customHeight="1">
      <c r="F2113" s="610" t="s">
        <v>5778</v>
      </c>
      <c r="G2113" s="610" t="s">
        <v>1179</v>
      </c>
      <c r="H2113" s="610" t="s">
        <v>1178</v>
      </c>
      <c r="I2113" s="610" t="s">
        <v>1263</v>
      </c>
      <c r="J2113" s="610" t="s">
        <v>5779</v>
      </c>
    </row>
    <row r="2114" spans="6:10" ht="15" customHeight="1">
      <c r="F2114" s="610" t="s">
        <v>5780</v>
      </c>
      <c r="G2114" s="610" t="s">
        <v>1179</v>
      </c>
      <c r="H2114" s="610" t="s">
        <v>1178</v>
      </c>
      <c r="I2114" s="610" t="s">
        <v>1266</v>
      </c>
      <c r="J2114" s="610" t="s">
        <v>5781</v>
      </c>
    </row>
    <row r="2115" spans="6:10" ht="15" customHeight="1">
      <c r="F2115" s="610" t="s">
        <v>5782</v>
      </c>
      <c r="G2115" s="610" t="s">
        <v>1179</v>
      </c>
      <c r="H2115" s="610" t="s">
        <v>1178</v>
      </c>
      <c r="I2115" s="610" t="s">
        <v>1269</v>
      </c>
      <c r="J2115" s="610" t="s">
        <v>5783</v>
      </c>
    </row>
    <row r="2116" spans="6:10" ht="15" customHeight="1">
      <c r="F2116" s="610" t="s">
        <v>5784</v>
      </c>
      <c r="G2116" s="610" t="s">
        <v>1179</v>
      </c>
      <c r="H2116" s="610" t="s">
        <v>1178</v>
      </c>
      <c r="I2116" s="610" t="s">
        <v>1272</v>
      </c>
      <c r="J2116" s="610" t="s">
        <v>5785</v>
      </c>
    </row>
    <row r="2117" spans="6:10" ht="15" customHeight="1">
      <c r="F2117" s="610" t="s">
        <v>5786</v>
      </c>
      <c r="G2117" s="610" t="s">
        <v>1179</v>
      </c>
      <c r="H2117" s="610" t="s">
        <v>1178</v>
      </c>
      <c r="I2117" s="610" t="s">
        <v>1275</v>
      </c>
      <c r="J2117" s="610" t="s">
        <v>5787</v>
      </c>
    </row>
    <row r="2118" spans="6:10" ht="15" customHeight="1">
      <c r="F2118" s="610" t="s">
        <v>5788</v>
      </c>
      <c r="G2118" s="610" t="s">
        <v>1179</v>
      </c>
      <c r="H2118" s="610" t="s">
        <v>1178</v>
      </c>
      <c r="I2118" s="610" t="s">
        <v>1278</v>
      </c>
      <c r="J2118" s="610" t="s">
        <v>5789</v>
      </c>
    </row>
    <row r="2119" spans="6:10" ht="15" customHeight="1">
      <c r="F2119" s="610" t="s">
        <v>5790</v>
      </c>
      <c r="G2119" s="610" t="s">
        <v>1179</v>
      </c>
      <c r="H2119" s="610" t="s">
        <v>1178</v>
      </c>
      <c r="I2119" s="610" t="s">
        <v>1281</v>
      </c>
      <c r="J2119" s="610" t="s">
        <v>5791</v>
      </c>
    </row>
    <row r="2120" spans="6:10" ht="15" customHeight="1">
      <c r="F2120" s="610" t="s">
        <v>5792</v>
      </c>
      <c r="G2120" s="610" t="s">
        <v>1179</v>
      </c>
      <c r="H2120" s="610" t="s">
        <v>1178</v>
      </c>
      <c r="I2120" s="610" t="s">
        <v>1284</v>
      </c>
      <c r="J2120" s="610" t="s">
        <v>5793</v>
      </c>
    </row>
    <row r="2121" spans="6:10" ht="15" customHeight="1">
      <c r="F2121" s="610" t="s">
        <v>5794</v>
      </c>
      <c r="G2121" s="610" t="s">
        <v>1179</v>
      </c>
      <c r="H2121" s="610" t="s">
        <v>1178</v>
      </c>
      <c r="I2121" s="610" t="s">
        <v>1287</v>
      </c>
      <c r="J2121" s="610" t="s">
        <v>4813</v>
      </c>
    </row>
    <row r="2122" spans="6:10" ht="15" customHeight="1">
      <c r="F2122" s="610" t="s">
        <v>5795</v>
      </c>
      <c r="G2122" s="610" t="s">
        <v>1179</v>
      </c>
      <c r="H2122" s="610" t="s">
        <v>1178</v>
      </c>
      <c r="I2122" s="610" t="s">
        <v>1385</v>
      </c>
      <c r="J2122" s="610" t="s">
        <v>5796</v>
      </c>
    </row>
    <row r="2123" spans="6:10" ht="15" customHeight="1">
      <c r="F2123" s="610" t="s">
        <v>5797</v>
      </c>
      <c r="G2123" s="610" t="s">
        <v>1179</v>
      </c>
      <c r="H2123" s="610" t="s">
        <v>1178</v>
      </c>
      <c r="I2123" s="610" t="s">
        <v>1388</v>
      </c>
      <c r="J2123" s="610" t="s">
        <v>5798</v>
      </c>
    </row>
    <row r="2124" spans="6:10" ht="15" customHeight="1">
      <c r="F2124" s="610" t="s">
        <v>5799</v>
      </c>
      <c r="G2124" s="610" t="s">
        <v>1179</v>
      </c>
      <c r="H2124" s="610" t="s">
        <v>1178</v>
      </c>
      <c r="I2124" s="610" t="s">
        <v>1391</v>
      </c>
      <c r="J2124" s="610" t="s">
        <v>5800</v>
      </c>
    </row>
    <row r="2125" spans="6:10" ht="15" customHeight="1">
      <c r="F2125" s="610" t="s">
        <v>5801</v>
      </c>
      <c r="G2125" s="610" t="s">
        <v>1179</v>
      </c>
      <c r="H2125" s="610" t="s">
        <v>1178</v>
      </c>
      <c r="I2125" s="610" t="s">
        <v>1394</v>
      </c>
      <c r="J2125" s="610" t="s">
        <v>5802</v>
      </c>
    </row>
    <row r="2126" spans="6:10" ht="15" customHeight="1">
      <c r="F2126" s="610" t="s">
        <v>5803</v>
      </c>
      <c r="G2126" s="610" t="s">
        <v>1179</v>
      </c>
      <c r="H2126" s="610" t="s">
        <v>1178</v>
      </c>
      <c r="I2126" s="610" t="s">
        <v>1397</v>
      </c>
      <c r="J2126" s="610" t="s">
        <v>5804</v>
      </c>
    </row>
    <row r="2127" spans="6:10" ht="15" customHeight="1">
      <c r="F2127" s="610" t="s">
        <v>5805</v>
      </c>
      <c r="G2127" s="610" t="s">
        <v>1179</v>
      </c>
      <c r="H2127" s="610" t="s">
        <v>1178</v>
      </c>
      <c r="I2127" s="610" t="s">
        <v>1400</v>
      </c>
      <c r="J2127" s="610" t="s">
        <v>5806</v>
      </c>
    </row>
    <row r="2128" spans="6:10" ht="15" customHeight="1">
      <c r="F2128" s="610" t="s">
        <v>5807</v>
      </c>
      <c r="G2128" s="610" t="s">
        <v>1179</v>
      </c>
      <c r="H2128" s="610" t="s">
        <v>1178</v>
      </c>
      <c r="I2128" s="610" t="s">
        <v>1403</v>
      </c>
      <c r="J2128" s="610" t="s">
        <v>5808</v>
      </c>
    </row>
    <row r="2129" spans="6:10" ht="15" customHeight="1">
      <c r="F2129" s="610" t="s">
        <v>5809</v>
      </c>
      <c r="G2129" s="610" t="s">
        <v>1179</v>
      </c>
      <c r="H2129" s="610" t="s">
        <v>1178</v>
      </c>
      <c r="I2129" s="610" t="s">
        <v>1406</v>
      </c>
      <c r="J2129" s="610" t="s">
        <v>5810</v>
      </c>
    </row>
    <row r="2130" spans="6:10" ht="15" customHeight="1">
      <c r="F2130" s="610" t="s">
        <v>5811</v>
      </c>
      <c r="G2130" s="610" t="s">
        <v>1179</v>
      </c>
      <c r="H2130" s="610" t="s">
        <v>1178</v>
      </c>
      <c r="I2130" s="610" t="s">
        <v>1409</v>
      </c>
      <c r="J2130" s="610" t="s">
        <v>5812</v>
      </c>
    </row>
    <row r="2131" spans="6:10" ht="15" customHeight="1">
      <c r="F2131" s="610" t="s">
        <v>5813</v>
      </c>
      <c r="G2131" s="610" t="s">
        <v>1179</v>
      </c>
      <c r="H2131" s="610" t="s">
        <v>1178</v>
      </c>
      <c r="I2131" s="610" t="s">
        <v>1412</v>
      </c>
      <c r="J2131" s="610" t="s">
        <v>5814</v>
      </c>
    </row>
    <row r="2132" spans="6:10" ht="15" customHeight="1">
      <c r="F2132" s="610" t="s">
        <v>5815</v>
      </c>
      <c r="G2132" s="610" t="s">
        <v>1179</v>
      </c>
      <c r="H2132" s="610" t="s">
        <v>1178</v>
      </c>
      <c r="I2132" s="610" t="s">
        <v>1414</v>
      </c>
      <c r="J2132" s="610" t="s">
        <v>5816</v>
      </c>
    </row>
    <row r="2133" spans="6:10" ht="15" customHeight="1">
      <c r="F2133" s="610" t="s">
        <v>5817</v>
      </c>
      <c r="G2133" s="610" t="s">
        <v>1179</v>
      </c>
      <c r="H2133" s="610" t="s">
        <v>1178</v>
      </c>
      <c r="I2133" s="610" t="s">
        <v>1417</v>
      </c>
      <c r="J2133" s="610" t="s">
        <v>5818</v>
      </c>
    </row>
    <row r="2134" spans="6:10" ht="15" customHeight="1">
      <c r="F2134" s="610" t="s">
        <v>5819</v>
      </c>
      <c r="G2134" s="610" t="s">
        <v>1179</v>
      </c>
      <c r="H2134" s="610" t="s">
        <v>1178</v>
      </c>
      <c r="I2134" s="610" t="s">
        <v>1420</v>
      </c>
      <c r="J2134" s="610" t="s">
        <v>5820</v>
      </c>
    </row>
    <row r="2135" spans="6:10" ht="15" customHeight="1">
      <c r="F2135" s="610" t="s">
        <v>5821</v>
      </c>
      <c r="G2135" s="610" t="s">
        <v>1179</v>
      </c>
      <c r="H2135" s="610" t="s">
        <v>1178</v>
      </c>
      <c r="I2135" s="610" t="s">
        <v>1423</v>
      </c>
      <c r="J2135" s="610" t="s">
        <v>5822</v>
      </c>
    </row>
    <row r="2136" spans="6:10" ht="15" customHeight="1">
      <c r="F2136" s="610" t="s">
        <v>5823</v>
      </c>
      <c r="G2136" s="610" t="s">
        <v>1179</v>
      </c>
      <c r="H2136" s="610" t="s">
        <v>1178</v>
      </c>
      <c r="I2136" s="610" t="s">
        <v>1426</v>
      </c>
      <c r="J2136" s="610" t="s">
        <v>5824</v>
      </c>
    </row>
    <row r="2137" spans="6:10" ht="15" customHeight="1">
      <c r="F2137" s="610" t="s">
        <v>5825</v>
      </c>
      <c r="G2137" s="610" t="s">
        <v>1179</v>
      </c>
      <c r="H2137" s="610" t="s">
        <v>1178</v>
      </c>
      <c r="I2137" s="610" t="s">
        <v>1429</v>
      </c>
      <c r="J2137" s="610" t="s">
        <v>5826</v>
      </c>
    </row>
    <row r="2138" spans="6:10" ht="15" customHeight="1">
      <c r="F2138" s="610" t="s">
        <v>5827</v>
      </c>
      <c r="G2138" s="610" t="s">
        <v>1179</v>
      </c>
      <c r="H2138" s="610" t="s">
        <v>1178</v>
      </c>
      <c r="I2138" s="610" t="s">
        <v>1432</v>
      </c>
      <c r="J2138" s="610" t="s">
        <v>5828</v>
      </c>
    </row>
    <row r="2139" spans="6:10" ht="15" customHeight="1">
      <c r="F2139" s="610" t="s">
        <v>5829</v>
      </c>
      <c r="G2139" s="610" t="s">
        <v>1179</v>
      </c>
      <c r="H2139" s="610" t="s">
        <v>1178</v>
      </c>
      <c r="I2139" s="610" t="s">
        <v>1435</v>
      </c>
      <c r="J2139" s="610" t="s">
        <v>5830</v>
      </c>
    </row>
    <row r="2140" spans="6:10" ht="15" customHeight="1">
      <c r="F2140" s="610" t="s">
        <v>5831</v>
      </c>
      <c r="G2140" s="610" t="s">
        <v>1179</v>
      </c>
      <c r="H2140" s="610" t="s">
        <v>1178</v>
      </c>
      <c r="I2140" s="610" t="s">
        <v>1438</v>
      </c>
      <c r="J2140" s="610" t="s">
        <v>5832</v>
      </c>
    </row>
    <row r="2141" spans="6:10" ht="15" customHeight="1">
      <c r="F2141" s="610" t="s">
        <v>5833</v>
      </c>
      <c r="G2141" s="610" t="s">
        <v>1179</v>
      </c>
      <c r="H2141" s="610" t="s">
        <v>1178</v>
      </c>
      <c r="I2141" s="610" t="s">
        <v>1441</v>
      </c>
      <c r="J2141" s="610" t="s">
        <v>5834</v>
      </c>
    </row>
    <row r="2142" spans="6:10" ht="15" customHeight="1">
      <c r="F2142" s="610" t="s">
        <v>5835</v>
      </c>
      <c r="G2142" s="610" t="s">
        <v>1179</v>
      </c>
      <c r="H2142" s="610" t="s">
        <v>1178</v>
      </c>
      <c r="I2142" s="610" t="s">
        <v>1444</v>
      </c>
      <c r="J2142" s="610" t="s">
        <v>5836</v>
      </c>
    </row>
    <row r="2143" spans="6:10" ht="15" customHeight="1">
      <c r="F2143" s="610" t="s">
        <v>5837</v>
      </c>
      <c r="G2143" s="610" t="s">
        <v>1179</v>
      </c>
      <c r="H2143" s="610" t="s">
        <v>1178</v>
      </c>
      <c r="I2143" s="610" t="s">
        <v>1447</v>
      </c>
      <c r="J2143" s="610" t="s">
        <v>5838</v>
      </c>
    </row>
    <row r="2144" spans="6:10" ht="15" customHeight="1">
      <c r="F2144" s="610" t="s">
        <v>5839</v>
      </c>
      <c r="G2144" s="610" t="s">
        <v>1179</v>
      </c>
      <c r="H2144" s="610" t="s">
        <v>1178</v>
      </c>
      <c r="I2144" s="610" t="s">
        <v>1450</v>
      </c>
      <c r="J2144" s="610" t="s">
        <v>5840</v>
      </c>
    </row>
    <row r="2145" spans="6:10" ht="15" customHeight="1">
      <c r="F2145" s="610" t="s">
        <v>5841</v>
      </c>
      <c r="G2145" s="610" t="s">
        <v>1179</v>
      </c>
      <c r="H2145" s="610" t="s">
        <v>1178</v>
      </c>
      <c r="I2145" s="610" t="s">
        <v>1453</v>
      </c>
      <c r="J2145" s="610" t="s">
        <v>5842</v>
      </c>
    </row>
    <row r="2146" spans="6:10" ht="15" customHeight="1">
      <c r="F2146" s="610" t="s">
        <v>5843</v>
      </c>
      <c r="G2146" s="610" t="s">
        <v>1179</v>
      </c>
      <c r="H2146" s="610" t="s">
        <v>1178</v>
      </c>
      <c r="I2146" s="610" t="s">
        <v>1456</v>
      </c>
      <c r="J2146" s="610" t="s">
        <v>5844</v>
      </c>
    </row>
    <row r="2147" spans="6:10" ht="15" customHeight="1">
      <c r="F2147" s="610" t="s">
        <v>5845</v>
      </c>
      <c r="G2147" s="610" t="s">
        <v>1179</v>
      </c>
      <c r="H2147" s="610" t="s">
        <v>1178</v>
      </c>
      <c r="I2147" s="610" t="s">
        <v>1459</v>
      </c>
      <c r="J2147" s="610" t="s">
        <v>5846</v>
      </c>
    </row>
    <row r="2148" spans="6:10" ht="15" customHeight="1">
      <c r="F2148" s="610" t="s">
        <v>5847</v>
      </c>
      <c r="G2148" s="610" t="s">
        <v>1179</v>
      </c>
      <c r="H2148" s="610" t="s">
        <v>1178</v>
      </c>
      <c r="I2148" s="610" t="s">
        <v>1462</v>
      </c>
      <c r="J2148" s="610" t="s">
        <v>2142</v>
      </c>
    </row>
    <row r="2149" spans="6:10" ht="15" customHeight="1">
      <c r="F2149" s="610" t="s">
        <v>5848</v>
      </c>
      <c r="G2149" s="610" t="s">
        <v>1179</v>
      </c>
      <c r="H2149" s="610" t="s">
        <v>1178</v>
      </c>
      <c r="I2149" s="610" t="s">
        <v>1465</v>
      </c>
      <c r="J2149" s="610" t="s">
        <v>5849</v>
      </c>
    </row>
    <row r="2150" spans="6:10" ht="15" customHeight="1">
      <c r="F2150" s="610" t="s">
        <v>5850</v>
      </c>
      <c r="G2150" s="610" t="s">
        <v>1179</v>
      </c>
      <c r="H2150" s="610" t="s">
        <v>1178</v>
      </c>
      <c r="I2150" s="610" t="s">
        <v>1468</v>
      </c>
      <c r="J2150" s="610" t="s">
        <v>5851</v>
      </c>
    </row>
    <row r="2151" spans="6:10" ht="15" customHeight="1">
      <c r="F2151" s="610" t="s">
        <v>5852</v>
      </c>
      <c r="G2151" s="610" t="s">
        <v>1179</v>
      </c>
      <c r="H2151" s="610" t="s">
        <v>1178</v>
      </c>
      <c r="I2151" s="610" t="s">
        <v>1471</v>
      </c>
      <c r="J2151" s="610" t="s">
        <v>5853</v>
      </c>
    </row>
    <row r="2152" spans="6:10" ht="15" customHeight="1">
      <c r="F2152" s="610" t="s">
        <v>5854</v>
      </c>
      <c r="G2152" s="610" t="s">
        <v>1179</v>
      </c>
      <c r="H2152" s="610" t="s">
        <v>1178</v>
      </c>
      <c r="I2152" s="610" t="s">
        <v>1474</v>
      </c>
      <c r="J2152" s="610" t="s">
        <v>5855</v>
      </c>
    </row>
    <row r="2153" spans="6:10" ht="15" customHeight="1">
      <c r="F2153" s="610" t="s">
        <v>5856</v>
      </c>
      <c r="G2153" s="610" t="s">
        <v>1179</v>
      </c>
      <c r="H2153" s="610" t="s">
        <v>1178</v>
      </c>
      <c r="I2153" s="610" t="s">
        <v>1477</v>
      </c>
      <c r="J2153" s="610" t="s">
        <v>5857</v>
      </c>
    </row>
    <row r="2154" spans="6:10" ht="15" customHeight="1">
      <c r="F2154" s="610" t="s">
        <v>5858</v>
      </c>
      <c r="G2154" s="610" t="s">
        <v>1179</v>
      </c>
      <c r="H2154" s="610" t="s">
        <v>1178</v>
      </c>
      <c r="I2154" s="610" t="s">
        <v>1480</v>
      </c>
      <c r="J2154" s="610" t="s">
        <v>5859</v>
      </c>
    </row>
    <row r="2155" spans="6:10" ht="15" customHeight="1">
      <c r="F2155" s="610" t="s">
        <v>5860</v>
      </c>
      <c r="G2155" s="610" t="s">
        <v>1179</v>
      </c>
      <c r="H2155" s="610" t="s">
        <v>1178</v>
      </c>
      <c r="I2155" s="610" t="s">
        <v>1483</v>
      </c>
      <c r="J2155" s="610" t="s">
        <v>5861</v>
      </c>
    </row>
    <row r="2156" spans="6:10" ht="15" customHeight="1">
      <c r="F2156" s="610" t="s">
        <v>5862</v>
      </c>
      <c r="G2156" s="610" t="s">
        <v>1179</v>
      </c>
      <c r="H2156" s="610" t="s">
        <v>1178</v>
      </c>
      <c r="I2156" s="610" t="s">
        <v>1486</v>
      </c>
      <c r="J2156" s="610" t="s">
        <v>5863</v>
      </c>
    </row>
    <row r="2157" spans="6:10" ht="15" customHeight="1">
      <c r="F2157" s="610" t="s">
        <v>5864</v>
      </c>
      <c r="G2157" s="610" t="s">
        <v>1179</v>
      </c>
      <c r="H2157" s="610" t="s">
        <v>1178</v>
      </c>
      <c r="I2157" s="610" t="s">
        <v>1489</v>
      </c>
      <c r="J2157" s="610" t="s">
        <v>5865</v>
      </c>
    </row>
    <row r="2158" spans="6:10" ht="15" customHeight="1">
      <c r="F2158" s="610" t="s">
        <v>5866</v>
      </c>
      <c r="G2158" s="610" t="s">
        <v>1179</v>
      </c>
      <c r="H2158" s="610" t="s">
        <v>1178</v>
      </c>
      <c r="I2158" s="610" t="s">
        <v>1492</v>
      </c>
      <c r="J2158" s="610" t="s">
        <v>5867</v>
      </c>
    </row>
    <row r="2159" spans="6:10" ht="15" customHeight="1">
      <c r="F2159" s="610" t="s">
        <v>5868</v>
      </c>
      <c r="G2159" s="610" t="s">
        <v>1179</v>
      </c>
      <c r="H2159" s="610" t="s">
        <v>1178</v>
      </c>
      <c r="I2159" s="610" t="s">
        <v>1495</v>
      </c>
      <c r="J2159" s="610" t="s">
        <v>5869</v>
      </c>
    </row>
    <row r="2160" spans="6:10" ht="15" customHeight="1">
      <c r="F2160" s="610" t="s">
        <v>5870</v>
      </c>
      <c r="G2160" s="610" t="s">
        <v>1179</v>
      </c>
      <c r="H2160" s="610" t="s">
        <v>1178</v>
      </c>
      <c r="I2160" s="610" t="s">
        <v>1498</v>
      </c>
      <c r="J2160" s="610" t="s">
        <v>5871</v>
      </c>
    </row>
    <row r="2161" spans="6:10" ht="15" customHeight="1">
      <c r="F2161" s="610" t="s">
        <v>5872</v>
      </c>
      <c r="G2161" s="610" t="s">
        <v>1179</v>
      </c>
      <c r="H2161" s="610" t="s">
        <v>1178</v>
      </c>
      <c r="I2161" s="610" t="s">
        <v>1501</v>
      </c>
      <c r="J2161" s="610" t="s">
        <v>5873</v>
      </c>
    </row>
    <row r="2162" spans="6:10" ht="15" customHeight="1">
      <c r="F2162" s="610" t="s">
        <v>5874</v>
      </c>
      <c r="G2162" s="610" t="s">
        <v>1179</v>
      </c>
      <c r="H2162" s="610" t="s">
        <v>1178</v>
      </c>
      <c r="I2162" s="610" t="s">
        <v>1504</v>
      </c>
      <c r="J2162" s="610" t="s">
        <v>5875</v>
      </c>
    </row>
    <row r="2163" spans="6:10" ht="15" customHeight="1">
      <c r="F2163" s="610" t="s">
        <v>5876</v>
      </c>
      <c r="G2163" s="610" t="s">
        <v>1179</v>
      </c>
      <c r="H2163" s="610" t="s">
        <v>1178</v>
      </c>
      <c r="I2163" s="610" t="s">
        <v>1507</v>
      </c>
      <c r="J2163" s="610" t="s">
        <v>5877</v>
      </c>
    </row>
    <row r="2164" spans="6:10" ht="15" customHeight="1">
      <c r="F2164" s="610" t="s">
        <v>5878</v>
      </c>
      <c r="G2164" s="610" t="s">
        <v>1179</v>
      </c>
      <c r="H2164" s="610" t="s">
        <v>1178</v>
      </c>
      <c r="I2164" s="610" t="s">
        <v>1510</v>
      </c>
      <c r="J2164" s="610" t="s">
        <v>5879</v>
      </c>
    </row>
    <row r="2165" spans="6:10" ht="15" customHeight="1">
      <c r="F2165" s="610" t="s">
        <v>5880</v>
      </c>
      <c r="G2165" s="610" t="s">
        <v>1179</v>
      </c>
      <c r="H2165" s="610" t="s">
        <v>1178</v>
      </c>
      <c r="I2165" s="610" t="s">
        <v>1513</v>
      </c>
      <c r="J2165" s="610" t="s">
        <v>5881</v>
      </c>
    </row>
    <row r="2166" spans="6:10" ht="15" customHeight="1">
      <c r="F2166" s="610" t="s">
        <v>5882</v>
      </c>
      <c r="G2166" s="610" t="s">
        <v>1179</v>
      </c>
      <c r="H2166" s="610" t="s">
        <v>1178</v>
      </c>
      <c r="I2166" s="610" t="s">
        <v>1516</v>
      </c>
      <c r="J2166" s="610" t="s">
        <v>5883</v>
      </c>
    </row>
    <row r="2167" spans="6:10" ht="15" customHeight="1">
      <c r="F2167" s="610" t="s">
        <v>5884</v>
      </c>
      <c r="G2167" s="610" t="s">
        <v>1179</v>
      </c>
      <c r="H2167" s="610" t="s">
        <v>1178</v>
      </c>
      <c r="I2167" s="610" t="s">
        <v>1519</v>
      </c>
      <c r="J2167" s="610" t="s">
        <v>5885</v>
      </c>
    </row>
    <row r="2168" spans="6:10" ht="15" customHeight="1">
      <c r="F2168" s="610" t="s">
        <v>5886</v>
      </c>
      <c r="G2168" s="610" t="s">
        <v>1179</v>
      </c>
      <c r="H2168" s="610" t="s">
        <v>1178</v>
      </c>
      <c r="I2168" s="610" t="s">
        <v>1522</v>
      </c>
      <c r="J2168" s="610" t="s">
        <v>5887</v>
      </c>
    </row>
    <row r="2169" spans="6:10" ht="15" customHeight="1">
      <c r="F2169" s="610" t="s">
        <v>5888</v>
      </c>
      <c r="G2169" s="610" t="s">
        <v>1179</v>
      </c>
      <c r="H2169" s="610" t="s">
        <v>1178</v>
      </c>
      <c r="I2169" s="610" t="s">
        <v>1525</v>
      </c>
      <c r="J2169" s="610" t="s">
        <v>5889</v>
      </c>
    </row>
    <row r="2170" spans="6:10" ht="15" customHeight="1">
      <c r="F2170" s="610" t="s">
        <v>5890</v>
      </c>
      <c r="G2170" s="610" t="s">
        <v>1179</v>
      </c>
      <c r="H2170" s="610" t="s">
        <v>1178</v>
      </c>
      <c r="I2170" s="610" t="s">
        <v>1528</v>
      </c>
      <c r="J2170" s="610" t="s">
        <v>5891</v>
      </c>
    </row>
    <row r="2171" spans="6:10" ht="15" customHeight="1">
      <c r="F2171" s="610" t="s">
        <v>5892</v>
      </c>
      <c r="G2171" s="610" t="s">
        <v>1179</v>
      </c>
      <c r="H2171" s="610" t="s">
        <v>1178</v>
      </c>
      <c r="I2171" s="610" t="s">
        <v>1531</v>
      </c>
      <c r="J2171" s="610" t="s">
        <v>5893</v>
      </c>
    </row>
    <row r="2172" spans="6:10" ht="15" customHeight="1">
      <c r="F2172" s="610" t="s">
        <v>5894</v>
      </c>
      <c r="G2172" s="610" t="s">
        <v>1179</v>
      </c>
      <c r="H2172" s="610" t="s">
        <v>1178</v>
      </c>
      <c r="I2172" s="610" t="s">
        <v>1534</v>
      </c>
      <c r="J2172" s="610" t="s">
        <v>5895</v>
      </c>
    </row>
    <row r="2173" spans="6:10" ht="15" customHeight="1">
      <c r="F2173" s="610" t="s">
        <v>5896</v>
      </c>
      <c r="G2173" s="610" t="s">
        <v>1179</v>
      </c>
      <c r="H2173" s="610" t="s">
        <v>1178</v>
      </c>
      <c r="I2173" s="610" t="s">
        <v>1537</v>
      </c>
      <c r="J2173" s="610" t="s">
        <v>5897</v>
      </c>
    </row>
    <row r="2174" spans="6:10" ht="15" customHeight="1">
      <c r="F2174" s="610" t="s">
        <v>5898</v>
      </c>
      <c r="G2174" s="610" t="s">
        <v>1179</v>
      </c>
      <c r="H2174" s="610" t="s">
        <v>1178</v>
      </c>
      <c r="I2174" s="610" t="s">
        <v>1540</v>
      </c>
      <c r="J2174" s="610" t="s">
        <v>5899</v>
      </c>
    </row>
    <row r="2175" spans="6:10" ht="15" customHeight="1">
      <c r="F2175" s="610" t="s">
        <v>5900</v>
      </c>
      <c r="G2175" s="610" t="s">
        <v>1179</v>
      </c>
      <c r="H2175" s="610" t="s">
        <v>1178</v>
      </c>
      <c r="I2175" s="610" t="s">
        <v>1543</v>
      </c>
      <c r="J2175" s="610" t="s">
        <v>5901</v>
      </c>
    </row>
    <row r="2176" spans="6:10" ht="15" customHeight="1">
      <c r="F2176" s="610" t="s">
        <v>5902</v>
      </c>
      <c r="G2176" s="610" t="s">
        <v>1179</v>
      </c>
      <c r="H2176" s="610" t="s">
        <v>1178</v>
      </c>
      <c r="I2176" s="610" t="s">
        <v>1546</v>
      </c>
      <c r="J2176" s="610" t="s">
        <v>2608</v>
      </c>
    </row>
    <row r="2177" spans="6:10" ht="15" customHeight="1">
      <c r="F2177" s="610" t="s">
        <v>5903</v>
      </c>
      <c r="G2177" s="610" t="s">
        <v>1179</v>
      </c>
      <c r="H2177" s="610" t="s">
        <v>1178</v>
      </c>
      <c r="I2177" s="610" t="s">
        <v>1549</v>
      </c>
      <c r="J2177" s="610" t="s">
        <v>5904</v>
      </c>
    </row>
    <row r="2178" spans="6:10" ht="15" customHeight="1">
      <c r="F2178" s="610" t="s">
        <v>5905</v>
      </c>
      <c r="G2178" s="610" t="s">
        <v>1179</v>
      </c>
      <c r="H2178" s="610" t="s">
        <v>1178</v>
      </c>
      <c r="I2178" s="610" t="s">
        <v>2452</v>
      </c>
      <c r="J2178" s="610" t="s">
        <v>5906</v>
      </c>
    </row>
    <row r="2179" spans="6:10" ht="15" customHeight="1">
      <c r="F2179" s="610" t="s">
        <v>5907</v>
      </c>
      <c r="G2179" s="610" t="s">
        <v>1179</v>
      </c>
      <c r="H2179" s="610" t="s">
        <v>1178</v>
      </c>
      <c r="I2179" s="610" t="s">
        <v>1552</v>
      </c>
      <c r="J2179" s="610" t="s">
        <v>5908</v>
      </c>
    </row>
    <row r="2180" spans="6:10" ht="15" customHeight="1">
      <c r="F2180" s="610" t="s">
        <v>5909</v>
      </c>
      <c r="G2180" s="610" t="s">
        <v>1179</v>
      </c>
      <c r="H2180" s="610" t="s">
        <v>1178</v>
      </c>
      <c r="I2180" s="610" t="s">
        <v>1555</v>
      </c>
      <c r="J2180" s="610" t="s">
        <v>5910</v>
      </c>
    </row>
    <row r="2181" spans="6:10" ht="15" customHeight="1">
      <c r="F2181" s="610" t="s">
        <v>5911</v>
      </c>
      <c r="G2181" s="610" t="s">
        <v>1179</v>
      </c>
      <c r="H2181" s="610" t="s">
        <v>1178</v>
      </c>
      <c r="I2181" s="610" t="s">
        <v>1558</v>
      </c>
      <c r="J2181" s="610" t="s">
        <v>2374</v>
      </c>
    </row>
    <row r="2182" spans="6:10" ht="15" customHeight="1">
      <c r="F2182" s="610" t="s">
        <v>5912</v>
      </c>
      <c r="G2182" s="610" t="s">
        <v>1179</v>
      </c>
      <c r="H2182" s="610" t="s">
        <v>1178</v>
      </c>
      <c r="I2182" s="610" t="s">
        <v>1561</v>
      </c>
      <c r="J2182" s="610" t="s">
        <v>5913</v>
      </c>
    </row>
    <row r="2183" spans="6:10" ht="15" customHeight="1">
      <c r="F2183" s="610" t="s">
        <v>5914</v>
      </c>
      <c r="G2183" s="610" t="s">
        <v>1179</v>
      </c>
      <c r="H2183" s="610" t="s">
        <v>1178</v>
      </c>
      <c r="I2183" s="610" t="s">
        <v>1564</v>
      </c>
      <c r="J2183" s="610" t="s">
        <v>5915</v>
      </c>
    </row>
    <row r="2184" spans="6:10" ht="15" customHeight="1">
      <c r="F2184" s="610" t="s">
        <v>5916</v>
      </c>
      <c r="G2184" s="610" t="s">
        <v>1179</v>
      </c>
      <c r="H2184" s="610" t="s">
        <v>1178</v>
      </c>
      <c r="I2184" s="610" t="s">
        <v>1567</v>
      </c>
      <c r="J2184" s="610" t="s">
        <v>5917</v>
      </c>
    </row>
    <row r="2185" spans="6:10" ht="15" customHeight="1">
      <c r="F2185" s="610" t="s">
        <v>5918</v>
      </c>
      <c r="G2185" s="610" t="s">
        <v>1179</v>
      </c>
      <c r="H2185" s="610" t="s">
        <v>1178</v>
      </c>
      <c r="I2185" s="610" t="s">
        <v>1570</v>
      </c>
      <c r="J2185" s="610" t="s">
        <v>5919</v>
      </c>
    </row>
    <row r="2186" spans="6:10" ht="15" customHeight="1">
      <c r="F2186" s="610" t="s">
        <v>5920</v>
      </c>
      <c r="G2186" s="610" t="s">
        <v>1179</v>
      </c>
      <c r="H2186" s="610" t="s">
        <v>1178</v>
      </c>
      <c r="I2186" s="610" t="s">
        <v>1573</v>
      </c>
      <c r="J2186" s="610" t="s">
        <v>5921</v>
      </c>
    </row>
    <row r="2187" spans="6:10" ht="15" customHeight="1">
      <c r="F2187" s="610" t="s">
        <v>5922</v>
      </c>
      <c r="G2187" s="610" t="s">
        <v>1179</v>
      </c>
      <c r="H2187" s="610" t="s">
        <v>1178</v>
      </c>
      <c r="I2187" s="610" t="s">
        <v>1576</v>
      </c>
      <c r="J2187" s="610" t="s">
        <v>5923</v>
      </c>
    </row>
    <row r="2188" spans="6:10" ht="15" customHeight="1">
      <c r="F2188" s="610" t="s">
        <v>5924</v>
      </c>
      <c r="G2188" s="610" t="s">
        <v>1179</v>
      </c>
      <c r="H2188" s="610" t="s">
        <v>1178</v>
      </c>
      <c r="I2188" s="610" t="s">
        <v>1579</v>
      </c>
      <c r="J2188" s="610" t="s">
        <v>5925</v>
      </c>
    </row>
    <row r="2189" spans="6:10" ht="15" customHeight="1">
      <c r="F2189" s="610" t="s">
        <v>5926</v>
      </c>
      <c r="G2189" s="610" t="s">
        <v>1179</v>
      </c>
      <c r="H2189" s="610" t="s">
        <v>1178</v>
      </c>
      <c r="I2189" s="610" t="s">
        <v>1582</v>
      </c>
      <c r="J2189" s="610" t="s">
        <v>5927</v>
      </c>
    </row>
    <row r="2190" spans="6:10" ht="15" customHeight="1">
      <c r="F2190" s="610" t="s">
        <v>5928</v>
      </c>
      <c r="G2190" s="610" t="s">
        <v>1179</v>
      </c>
      <c r="H2190" s="610" t="s">
        <v>1178</v>
      </c>
      <c r="I2190" s="610" t="s">
        <v>1585</v>
      </c>
      <c r="J2190" s="610" t="s">
        <v>5929</v>
      </c>
    </row>
    <row r="2191" spans="6:10" ht="15" customHeight="1">
      <c r="F2191" s="610" t="s">
        <v>5930</v>
      </c>
      <c r="G2191" s="610" t="s">
        <v>1179</v>
      </c>
      <c r="H2191" s="610" t="s">
        <v>1178</v>
      </c>
      <c r="I2191" s="610" t="s">
        <v>1588</v>
      </c>
      <c r="J2191" s="610" t="s">
        <v>1303</v>
      </c>
    </row>
    <row r="2192" spans="6:10" ht="15" customHeight="1">
      <c r="F2192" s="610" t="s">
        <v>5931</v>
      </c>
      <c r="G2192" s="610" t="s">
        <v>1179</v>
      </c>
      <c r="H2192" s="610" t="s">
        <v>1178</v>
      </c>
      <c r="I2192" s="610" t="s">
        <v>1591</v>
      </c>
      <c r="J2192" s="610" t="s">
        <v>5932</v>
      </c>
    </row>
    <row r="2193" spans="6:10" ht="15" customHeight="1">
      <c r="F2193" s="610" t="s">
        <v>5933</v>
      </c>
      <c r="G2193" s="610" t="s">
        <v>1179</v>
      </c>
      <c r="H2193" s="610" t="s">
        <v>1178</v>
      </c>
      <c r="I2193" s="610" t="s">
        <v>1594</v>
      </c>
      <c r="J2193" s="610" t="s">
        <v>5934</v>
      </c>
    </row>
    <row r="2194" spans="6:10" ht="15" customHeight="1">
      <c r="F2194" s="610" t="s">
        <v>5935</v>
      </c>
      <c r="G2194" s="610" t="s">
        <v>1179</v>
      </c>
      <c r="H2194" s="610" t="s">
        <v>1178</v>
      </c>
      <c r="I2194" s="610" t="s">
        <v>1597</v>
      </c>
      <c r="J2194" s="610" t="s">
        <v>5936</v>
      </c>
    </row>
    <row r="2195" spans="6:10" ht="15" customHeight="1">
      <c r="F2195" s="610" t="s">
        <v>5937</v>
      </c>
      <c r="G2195" s="610" t="s">
        <v>1179</v>
      </c>
      <c r="H2195" s="610" t="s">
        <v>1178</v>
      </c>
      <c r="I2195" s="610" t="s">
        <v>1600</v>
      </c>
      <c r="J2195" s="610" t="s">
        <v>5938</v>
      </c>
    </row>
    <row r="2196" spans="6:10" ht="15" customHeight="1">
      <c r="F2196" s="610" t="s">
        <v>5939</v>
      </c>
      <c r="G2196" s="610" t="s">
        <v>1179</v>
      </c>
      <c r="H2196" s="610" t="s">
        <v>1178</v>
      </c>
      <c r="I2196" s="610" t="s">
        <v>1603</v>
      </c>
      <c r="J2196" s="610" t="s">
        <v>5940</v>
      </c>
    </row>
    <row r="2197" spans="6:10" ht="15" customHeight="1">
      <c r="F2197" s="610" t="s">
        <v>5941</v>
      </c>
      <c r="G2197" s="610" t="s">
        <v>1179</v>
      </c>
      <c r="H2197" s="610" t="s">
        <v>1178</v>
      </c>
      <c r="I2197" s="610" t="s">
        <v>1606</v>
      </c>
      <c r="J2197" s="610" t="s">
        <v>5942</v>
      </c>
    </row>
    <row r="2198" spans="6:10" ht="15" customHeight="1">
      <c r="F2198" s="610" t="s">
        <v>5943</v>
      </c>
      <c r="G2198" s="610" t="s">
        <v>1179</v>
      </c>
      <c r="H2198" s="610" t="s">
        <v>1178</v>
      </c>
      <c r="I2198" s="610" t="s">
        <v>1609</v>
      </c>
      <c r="J2198" s="610" t="s">
        <v>5454</v>
      </c>
    </row>
    <row r="2199" spans="6:10" ht="15" customHeight="1">
      <c r="F2199" s="610" t="s">
        <v>5944</v>
      </c>
      <c r="G2199" s="610" t="s">
        <v>1179</v>
      </c>
      <c r="H2199" s="610" t="s">
        <v>1178</v>
      </c>
      <c r="I2199" s="610" t="s">
        <v>1612</v>
      </c>
      <c r="J2199" s="610" t="s">
        <v>5945</v>
      </c>
    </row>
    <row r="2200" spans="6:10" ht="15" customHeight="1">
      <c r="F2200" s="610" t="s">
        <v>5946</v>
      </c>
      <c r="G2200" s="610" t="s">
        <v>1179</v>
      </c>
      <c r="H2200" s="610" t="s">
        <v>1178</v>
      </c>
      <c r="I2200" s="610" t="s">
        <v>1615</v>
      </c>
      <c r="J2200" s="610" t="s">
        <v>5947</v>
      </c>
    </row>
    <row r="2201" spans="6:10" ht="15" customHeight="1">
      <c r="F2201" s="610" t="s">
        <v>5948</v>
      </c>
      <c r="G2201" s="610" t="s">
        <v>1179</v>
      </c>
      <c r="H2201" s="610" t="s">
        <v>1178</v>
      </c>
      <c r="I2201" s="610" t="s">
        <v>1618</v>
      </c>
      <c r="J2201" s="610" t="s">
        <v>5949</v>
      </c>
    </row>
    <row r="2202" spans="6:10" ht="15" customHeight="1">
      <c r="F2202" s="610" t="s">
        <v>5950</v>
      </c>
      <c r="G2202" s="610" t="s">
        <v>1179</v>
      </c>
      <c r="H2202" s="610" t="s">
        <v>1178</v>
      </c>
      <c r="I2202" s="610" t="s">
        <v>1621</v>
      </c>
      <c r="J2202" s="610" t="s">
        <v>5951</v>
      </c>
    </row>
    <row r="2203" spans="6:10" ht="15" customHeight="1">
      <c r="F2203" s="610" t="s">
        <v>5952</v>
      </c>
      <c r="G2203" s="610" t="s">
        <v>1179</v>
      </c>
      <c r="H2203" s="610" t="s">
        <v>1178</v>
      </c>
      <c r="I2203" s="610" t="s">
        <v>2502</v>
      </c>
      <c r="J2203" s="610" t="s">
        <v>5953</v>
      </c>
    </row>
    <row r="2204" spans="6:10" ht="15" customHeight="1">
      <c r="F2204" s="610" t="s">
        <v>5954</v>
      </c>
      <c r="G2204" s="610" t="s">
        <v>1179</v>
      </c>
      <c r="H2204" s="610" t="s">
        <v>1178</v>
      </c>
      <c r="I2204" s="610" t="s">
        <v>2505</v>
      </c>
      <c r="J2204" s="610" t="s">
        <v>5955</v>
      </c>
    </row>
    <row r="2205" spans="6:10" ht="15" customHeight="1">
      <c r="F2205" s="610" t="s">
        <v>5956</v>
      </c>
      <c r="G2205" s="610" t="s">
        <v>1179</v>
      </c>
      <c r="H2205" s="610" t="s">
        <v>1178</v>
      </c>
      <c r="I2205" s="610" t="s">
        <v>2508</v>
      </c>
      <c r="J2205" s="610" t="s">
        <v>5957</v>
      </c>
    </row>
    <row r="2206" spans="6:10" ht="15" customHeight="1">
      <c r="F2206" s="610" t="s">
        <v>5958</v>
      </c>
      <c r="G2206" s="610" t="s">
        <v>1179</v>
      </c>
      <c r="H2206" s="610" t="s">
        <v>1178</v>
      </c>
      <c r="I2206" s="610" t="s">
        <v>2511</v>
      </c>
      <c r="J2206" s="610" t="s">
        <v>5959</v>
      </c>
    </row>
    <row r="2207" spans="6:10" ht="15" customHeight="1">
      <c r="F2207" s="610" t="s">
        <v>5960</v>
      </c>
      <c r="G2207" s="610" t="s">
        <v>1179</v>
      </c>
      <c r="H2207" s="610" t="s">
        <v>1178</v>
      </c>
      <c r="I2207" s="610" t="s">
        <v>2514</v>
      </c>
      <c r="J2207" s="610" t="s">
        <v>5961</v>
      </c>
    </row>
    <row r="2208" spans="6:10" ht="15" customHeight="1">
      <c r="F2208" s="610" t="s">
        <v>5962</v>
      </c>
      <c r="G2208" s="610" t="s">
        <v>1179</v>
      </c>
      <c r="H2208" s="610" t="s">
        <v>1178</v>
      </c>
      <c r="I2208" s="610" t="s">
        <v>2517</v>
      </c>
      <c r="J2208" s="610" t="s">
        <v>5963</v>
      </c>
    </row>
    <row r="2209" spans="6:10" ht="15" customHeight="1">
      <c r="F2209" s="610" t="s">
        <v>5964</v>
      </c>
      <c r="G2209" s="610" t="s">
        <v>1179</v>
      </c>
      <c r="H2209" s="610" t="s">
        <v>1178</v>
      </c>
      <c r="I2209" s="610" t="s">
        <v>3425</v>
      </c>
      <c r="J2209" s="610" t="s">
        <v>5965</v>
      </c>
    </row>
    <row r="2210" spans="6:10" ht="15" customHeight="1">
      <c r="F2210" s="610" t="s">
        <v>5966</v>
      </c>
      <c r="G2210" s="610" t="s">
        <v>1179</v>
      </c>
      <c r="H2210" s="610" t="s">
        <v>1178</v>
      </c>
      <c r="I2210" s="610" t="s">
        <v>3428</v>
      </c>
      <c r="J2210" s="610" t="s">
        <v>5967</v>
      </c>
    </row>
    <row r="2211" spans="6:10" ht="15" customHeight="1">
      <c r="F2211" s="610" t="s">
        <v>5968</v>
      </c>
      <c r="G2211" s="610" t="s">
        <v>1179</v>
      </c>
      <c r="H2211" s="610" t="s">
        <v>1178</v>
      </c>
      <c r="I2211" s="610" t="s">
        <v>3431</v>
      </c>
      <c r="J2211" s="610" t="s">
        <v>5969</v>
      </c>
    </row>
    <row r="2212" spans="6:10" ht="15" customHeight="1">
      <c r="F2212" s="610" t="s">
        <v>5970</v>
      </c>
      <c r="G2212" s="610" t="s">
        <v>1179</v>
      </c>
      <c r="H2212" s="610" t="s">
        <v>1178</v>
      </c>
      <c r="I2212" s="610" t="s">
        <v>3434</v>
      </c>
      <c r="J2212" s="610" t="s">
        <v>5971</v>
      </c>
    </row>
    <row r="2213" spans="6:10" ht="15" customHeight="1">
      <c r="F2213" s="610" t="s">
        <v>5972</v>
      </c>
      <c r="G2213" s="610" t="s">
        <v>1179</v>
      </c>
      <c r="H2213" s="610" t="s">
        <v>1178</v>
      </c>
      <c r="I2213" s="610" t="s">
        <v>3437</v>
      </c>
      <c r="J2213" s="610" t="s">
        <v>5973</v>
      </c>
    </row>
    <row r="2214" spans="6:10" ht="15" customHeight="1">
      <c r="F2214" s="610" t="s">
        <v>5974</v>
      </c>
      <c r="G2214" s="610" t="s">
        <v>1179</v>
      </c>
      <c r="H2214" s="610" t="s">
        <v>1178</v>
      </c>
      <c r="I2214" s="610" t="s">
        <v>3440</v>
      </c>
      <c r="J2214" s="610" t="s">
        <v>5975</v>
      </c>
    </row>
    <row r="2215" spans="6:10" ht="15" customHeight="1">
      <c r="F2215" s="610" t="s">
        <v>5976</v>
      </c>
      <c r="G2215" s="610" t="s">
        <v>1179</v>
      </c>
      <c r="H2215" s="610" t="s">
        <v>1178</v>
      </c>
      <c r="I2215" s="610" t="s">
        <v>3443</v>
      </c>
      <c r="J2215" s="610" t="s">
        <v>5977</v>
      </c>
    </row>
    <row r="2216" spans="6:10" ht="15" customHeight="1">
      <c r="F2216" s="610" t="s">
        <v>5978</v>
      </c>
      <c r="G2216" s="610" t="s">
        <v>1179</v>
      </c>
      <c r="H2216" s="610" t="s">
        <v>1178</v>
      </c>
      <c r="I2216" s="610" t="s">
        <v>3446</v>
      </c>
      <c r="J2216" s="610" t="s">
        <v>5979</v>
      </c>
    </row>
    <row r="2217" spans="6:10" ht="15" customHeight="1">
      <c r="F2217" s="610" t="s">
        <v>5980</v>
      </c>
      <c r="G2217" s="610" t="s">
        <v>1179</v>
      </c>
      <c r="H2217" s="610" t="s">
        <v>1178</v>
      </c>
      <c r="I2217" s="610" t="s">
        <v>3449</v>
      </c>
      <c r="J2217" s="610" t="s">
        <v>5981</v>
      </c>
    </row>
    <row r="2218" spans="6:10" ht="15" customHeight="1">
      <c r="F2218" s="610" t="s">
        <v>5982</v>
      </c>
      <c r="G2218" s="610" t="s">
        <v>1179</v>
      </c>
      <c r="H2218" s="610" t="s">
        <v>1178</v>
      </c>
      <c r="I2218" s="610" t="s">
        <v>3452</v>
      </c>
      <c r="J2218" s="610" t="s">
        <v>5983</v>
      </c>
    </row>
    <row r="2219" spans="6:10" ht="15" customHeight="1">
      <c r="F2219" s="610" t="s">
        <v>5984</v>
      </c>
      <c r="G2219" s="610" t="s">
        <v>1179</v>
      </c>
      <c r="H2219" s="610" t="s">
        <v>1178</v>
      </c>
      <c r="I2219" s="610" t="s">
        <v>3455</v>
      </c>
      <c r="J2219" s="610" t="s">
        <v>5985</v>
      </c>
    </row>
    <row r="2220" spans="6:10" ht="15" customHeight="1">
      <c r="F2220" s="610" t="s">
        <v>5986</v>
      </c>
      <c r="G2220" s="610" t="s">
        <v>1179</v>
      </c>
      <c r="H2220" s="610" t="s">
        <v>1178</v>
      </c>
      <c r="I2220" s="610" t="s">
        <v>3458</v>
      </c>
      <c r="J2220" s="610" t="s">
        <v>2905</v>
      </c>
    </row>
    <row r="2221" spans="6:10" ht="15" customHeight="1">
      <c r="F2221" s="610" t="s">
        <v>5987</v>
      </c>
      <c r="G2221" s="610" t="s">
        <v>1179</v>
      </c>
      <c r="H2221" s="610" t="s">
        <v>1178</v>
      </c>
      <c r="I2221" s="610" t="s">
        <v>3461</v>
      </c>
      <c r="J2221" s="610" t="s">
        <v>5988</v>
      </c>
    </row>
    <row r="2222" spans="6:10" ht="15" customHeight="1">
      <c r="F2222" s="610" t="s">
        <v>5989</v>
      </c>
      <c r="G2222" s="610" t="s">
        <v>1179</v>
      </c>
      <c r="H2222" s="610" t="s">
        <v>1178</v>
      </c>
      <c r="I2222" s="610" t="s">
        <v>3464</v>
      </c>
      <c r="J2222" s="610" t="s">
        <v>5990</v>
      </c>
    </row>
    <row r="2223" spans="6:10" ht="15" customHeight="1">
      <c r="F2223" s="610" t="s">
        <v>5991</v>
      </c>
      <c r="G2223" s="610" t="s">
        <v>1179</v>
      </c>
      <c r="H2223" s="610" t="s">
        <v>1178</v>
      </c>
      <c r="I2223" s="610" t="s">
        <v>3467</v>
      </c>
      <c r="J2223" s="610" t="s">
        <v>5992</v>
      </c>
    </row>
    <row r="2224" spans="6:10" ht="15" customHeight="1">
      <c r="F2224" s="610" t="s">
        <v>5993</v>
      </c>
      <c r="G2224" s="610" t="s">
        <v>1179</v>
      </c>
      <c r="H2224" s="610" t="s">
        <v>1178</v>
      </c>
      <c r="I2224" s="610" t="s">
        <v>3470</v>
      </c>
      <c r="J2224" s="610" t="s">
        <v>5994</v>
      </c>
    </row>
    <row r="2225" spans="6:10" ht="15" customHeight="1">
      <c r="F2225" s="610" t="s">
        <v>5995</v>
      </c>
      <c r="G2225" s="610" t="s">
        <v>1179</v>
      </c>
      <c r="H2225" s="610" t="s">
        <v>1178</v>
      </c>
      <c r="I2225" s="610" t="s">
        <v>3473</v>
      </c>
      <c r="J2225" s="610" t="s">
        <v>5996</v>
      </c>
    </row>
    <row r="2226" spans="6:10" ht="15" customHeight="1">
      <c r="F2226" s="610" t="s">
        <v>5997</v>
      </c>
      <c r="G2226" s="610" t="s">
        <v>1179</v>
      </c>
      <c r="H2226" s="610" t="s">
        <v>1178</v>
      </c>
      <c r="I2226" s="610" t="s">
        <v>3476</v>
      </c>
      <c r="J2226" s="610" t="s">
        <v>5998</v>
      </c>
    </row>
    <row r="2227" spans="6:10" ht="15" customHeight="1">
      <c r="F2227" s="610" t="s">
        <v>5999</v>
      </c>
      <c r="G2227" s="610" t="s">
        <v>1179</v>
      </c>
      <c r="H2227" s="610" t="s">
        <v>1178</v>
      </c>
      <c r="I2227" s="610" t="s">
        <v>3479</v>
      </c>
      <c r="J2227" s="610" t="s">
        <v>6000</v>
      </c>
    </row>
    <row r="2228" spans="6:10" ht="15" customHeight="1">
      <c r="F2228" s="610" t="s">
        <v>6001</v>
      </c>
      <c r="G2228" s="610" t="s">
        <v>1179</v>
      </c>
      <c r="H2228" s="610" t="s">
        <v>1178</v>
      </c>
      <c r="I2228" s="610" t="s">
        <v>3482</v>
      </c>
      <c r="J2228" s="610" t="s">
        <v>6002</v>
      </c>
    </row>
    <row r="2229" spans="6:10" ht="15" customHeight="1">
      <c r="F2229" s="610" t="s">
        <v>6003</v>
      </c>
      <c r="G2229" s="610" t="s">
        <v>1179</v>
      </c>
      <c r="H2229" s="610" t="s">
        <v>1178</v>
      </c>
      <c r="I2229" s="610" t="s">
        <v>3485</v>
      </c>
      <c r="J2229" s="610" t="s">
        <v>6004</v>
      </c>
    </row>
    <row r="2230" spans="6:10" ht="15" customHeight="1">
      <c r="F2230" s="610" t="s">
        <v>6005</v>
      </c>
      <c r="G2230" s="610" t="s">
        <v>1179</v>
      </c>
      <c r="H2230" s="610" t="s">
        <v>1178</v>
      </c>
      <c r="I2230" s="610" t="s">
        <v>3488</v>
      </c>
      <c r="J2230" s="610" t="s">
        <v>6006</v>
      </c>
    </row>
    <row r="2231" spans="6:10" ht="15" customHeight="1">
      <c r="F2231" s="610" t="s">
        <v>6007</v>
      </c>
      <c r="G2231" s="610" t="s">
        <v>1179</v>
      </c>
      <c r="H2231" s="610" t="s">
        <v>1178</v>
      </c>
      <c r="I2231" s="610" t="s">
        <v>3491</v>
      </c>
      <c r="J2231" s="610" t="s">
        <v>6008</v>
      </c>
    </row>
    <row r="2232" spans="6:10" ht="15" customHeight="1">
      <c r="F2232" s="610" t="s">
        <v>6009</v>
      </c>
      <c r="G2232" s="610" t="s">
        <v>1179</v>
      </c>
      <c r="H2232" s="610" t="s">
        <v>1178</v>
      </c>
      <c r="I2232" s="610" t="s">
        <v>3494</v>
      </c>
      <c r="J2232" s="610" t="s">
        <v>6010</v>
      </c>
    </row>
    <row r="2233" spans="6:10" ht="15" customHeight="1">
      <c r="F2233" s="610" t="s">
        <v>6011</v>
      </c>
      <c r="G2233" s="610" t="s">
        <v>1179</v>
      </c>
      <c r="H2233" s="610" t="s">
        <v>1178</v>
      </c>
      <c r="I2233" s="610" t="s">
        <v>3497</v>
      </c>
      <c r="J2233" s="610" t="s">
        <v>6012</v>
      </c>
    </row>
    <row r="2234" spans="6:10" ht="15" customHeight="1">
      <c r="F2234" s="610" t="s">
        <v>6013</v>
      </c>
      <c r="G2234" s="610" t="s">
        <v>1179</v>
      </c>
      <c r="H2234" s="610" t="s">
        <v>1178</v>
      </c>
      <c r="I2234" s="610" t="s">
        <v>3500</v>
      </c>
      <c r="J2234" s="610" t="s">
        <v>6014</v>
      </c>
    </row>
    <row r="2235" spans="6:10" ht="15" customHeight="1">
      <c r="F2235" s="610" t="s">
        <v>6015</v>
      </c>
      <c r="G2235" s="610" t="s">
        <v>1179</v>
      </c>
      <c r="H2235" s="610" t="s">
        <v>1178</v>
      </c>
      <c r="I2235" s="610" t="s">
        <v>3503</v>
      </c>
      <c r="J2235" s="610" t="s">
        <v>6016</v>
      </c>
    </row>
    <row r="2236" spans="6:10" ht="15" customHeight="1">
      <c r="F2236" s="610" t="s">
        <v>6017</v>
      </c>
      <c r="G2236" s="610" t="s">
        <v>1179</v>
      </c>
      <c r="H2236" s="610" t="s">
        <v>1178</v>
      </c>
      <c r="I2236" s="610" t="s">
        <v>3506</v>
      </c>
      <c r="J2236" s="610" t="s">
        <v>6018</v>
      </c>
    </row>
    <row r="2237" spans="6:10" ht="15" customHeight="1">
      <c r="F2237" s="610" t="s">
        <v>6019</v>
      </c>
      <c r="G2237" s="610" t="s">
        <v>1179</v>
      </c>
      <c r="H2237" s="610" t="s">
        <v>1178</v>
      </c>
      <c r="I2237" s="610" t="s">
        <v>3509</v>
      </c>
      <c r="J2237" s="610" t="s">
        <v>6020</v>
      </c>
    </row>
    <row r="2238" spans="6:10" ht="15" customHeight="1">
      <c r="F2238" s="610" t="s">
        <v>6021</v>
      </c>
      <c r="G2238" s="610" t="s">
        <v>1179</v>
      </c>
      <c r="H2238" s="610" t="s">
        <v>1178</v>
      </c>
      <c r="I2238" s="610" t="s">
        <v>3512</v>
      </c>
      <c r="J2238" s="610" t="s">
        <v>6022</v>
      </c>
    </row>
    <row r="2239" spans="6:10" ht="15" customHeight="1">
      <c r="F2239" s="610" t="s">
        <v>6023</v>
      </c>
      <c r="G2239" s="610" t="s">
        <v>1179</v>
      </c>
      <c r="H2239" s="610" t="s">
        <v>1178</v>
      </c>
      <c r="I2239" s="610" t="s">
        <v>3515</v>
      </c>
      <c r="J2239" s="610" t="s">
        <v>6024</v>
      </c>
    </row>
    <row r="2240" spans="6:10" ht="15" customHeight="1">
      <c r="F2240" s="610" t="s">
        <v>6025</v>
      </c>
      <c r="G2240" s="610" t="s">
        <v>1179</v>
      </c>
      <c r="H2240" s="610" t="s">
        <v>1178</v>
      </c>
      <c r="I2240" s="610" t="s">
        <v>3518</v>
      </c>
      <c r="J2240" s="610" t="s">
        <v>6026</v>
      </c>
    </row>
    <row r="2241" spans="6:10" ht="15" customHeight="1">
      <c r="F2241" s="610" t="s">
        <v>6027</v>
      </c>
      <c r="G2241" s="610" t="s">
        <v>1179</v>
      </c>
      <c r="H2241" s="610" t="s">
        <v>1178</v>
      </c>
      <c r="I2241" s="610" t="s">
        <v>3521</v>
      </c>
      <c r="J2241" s="610" t="s">
        <v>6028</v>
      </c>
    </row>
    <row r="2242" spans="6:10" ht="15" customHeight="1">
      <c r="F2242" s="610" t="s">
        <v>6029</v>
      </c>
      <c r="G2242" s="610" t="s">
        <v>1179</v>
      </c>
      <c r="H2242" s="610" t="s">
        <v>1178</v>
      </c>
      <c r="I2242" s="610" t="s">
        <v>3524</v>
      </c>
      <c r="J2242" s="610" t="s">
        <v>6030</v>
      </c>
    </row>
    <row r="2243" spans="6:10" ht="15" customHeight="1">
      <c r="F2243" s="610" t="s">
        <v>6031</v>
      </c>
      <c r="G2243" s="610" t="s">
        <v>1179</v>
      </c>
      <c r="H2243" s="610" t="s">
        <v>1178</v>
      </c>
      <c r="I2243" s="610" t="s">
        <v>3527</v>
      </c>
      <c r="J2243" s="610" t="s">
        <v>6032</v>
      </c>
    </row>
    <row r="2244" spans="6:10" ht="15" customHeight="1">
      <c r="F2244" s="610" t="s">
        <v>6033</v>
      </c>
      <c r="G2244" s="610" t="s">
        <v>1179</v>
      </c>
      <c r="H2244" s="610" t="s">
        <v>1178</v>
      </c>
      <c r="I2244" s="610" t="s">
        <v>3530</v>
      </c>
      <c r="J2244" s="610" t="s">
        <v>6034</v>
      </c>
    </row>
    <row r="2245" spans="6:10" ht="15" customHeight="1">
      <c r="F2245" s="610" t="s">
        <v>6035</v>
      </c>
      <c r="G2245" s="610" t="s">
        <v>1179</v>
      </c>
      <c r="H2245" s="610" t="s">
        <v>1178</v>
      </c>
      <c r="I2245" s="610" t="s">
        <v>3533</v>
      </c>
      <c r="J2245" s="610" t="s">
        <v>6036</v>
      </c>
    </row>
    <row r="2246" spans="6:10" ht="15" customHeight="1">
      <c r="F2246" s="610" t="s">
        <v>6037</v>
      </c>
      <c r="G2246" s="610" t="s">
        <v>1179</v>
      </c>
      <c r="H2246" s="610" t="s">
        <v>1178</v>
      </c>
      <c r="I2246" s="610" t="s">
        <v>3536</v>
      </c>
      <c r="J2246" s="610" t="s">
        <v>6038</v>
      </c>
    </row>
    <row r="2247" spans="6:10" ht="15" customHeight="1">
      <c r="F2247" s="610" t="s">
        <v>6039</v>
      </c>
      <c r="G2247" s="610" t="s">
        <v>1179</v>
      </c>
      <c r="H2247" s="610" t="s">
        <v>1178</v>
      </c>
      <c r="I2247" s="610" t="s">
        <v>3539</v>
      </c>
      <c r="J2247" s="610" t="s">
        <v>6040</v>
      </c>
    </row>
    <row r="2248" spans="6:10" ht="15" customHeight="1">
      <c r="F2248" s="610" t="s">
        <v>6041</v>
      </c>
      <c r="G2248" s="610" t="s">
        <v>1179</v>
      </c>
      <c r="H2248" s="610" t="s">
        <v>1178</v>
      </c>
      <c r="I2248" s="610" t="s">
        <v>3542</v>
      </c>
      <c r="J2248" s="610" t="s">
        <v>6042</v>
      </c>
    </row>
    <row r="2249" spans="6:10" ht="15" customHeight="1">
      <c r="F2249" s="610" t="s">
        <v>6043</v>
      </c>
      <c r="G2249" s="610" t="s">
        <v>1179</v>
      </c>
      <c r="H2249" s="610" t="s">
        <v>1178</v>
      </c>
      <c r="I2249" s="610" t="s">
        <v>3545</v>
      </c>
      <c r="J2249" s="610" t="s">
        <v>6044</v>
      </c>
    </row>
    <row r="2250" spans="6:10" ht="15" customHeight="1">
      <c r="F2250" s="610" t="s">
        <v>6045</v>
      </c>
      <c r="G2250" s="610" t="s">
        <v>1179</v>
      </c>
      <c r="H2250" s="610" t="s">
        <v>1178</v>
      </c>
      <c r="I2250" s="610" t="s">
        <v>3548</v>
      </c>
      <c r="J2250" s="610" t="s">
        <v>5078</v>
      </c>
    </row>
    <row r="2251" spans="6:10" ht="15" customHeight="1">
      <c r="F2251" s="610" t="s">
        <v>6046</v>
      </c>
      <c r="G2251" s="610" t="s">
        <v>1179</v>
      </c>
      <c r="H2251" s="610" t="s">
        <v>1178</v>
      </c>
      <c r="I2251" s="610" t="s">
        <v>3551</v>
      </c>
      <c r="J2251" s="610" t="s">
        <v>2450</v>
      </c>
    </row>
    <row r="2252" spans="6:10" ht="15" customHeight="1">
      <c r="F2252" s="610" t="s">
        <v>6047</v>
      </c>
      <c r="G2252" s="610" t="s">
        <v>1179</v>
      </c>
      <c r="H2252" s="610" t="s">
        <v>1178</v>
      </c>
      <c r="I2252" s="610" t="s">
        <v>3554</v>
      </c>
      <c r="J2252" s="610" t="s">
        <v>6048</v>
      </c>
    </row>
    <row r="2253" spans="6:10" ht="15" customHeight="1">
      <c r="F2253" s="610" t="s">
        <v>6049</v>
      </c>
      <c r="G2253" s="610" t="s">
        <v>1179</v>
      </c>
      <c r="H2253" s="610" t="s">
        <v>1178</v>
      </c>
      <c r="I2253" s="610" t="s">
        <v>3557</v>
      </c>
      <c r="J2253" s="610" t="s">
        <v>6050</v>
      </c>
    </row>
    <row r="2254" spans="6:10" ht="15" customHeight="1">
      <c r="F2254" s="610" t="s">
        <v>6051</v>
      </c>
      <c r="G2254" s="610" t="s">
        <v>1179</v>
      </c>
      <c r="H2254" s="610" t="s">
        <v>1178</v>
      </c>
      <c r="I2254" s="610" t="s">
        <v>3560</v>
      </c>
      <c r="J2254" s="610" t="s">
        <v>6052</v>
      </c>
    </row>
    <row r="2255" spans="6:10" ht="15" customHeight="1">
      <c r="F2255" s="610" t="s">
        <v>6053</v>
      </c>
      <c r="G2255" s="610" t="s">
        <v>1179</v>
      </c>
      <c r="H2255" s="610" t="s">
        <v>1178</v>
      </c>
      <c r="I2255" s="610" t="s">
        <v>3563</v>
      </c>
      <c r="J2255" s="610" t="s">
        <v>6054</v>
      </c>
    </row>
    <row r="2256" spans="6:10" ht="15" customHeight="1">
      <c r="F2256" s="610" t="s">
        <v>6055</v>
      </c>
      <c r="G2256" s="610" t="s">
        <v>1179</v>
      </c>
      <c r="H2256" s="610" t="s">
        <v>1178</v>
      </c>
      <c r="I2256" s="610" t="s">
        <v>3566</v>
      </c>
      <c r="J2256" s="610" t="s">
        <v>6056</v>
      </c>
    </row>
    <row r="2257" spans="6:10" ht="15" customHeight="1">
      <c r="F2257" s="610" t="s">
        <v>6057</v>
      </c>
      <c r="G2257" s="610" t="s">
        <v>1179</v>
      </c>
      <c r="H2257" s="610" t="s">
        <v>1178</v>
      </c>
      <c r="I2257" s="610" t="s">
        <v>3569</v>
      </c>
      <c r="J2257" s="610" t="s">
        <v>1927</v>
      </c>
    </row>
    <row r="2258" spans="6:10" ht="15" customHeight="1">
      <c r="F2258" s="610" t="s">
        <v>6058</v>
      </c>
      <c r="G2258" s="610" t="s">
        <v>1179</v>
      </c>
      <c r="H2258" s="610" t="s">
        <v>1178</v>
      </c>
      <c r="I2258" s="610" t="s">
        <v>3572</v>
      </c>
      <c r="J2258" s="610" t="s">
        <v>6059</v>
      </c>
    </row>
    <row r="2259" spans="6:10" ht="15" customHeight="1">
      <c r="F2259" s="610" t="s">
        <v>6060</v>
      </c>
      <c r="G2259" s="610" t="s">
        <v>1179</v>
      </c>
      <c r="H2259" s="610" t="s">
        <v>1178</v>
      </c>
      <c r="I2259" s="610" t="s">
        <v>3575</v>
      </c>
      <c r="J2259" s="610" t="s">
        <v>6061</v>
      </c>
    </row>
    <row r="2260" spans="6:10" ht="15" customHeight="1">
      <c r="F2260" s="610" t="s">
        <v>6062</v>
      </c>
      <c r="G2260" s="610" t="s">
        <v>1179</v>
      </c>
      <c r="H2260" s="610" t="s">
        <v>1178</v>
      </c>
      <c r="I2260" s="610" t="s">
        <v>3578</v>
      </c>
      <c r="J2260" s="610" t="s">
        <v>6063</v>
      </c>
    </row>
    <row r="2261" spans="6:10" ht="15" customHeight="1">
      <c r="F2261" s="610" t="s">
        <v>6064</v>
      </c>
      <c r="G2261" s="610" t="s">
        <v>1179</v>
      </c>
      <c r="H2261" s="610" t="s">
        <v>1178</v>
      </c>
      <c r="I2261" s="610" t="s">
        <v>3581</v>
      </c>
      <c r="J2261" s="610" t="s">
        <v>6065</v>
      </c>
    </row>
    <row r="2262" spans="6:10" ht="15" customHeight="1">
      <c r="F2262" s="610" t="s">
        <v>6066</v>
      </c>
      <c r="G2262" s="610" t="s">
        <v>1179</v>
      </c>
      <c r="H2262" s="610" t="s">
        <v>1178</v>
      </c>
      <c r="I2262" s="610" t="s">
        <v>3584</v>
      </c>
      <c r="J2262" s="610" t="s">
        <v>6067</v>
      </c>
    </row>
    <row r="2263" spans="6:10" ht="15" customHeight="1">
      <c r="F2263" s="610" t="s">
        <v>6068</v>
      </c>
      <c r="G2263" s="610" t="s">
        <v>1179</v>
      </c>
      <c r="H2263" s="610" t="s">
        <v>1178</v>
      </c>
      <c r="I2263" s="610" t="s">
        <v>3587</v>
      </c>
      <c r="J2263" s="610" t="s">
        <v>6069</v>
      </c>
    </row>
    <row r="2264" spans="6:10" ht="15" customHeight="1">
      <c r="F2264" s="610" t="s">
        <v>6070</v>
      </c>
      <c r="G2264" s="610" t="s">
        <v>1179</v>
      </c>
      <c r="H2264" s="610" t="s">
        <v>1178</v>
      </c>
      <c r="I2264" s="610" t="s">
        <v>3590</v>
      </c>
      <c r="J2264" s="610" t="s">
        <v>6071</v>
      </c>
    </row>
    <row r="2265" spans="6:10" ht="15" customHeight="1">
      <c r="F2265" s="610" t="s">
        <v>6072</v>
      </c>
      <c r="G2265" s="610" t="s">
        <v>1179</v>
      </c>
      <c r="H2265" s="610" t="s">
        <v>1178</v>
      </c>
      <c r="I2265" s="610" t="s">
        <v>3593</v>
      </c>
      <c r="J2265" s="610" t="s">
        <v>6073</v>
      </c>
    </row>
    <row r="2266" spans="6:10" ht="15" customHeight="1">
      <c r="F2266" s="610" t="s">
        <v>6074</v>
      </c>
      <c r="G2266" s="610" t="s">
        <v>1179</v>
      </c>
      <c r="H2266" s="610" t="s">
        <v>1178</v>
      </c>
      <c r="I2266" s="610" t="s">
        <v>3596</v>
      </c>
      <c r="J2266" s="610" t="s">
        <v>6075</v>
      </c>
    </row>
    <row r="2267" spans="6:10" ht="15" customHeight="1">
      <c r="F2267" s="610" t="s">
        <v>6076</v>
      </c>
      <c r="G2267" s="610" t="s">
        <v>1179</v>
      </c>
      <c r="H2267" s="610" t="s">
        <v>1178</v>
      </c>
      <c r="I2267" s="610" t="s">
        <v>3599</v>
      </c>
      <c r="J2267" s="610" t="s">
        <v>6077</v>
      </c>
    </row>
    <row r="2268" spans="6:10" ht="15" customHeight="1">
      <c r="F2268" s="610" t="s">
        <v>6078</v>
      </c>
      <c r="G2268" s="610" t="s">
        <v>1179</v>
      </c>
      <c r="H2268" s="610" t="s">
        <v>1178</v>
      </c>
      <c r="I2268" s="610" t="s">
        <v>3602</v>
      </c>
      <c r="J2268" s="610" t="s">
        <v>6079</v>
      </c>
    </row>
    <row r="2269" spans="6:10" ht="15" customHeight="1">
      <c r="F2269" s="610" t="s">
        <v>6080</v>
      </c>
      <c r="G2269" s="610" t="s">
        <v>1179</v>
      </c>
      <c r="H2269" s="610" t="s">
        <v>1178</v>
      </c>
      <c r="I2269" s="610" t="s">
        <v>3605</v>
      </c>
      <c r="J2269" s="610" t="s">
        <v>2463</v>
      </c>
    </row>
    <row r="2270" spans="6:10" ht="15" customHeight="1">
      <c r="F2270" s="610" t="s">
        <v>6081</v>
      </c>
      <c r="G2270" s="610" t="s">
        <v>1179</v>
      </c>
      <c r="H2270" s="610" t="s">
        <v>1178</v>
      </c>
      <c r="I2270" s="610" t="s">
        <v>3608</v>
      </c>
      <c r="J2270" s="610" t="s">
        <v>6082</v>
      </c>
    </row>
    <row r="2271" spans="6:10" ht="15" customHeight="1">
      <c r="F2271" s="610" t="s">
        <v>6083</v>
      </c>
      <c r="G2271" s="610" t="s">
        <v>1179</v>
      </c>
      <c r="H2271" s="610" t="s">
        <v>1178</v>
      </c>
      <c r="I2271" s="610" t="s">
        <v>3611</v>
      </c>
      <c r="J2271" s="610" t="s">
        <v>6084</v>
      </c>
    </row>
    <row r="2272" spans="6:10" ht="15" customHeight="1">
      <c r="F2272" s="610" t="s">
        <v>6085</v>
      </c>
      <c r="G2272" s="610" t="s">
        <v>1179</v>
      </c>
      <c r="H2272" s="610" t="s">
        <v>1178</v>
      </c>
      <c r="I2272" s="610" t="s">
        <v>3614</v>
      </c>
      <c r="J2272" s="610" t="s">
        <v>2478</v>
      </c>
    </row>
    <row r="2273" spans="6:10" ht="15" customHeight="1">
      <c r="F2273" s="610" t="s">
        <v>6086</v>
      </c>
      <c r="G2273" s="610" t="s">
        <v>1179</v>
      </c>
      <c r="H2273" s="610" t="s">
        <v>1178</v>
      </c>
      <c r="I2273" s="610" t="s">
        <v>3617</v>
      </c>
      <c r="J2273" s="610" t="s">
        <v>6087</v>
      </c>
    </row>
    <row r="2274" spans="6:10" ht="15" customHeight="1">
      <c r="F2274" s="610" t="s">
        <v>6088</v>
      </c>
      <c r="G2274" s="610" t="s">
        <v>1179</v>
      </c>
      <c r="H2274" s="610" t="s">
        <v>1178</v>
      </c>
      <c r="I2274" s="610" t="s">
        <v>3620</v>
      </c>
      <c r="J2274" s="610" t="s">
        <v>6089</v>
      </c>
    </row>
    <row r="2275" spans="6:10" ht="15" customHeight="1">
      <c r="F2275" s="610" t="s">
        <v>6090</v>
      </c>
      <c r="G2275" s="610" t="s">
        <v>1179</v>
      </c>
      <c r="H2275" s="610" t="s">
        <v>1178</v>
      </c>
      <c r="I2275" s="610" t="s">
        <v>3623</v>
      </c>
      <c r="J2275" s="610" t="s">
        <v>6091</v>
      </c>
    </row>
    <row r="2276" spans="6:10" ht="15" customHeight="1">
      <c r="F2276" s="610" t="s">
        <v>6092</v>
      </c>
      <c r="G2276" s="610" t="s">
        <v>1179</v>
      </c>
      <c r="H2276" s="610" t="s">
        <v>1178</v>
      </c>
      <c r="I2276" s="610" t="s">
        <v>3626</v>
      </c>
      <c r="J2276" s="610" t="s">
        <v>6093</v>
      </c>
    </row>
    <row r="2277" spans="6:10" ht="15" customHeight="1">
      <c r="F2277" s="610" t="s">
        <v>6094</v>
      </c>
      <c r="G2277" s="610" t="s">
        <v>1179</v>
      </c>
      <c r="H2277" s="610" t="s">
        <v>1178</v>
      </c>
      <c r="I2277" s="610" t="s">
        <v>3629</v>
      </c>
      <c r="J2277" s="610" t="s">
        <v>6095</v>
      </c>
    </row>
    <row r="2278" spans="6:10" ht="15" customHeight="1">
      <c r="F2278" s="610" t="s">
        <v>6096</v>
      </c>
      <c r="G2278" s="610" t="s">
        <v>1179</v>
      </c>
      <c r="H2278" s="610" t="s">
        <v>1178</v>
      </c>
      <c r="I2278" s="610" t="s">
        <v>3631</v>
      </c>
      <c r="J2278" s="610" t="s">
        <v>6097</v>
      </c>
    </row>
    <row r="2279" spans="6:10" ht="15" customHeight="1">
      <c r="F2279" s="610" t="s">
        <v>6098</v>
      </c>
      <c r="G2279" s="610" t="s">
        <v>1179</v>
      </c>
      <c r="H2279" s="610" t="s">
        <v>1178</v>
      </c>
      <c r="I2279" s="610" t="s">
        <v>3634</v>
      </c>
      <c r="J2279" s="610" t="s">
        <v>6099</v>
      </c>
    </row>
    <row r="2280" spans="6:10" ht="15" customHeight="1">
      <c r="F2280" s="610" t="s">
        <v>6100</v>
      </c>
      <c r="G2280" s="610" t="s">
        <v>1179</v>
      </c>
      <c r="H2280" s="610" t="s">
        <v>1178</v>
      </c>
      <c r="I2280" s="610" t="s">
        <v>3637</v>
      </c>
      <c r="J2280" s="610" t="s">
        <v>6101</v>
      </c>
    </row>
    <row r="2281" spans="6:10" ht="15" customHeight="1">
      <c r="F2281" s="610" t="s">
        <v>6102</v>
      </c>
      <c r="G2281" s="610" t="s">
        <v>1179</v>
      </c>
      <c r="H2281" s="610" t="s">
        <v>1178</v>
      </c>
      <c r="I2281" s="610" t="s">
        <v>3640</v>
      </c>
      <c r="J2281" s="610" t="s">
        <v>2746</v>
      </c>
    </row>
    <row r="2282" spans="6:10" ht="15" customHeight="1">
      <c r="F2282" s="610" t="s">
        <v>6103</v>
      </c>
      <c r="G2282" s="610" t="s">
        <v>1179</v>
      </c>
      <c r="H2282" s="610" t="s">
        <v>1178</v>
      </c>
      <c r="I2282" s="610" t="s">
        <v>3643</v>
      </c>
      <c r="J2282" s="610" t="s">
        <v>1288</v>
      </c>
    </row>
    <row r="2283" spans="6:10" ht="15" customHeight="1">
      <c r="F2283" s="610" t="s">
        <v>6104</v>
      </c>
      <c r="G2283" s="610" t="s">
        <v>1179</v>
      </c>
      <c r="H2283" s="610" t="s">
        <v>1178</v>
      </c>
      <c r="I2283" s="610" t="s">
        <v>3646</v>
      </c>
      <c r="J2283" s="610" t="s">
        <v>6105</v>
      </c>
    </row>
    <row r="2284" spans="6:10" ht="15" customHeight="1">
      <c r="F2284" s="610" t="s">
        <v>6106</v>
      </c>
      <c r="G2284" s="610" t="s">
        <v>1179</v>
      </c>
      <c r="H2284" s="610" t="s">
        <v>1178</v>
      </c>
      <c r="I2284" s="610" t="s">
        <v>3649</v>
      </c>
      <c r="J2284" s="610" t="s">
        <v>6107</v>
      </c>
    </row>
    <row r="2285" spans="6:10" ht="15" customHeight="1">
      <c r="F2285" s="610" t="s">
        <v>6108</v>
      </c>
      <c r="G2285" s="610" t="s">
        <v>1179</v>
      </c>
      <c r="H2285" s="610" t="s">
        <v>1178</v>
      </c>
      <c r="I2285" s="610" t="s">
        <v>3652</v>
      </c>
      <c r="J2285" s="610" t="s">
        <v>6109</v>
      </c>
    </row>
    <row r="2286" spans="6:10" ht="15" customHeight="1">
      <c r="F2286" s="610" t="s">
        <v>6110</v>
      </c>
      <c r="G2286" s="610" t="s">
        <v>1179</v>
      </c>
      <c r="H2286" s="610" t="s">
        <v>1178</v>
      </c>
      <c r="I2286" s="610" t="s">
        <v>3655</v>
      </c>
      <c r="J2286" s="610" t="s">
        <v>6111</v>
      </c>
    </row>
    <row r="2287" spans="6:10" ht="15" customHeight="1">
      <c r="F2287" s="610" t="s">
        <v>6112</v>
      </c>
      <c r="G2287" s="610" t="s">
        <v>1179</v>
      </c>
      <c r="H2287" s="610" t="s">
        <v>1178</v>
      </c>
      <c r="I2287" s="610" t="s">
        <v>3658</v>
      </c>
      <c r="J2287" s="610" t="s">
        <v>6113</v>
      </c>
    </row>
    <row r="2288" spans="6:10" ht="15" customHeight="1">
      <c r="F2288" s="610" t="s">
        <v>6114</v>
      </c>
      <c r="G2288" s="610" t="s">
        <v>1179</v>
      </c>
      <c r="H2288" s="610" t="s">
        <v>1178</v>
      </c>
      <c r="I2288" s="610" t="s">
        <v>3661</v>
      </c>
      <c r="J2288" s="610" t="s">
        <v>6115</v>
      </c>
    </row>
    <row r="2289" spans="6:10" ht="15" customHeight="1">
      <c r="F2289" s="610" t="s">
        <v>6116</v>
      </c>
      <c r="G2289" s="610" t="s">
        <v>1179</v>
      </c>
      <c r="H2289" s="610" t="s">
        <v>1178</v>
      </c>
      <c r="I2289" s="610" t="s">
        <v>3664</v>
      </c>
      <c r="J2289" s="610" t="s">
        <v>6117</v>
      </c>
    </row>
    <row r="2290" spans="6:10" ht="15" customHeight="1">
      <c r="F2290" s="610" t="s">
        <v>6118</v>
      </c>
      <c r="G2290" s="610" t="s">
        <v>1179</v>
      </c>
      <c r="H2290" s="610" t="s">
        <v>1178</v>
      </c>
      <c r="I2290" s="610" t="s">
        <v>3667</v>
      </c>
      <c r="J2290" s="610" t="s">
        <v>6119</v>
      </c>
    </row>
    <row r="2291" spans="6:10" ht="15" customHeight="1">
      <c r="F2291" s="610" t="s">
        <v>6120</v>
      </c>
      <c r="G2291" s="610" t="s">
        <v>1179</v>
      </c>
      <c r="H2291" s="610" t="s">
        <v>1178</v>
      </c>
      <c r="I2291" s="610" t="s">
        <v>3670</v>
      </c>
      <c r="J2291" s="610" t="s">
        <v>6121</v>
      </c>
    </row>
    <row r="2292" spans="6:10" ht="15" customHeight="1">
      <c r="F2292" s="610" t="s">
        <v>6122</v>
      </c>
      <c r="G2292" s="610" t="s">
        <v>1179</v>
      </c>
      <c r="H2292" s="610" t="s">
        <v>1178</v>
      </c>
      <c r="I2292" s="610" t="s">
        <v>3673</v>
      </c>
      <c r="J2292" s="610" t="s">
        <v>6123</v>
      </c>
    </row>
    <row r="2293" spans="6:10" ht="15" customHeight="1">
      <c r="F2293" s="610" t="s">
        <v>6124</v>
      </c>
      <c r="G2293" s="610" t="s">
        <v>1179</v>
      </c>
      <c r="H2293" s="610" t="s">
        <v>1178</v>
      </c>
      <c r="I2293" s="610" t="s">
        <v>3675</v>
      </c>
      <c r="J2293" s="610" t="s">
        <v>6125</v>
      </c>
    </row>
    <row r="2294" spans="6:10" ht="15" customHeight="1">
      <c r="F2294" s="610" t="s">
        <v>6126</v>
      </c>
      <c r="G2294" s="610" t="s">
        <v>1179</v>
      </c>
      <c r="H2294" s="610" t="s">
        <v>1178</v>
      </c>
      <c r="I2294" s="610" t="s">
        <v>3678</v>
      </c>
      <c r="J2294" s="610" t="s">
        <v>6127</v>
      </c>
    </row>
    <row r="2295" spans="6:10" ht="15" customHeight="1">
      <c r="F2295" s="610" t="s">
        <v>6128</v>
      </c>
      <c r="G2295" s="610" t="s">
        <v>1179</v>
      </c>
      <c r="H2295" s="610" t="s">
        <v>1178</v>
      </c>
      <c r="I2295" s="610" t="s">
        <v>3681</v>
      </c>
      <c r="J2295" s="610" t="s">
        <v>6129</v>
      </c>
    </row>
    <row r="2296" spans="6:10" ht="15" customHeight="1">
      <c r="F2296" s="610" t="s">
        <v>6130</v>
      </c>
      <c r="G2296" s="610" t="s">
        <v>1184</v>
      </c>
      <c r="H2296" s="610" t="s">
        <v>1183</v>
      </c>
      <c r="I2296" s="610" t="s">
        <v>1046</v>
      </c>
      <c r="J2296" s="610" t="s">
        <v>6131</v>
      </c>
    </row>
    <row r="2297" spans="6:10" ht="15" customHeight="1">
      <c r="F2297" s="610" t="s">
        <v>6132</v>
      </c>
      <c r="G2297" s="610" t="s">
        <v>1184</v>
      </c>
      <c r="H2297" s="610" t="s">
        <v>1183</v>
      </c>
      <c r="I2297" s="610" t="s">
        <v>1048</v>
      </c>
      <c r="J2297" s="610" t="s">
        <v>6133</v>
      </c>
    </row>
    <row r="2298" spans="6:10" ht="15" customHeight="1">
      <c r="F2298" s="610" t="s">
        <v>6134</v>
      </c>
      <c r="G2298" s="610" t="s">
        <v>1184</v>
      </c>
      <c r="H2298" s="610" t="s">
        <v>1183</v>
      </c>
      <c r="I2298" s="610" t="s">
        <v>1054</v>
      </c>
      <c r="J2298" s="610" t="s">
        <v>6135</v>
      </c>
    </row>
    <row r="2299" spans="6:10" ht="15" customHeight="1">
      <c r="F2299" s="610" t="s">
        <v>6136</v>
      </c>
      <c r="G2299" s="610" t="s">
        <v>1184</v>
      </c>
      <c r="H2299" s="610" t="s">
        <v>1183</v>
      </c>
      <c r="I2299" s="610" t="s">
        <v>1060</v>
      </c>
      <c r="J2299" s="610" t="s">
        <v>6137</v>
      </c>
    </row>
    <row r="2300" spans="6:10" ht="15" customHeight="1">
      <c r="F2300" s="610" t="s">
        <v>6138</v>
      </c>
      <c r="G2300" s="610" t="s">
        <v>1184</v>
      </c>
      <c r="H2300" s="610" t="s">
        <v>1183</v>
      </c>
      <c r="I2300" s="610" t="s">
        <v>1065</v>
      </c>
      <c r="J2300" s="610" t="s">
        <v>6139</v>
      </c>
    </row>
    <row r="2301" spans="6:10" ht="15" customHeight="1">
      <c r="F2301" s="610" t="s">
        <v>6140</v>
      </c>
      <c r="G2301" s="610" t="s">
        <v>1184</v>
      </c>
      <c r="H2301" s="610" t="s">
        <v>1183</v>
      </c>
      <c r="I2301" s="610" t="s">
        <v>1071</v>
      </c>
      <c r="J2301" s="610" t="s">
        <v>6141</v>
      </c>
    </row>
    <row r="2302" spans="6:10" ht="15" customHeight="1">
      <c r="F2302" s="610" t="s">
        <v>6142</v>
      </c>
      <c r="G2302" s="610" t="s">
        <v>1184</v>
      </c>
      <c r="H2302" s="610" t="s">
        <v>1183</v>
      </c>
      <c r="I2302" s="610" t="s">
        <v>1076</v>
      </c>
      <c r="J2302" s="610" t="s">
        <v>6143</v>
      </c>
    </row>
    <row r="2303" spans="6:10" ht="15" customHeight="1">
      <c r="F2303" s="610" t="s">
        <v>6144</v>
      </c>
      <c r="G2303" s="610" t="s">
        <v>1184</v>
      </c>
      <c r="H2303" s="610" t="s">
        <v>1183</v>
      </c>
      <c r="I2303" s="610" t="s">
        <v>1081</v>
      </c>
      <c r="J2303" s="610" t="s">
        <v>6145</v>
      </c>
    </row>
    <row r="2304" spans="6:10" ht="15" customHeight="1">
      <c r="F2304" s="610" t="s">
        <v>6146</v>
      </c>
      <c r="G2304" s="610" t="s">
        <v>1184</v>
      </c>
      <c r="H2304" s="610" t="s">
        <v>1183</v>
      </c>
      <c r="I2304" s="610" t="s">
        <v>1086</v>
      </c>
      <c r="J2304" s="610" t="s">
        <v>6147</v>
      </c>
    </row>
    <row r="2305" spans="6:10" ht="15" customHeight="1">
      <c r="F2305" s="610" t="s">
        <v>6148</v>
      </c>
      <c r="G2305" s="610" t="s">
        <v>1184</v>
      </c>
      <c r="H2305" s="610" t="s">
        <v>1183</v>
      </c>
      <c r="I2305" s="610" t="s">
        <v>1092</v>
      </c>
      <c r="J2305" s="610" t="s">
        <v>6149</v>
      </c>
    </row>
    <row r="2306" spans="6:10" ht="15" customHeight="1">
      <c r="F2306" s="610" t="s">
        <v>6150</v>
      </c>
      <c r="G2306" s="610" t="s">
        <v>1184</v>
      </c>
      <c r="H2306" s="610" t="s">
        <v>1183</v>
      </c>
      <c r="I2306" s="610" t="s">
        <v>1097</v>
      </c>
      <c r="J2306" s="610" t="s">
        <v>6151</v>
      </c>
    </row>
    <row r="2307" spans="6:10" ht="15" customHeight="1">
      <c r="F2307" s="610" t="s">
        <v>6152</v>
      </c>
      <c r="G2307" s="610" t="s">
        <v>1184</v>
      </c>
      <c r="H2307" s="610" t="s">
        <v>1183</v>
      </c>
      <c r="I2307" s="610" t="s">
        <v>1212</v>
      </c>
      <c r="J2307" s="610" t="s">
        <v>6153</v>
      </c>
    </row>
    <row r="2308" spans="6:10" ht="15" customHeight="1">
      <c r="F2308" s="610" t="s">
        <v>6154</v>
      </c>
      <c r="G2308" s="610" t="s">
        <v>1184</v>
      </c>
      <c r="H2308" s="610" t="s">
        <v>1183</v>
      </c>
      <c r="I2308" s="610" t="s">
        <v>1214</v>
      </c>
      <c r="J2308" s="610" t="s">
        <v>6155</v>
      </c>
    </row>
    <row r="2309" spans="6:10" ht="15" customHeight="1">
      <c r="F2309" s="610" t="s">
        <v>6156</v>
      </c>
      <c r="G2309" s="610" t="s">
        <v>1184</v>
      </c>
      <c r="H2309" s="610" t="s">
        <v>1183</v>
      </c>
      <c r="I2309" s="610" t="s">
        <v>1216</v>
      </c>
      <c r="J2309" s="610" t="s">
        <v>6157</v>
      </c>
    </row>
    <row r="2310" spans="6:10" ht="15" customHeight="1">
      <c r="F2310" s="610" t="s">
        <v>6158</v>
      </c>
      <c r="G2310" s="610" t="s">
        <v>1184</v>
      </c>
      <c r="H2310" s="610" t="s">
        <v>1183</v>
      </c>
      <c r="I2310" s="610" t="s">
        <v>1219</v>
      </c>
      <c r="J2310" s="610" t="s">
        <v>6159</v>
      </c>
    </row>
    <row r="2311" spans="6:10" ht="15" customHeight="1">
      <c r="F2311" s="610" t="s">
        <v>6160</v>
      </c>
      <c r="G2311" s="610" t="s">
        <v>1184</v>
      </c>
      <c r="H2311" s="610" t="s">
        <v>1183</v>
      </c>
      <c r="I2311" s="610" t="s">
        <v>1222</v>
      </c>
      <c r="J2311" s="610" t="s">
        <v>6161</v>
      </c>
    </row>
    <row r="2312" spans="6:10" ht="15" customHeight="1">
      <c r="F2312" s="610" t="s">
        <v>6162</v>
      </c>
      <c r="G2312" s="610" t="s">
        <v>1184</v>
      </c>
      <c r="H2312" s="610" t="s">
        <v>1183</v>
      </c>
      <c r="I2312" s="610" t="s">
        <v>1225</v>
      </c>
      <c r="J2312" s="610" t="s">
        <v>6163</v>
      </c>
    </row>
    <row r="2313" spans="6:10" ht="15" customHeight="1">
      <c r="F2313" s="610" t="s">
        <v>6164</v>
      </c>
      <c r="G2313" s="610" t="s">
        <v>1184</v>
      </c>
      <c r="H2313" s="610" t="s">
        <v>1183</v>
      </c>
      <c r="I2313" s="610" t="s">
        <v>1228</v>
      </c>
      <c r="J2313" s="610" t="s">
        <v>6165</v>
      </c>
    </row>
    <row r="2314" spans="6:10" ht="15" customHeight="1">
      <c r="F2314" s="610" t="s">
        <v>6166</v>
      </c>
      <c r="G2314" s="610" t="s">
        <v>1184</v>
      </c>
      <c r="H2314" s="610" t="s">
        <v>1183</v>
      </c>
      <c r="I2314" s="610" t="s">
        <v>1231</v>
      </c>
      <c r="J2314" s="610" t="s">
        <v>6167</v>
      </c>
    </row>
    <row r="2315" spans="6:10" ht="15" customHeight="1">
      <c r="F2315" s="610" t="s">
        <v>6168</v>
      </c>
      <c r="G2315" s="610" t="s">
        <v>1184</v>
      </c>
      <c r="H2315" s="610" t="s">
        <v>1183</v>
      </c>
      <c r="I2315" s="610" t="s">
        <v>1233</v>
      </c>
      <c r="J2315" s="610" t="s">
        <v>6169</v>
      </c>
    </row>
    <row r="2316" spans="6:10" ht="15" customHeight="1">
      <c r="F2316" s="610" t="s">
        <v>6170</v>
      </c>
      <c r="G2316" s="610" t="s">
        <v>1184</v>
      </c>
      <c r="H2316" s="610" t="s">
        <v>1183</v>
      </c>
      <c r="I2316" s="610" t="s">
        <v>1236</v>
      </c>
      <c r="J2316" s="610" t="s">
        <v>6171</v>
      </c>
    </row>
    <row r="2317" spans="6:10" ht="15" customHeight="1">
      <c r="F2317" s="610" t="s">
        <v>6172</v>
      </c>
      <c r="G2317" s="610" t="s">
        <v>1184</v>
      </c>
      <c r="H2317" s="610" t="s">
        <v>1183</v>
      </c>
      <c r="I2317" s="610" t="s">
        <v>1239</v>
      </c>
      <c r="J2317" s="610" t="s">
        <v>6173</v>
      </c>
    </row>
    <row r="2318" spans="6:10" ht="15" customHeight="1">
      <c r="F2318" s="610" t="s">
        <v>6174</v>
      </c>
      <c r="G2318" s="610" t="s">
        <v>1184</v>
      </c>
      <c r="H2318" s="610" t="s">
        <v>1183</v>
      </c>
      <c r="I2318" s="610" t="s">
        <v>1242</v>
      </c>
      <c r="J2318" s="610" t="s">
        <v>6175</v>
      </c>
    </row>
    <row r="2319" spans="6:10" ht="15" customHeight="1">
      <c r="F2319" s="610" t="s">
        <v>6176</v>
      </c>
      <c r="G2319" s="610" t="s">
        <v>1184</v>
      </c>
      <c r="H2319" s="610" t="s">
        <v>1183</v>
      </c>
      <c r="I2319" s="610" t="s">
        <v>1245</v>
      </c>
      <c r="J2319" s="610" t="s">
        <v>6177</v>
      </c>
    </row>
    <row r="2320" spans="6:10" ht="15" customHeight="1">
      <c r="F2320" s="610" t="s">
        <v>6178</v>
      </c>
      <c r="G2320" s="610" t="s">
        <v>1184</v>
      </c>
      <c r="H2320" s="610" t="s">
        <v>1183</v>
      </c>
      <c r="I2320" s="610" t="s">
        <v>1248</v>
      </c>
      <c r="J2320" s="610" t="s">
        <v>6179</v>
      </c>
    </row>
    <row r="2321" spans="6:10" ht="15" customHeight="1">
      <c r="F2321" s="610" t="s">
        <v>6180</v>
      </c>
      <c r="G2321" s="610" t="s">
        <v>1184</v>
      </c>
      <c r="H2321" s="610" t="s">
        <v>1183</v>
      </c>
      <c r="I2321" s="610" t="s">
        <v>1251</v>
      </c>
      <c r="J2321" s="610" t="s">
        <v>6181</v>
      </c>
    </row>
    <row r="2322" spans="6:10" ht="15" customHeight="1">
      <c r="F2322" s="610" t="s">
        <v>6182</v>
      </c>
      <c r="G2322" s="610" t="s">
        <v>1184</v>
      </c>
      <c r="H2322" s="610" t="s">
        <v>1183</v>
      </c>
      <c r="I2322" s="610" t="s">
        <v>1254</v>
      </c>
      <c r="J2322" s="610" t="s">
        <v>6183</v>
      </c>
    </row>
    <row r="2323" spans="6:10" ht="15" customHeight="1">
      <c r="F2323" s="610" t="s">
        <v>6184</v>
      </c>
      <c r="G2323" s="610" t="s">
        <v>1184</v>
      </c>
      <c r="H2323" s="610" t="s">
        <v>1183</v>
      </c>
      <c r="I2323" s="610" t="s">
        <v>1257</v>
      </c>
      <c r="J2323" s="610" t="s">
        <v>6185</v>
      </c>
    </row>
    <row r="2324" spans="6:10" ht="15" customHeight="1">
      <c r="F2324" s="610" t="s">
        <v>6186</v>
      </c>
      <c r="G2324" s="610" t="s">
        <v>1184</v>
      </c>
      <c r="H2324" s="610" t="s">
        <v>1183</v>
      </c>
      <c r="I2324" s="610" t="s">
        <v>1260</v>
      </c>
      <c r="J2324" s="610" t="s">
        <v>6187</v>
      </c>
    </row>
    <row r="2325" spans="6:10" ht="15" customHeight="1">
      <c r="F2325" s="610" t="s">
        <v>6188</v>
      </c>
      <c r="G2325" s="610" t="s">
        <v>1184</v>
      </c>
      <c r="H2325" s="610" t="s">
        <v>1183</v>
      </c>
      <c r="I2325" s="610" t="s">
        <v>1263</v>
      </c>
      <c r="J2325" s="610" t="s">
        <v>6189</v>
      </c>
    </row>
    <row r="2326" spans="6:10" ht="15" customHeight="1">
      <c r="F2326" s="610" t="s">
        <v>6190</v>
      </c>
      <c r="G2326" s="610" t="s">
        <v>1184</v>
      </c>
      <c r="H2326" s="610" t="s">
        <v>1183</v>
      </c>
      <c r="I2326" s="610" t="s">
        <v>1266</v>
      </c>
      <c r="J2326" s="610" t="s">
        <v>6191</v>
      </c>
    </row>
    <row r="2327" spans="6:10" ht="15" customHeight="1">
      <c r="F2327" s="610" t="s">
        <v>6192</v>
      </c>
      <c r="G2327" s="610" t="s">
        <v>1184</v>
      </c>
      <c r="H2327" s="610" t="s">
        <v>1183</v>
      </c>
      <c r="I2327" s="610" t="s">
        <v>1269</v>
      </c>
      <c r="J2327" s="610" t="s">
        <v>6193</v>
      </c>
    </row>
    <row r="2328" spans="6:10" ht="15" customHeight="1">
      <c r="F2328" s="610" t="s">
        <v>6194</v>
      </c>
      <c r="G2328" s="610" t="s">
        <v>1184</v>
      </c>
      <c r="H2328" s="610" t="s">
        <v>1183</v>
      </c>
      <c r="I2328" s="610" t="s">
        <v>1272</v>
      </c>
      <c r="J2328" s="610" t="s">
        <v>6195</v>
      </c>
    </row>
    <row r="2329" spans="6:10" ht="15" customHeight="1">
      <c r="F2329" s="610" t="s">
        <v>6196</v>
      </c>
      <c r="G2329" s="610" t="s">
        <v>1184</v>
      </c>
      <c r="H2329" s="610" t="s">
        <v>1183</v>
      </c>
      <c r="I2329" s="610" t="s">
        <v>1275</v>
      </c>
      <c r="J2329" s="610" t="s">
        <v>6197</v>
      </c>
    </row>
    <row r="2330" spans="6:10" ht="15" customHeight="1">
      <c r="F2330" s="610" t="s">
        <v>6198</v>
      </c>
      <c r="G2330" s="610" t="s">
        <v>1184</v>
      </c>
      <c r="H2330" s="610" t="s">
        <v>1183</v>
      </c>
      <c r="I2330" s="610" t="s">
        <v>1278</v>
      </c>
      <c r="J2330" s="610" t="s">
        <v>6199</v>
      </c>
    </row>
    <row r="2331" spans="6:10" ht="15" customHeight="1">
      <c r="F2331" s="610" t="s">
        <v>6200</v>
      </c>
      <c r="G2331" s="610" t="s">
        <v>1184</v>
      </c>
      <c r="H2331" s="610" t="s">
        <v>1183</v>
      </c>
      <c r="I2331" s="610" t="s">
        <v>1281</v>
      </c>
      <c r="J2331" s="610" t="s">
        <v>6201</v>
      </c>
    </row>
    <row r="2332" spans="6:10" ht="15" customHeight="1">
      <c r="F2332" s="610" t="s">
        <v>6202</v>
      </c>
      <c r="G2332" s="610" t="s">
        <v>1184</v>
      </c>
      <c r="H2332" s="610" t="s">
        <v>1183</v>
      </c>
      <c r="I2332" s="610" t="s">
        <v>1284</v>
      </c>
      <c r="J2332" s="610" t="s">
        <v>6203</v>
      </c>
    </row>
    <row r="2333" spans="6:10" ht="15" customHeight="1">
      <c r="F2333" s="610" t="s">
        <v>6204</v>
      </c>
      <c r="G2333" s="610" t="s">
        <v>1184</v>
      </c>
      <c r="H2333" s="610" t="s">
        <v>1183</v>
      </c>
      <c r="I2333" s="610" t="s">
        <v>1287</v>
      </c>
      <c r="J2333" s="610" t="s">
        <v>6205</v>
      </c>
    </row>
    <row r="2334" spans="6:10" ht="15" customHeight="1">
      <c r="F2334" s="610" t="s">
        <v>6206</v>
      </c>
      <c r="G2334" s="610" t="s">
        <v>1184</v>
      </c>
      <c r="H2334" s="610" t="s">
        <v>1183</v>
      </c>
      <c r="I2334" s="610" t="s">
        <v>1385</v>
      </c>
      <c r="J2334" s="610" t="s">
        <v>6207</v>
      </c>
    </row>
    <row r="2335" spans="6:10" ht="15" customHeight="1">
      <c r="F2335" s="610" t="s">
        <v>6208</v>
      </c>
      <c r="G2335" s="610" t="s">
        <v>1184</v>
      </c>
      <c r="H2335" s="610" t="s">
        <v>1183</v>
      </c>
      <c r="I2335" s="610" t="s">
        <v>1388</v>
      </c>
      <c r="J2335" s="610" t="s">
        <v>6209</v>
      </c>
    </row>
    <row r="2336" spans="6:10" ht="15" customHeight="1">
      <c r="F2336" s="610" t="s">
        <v>6210</v>
      </c>
      <c r="G2336" s="610" t="s">
        <v>1184</v>
      </c>
      <c r="H2336" s="610" t="s">
        <v>1183</v>
      </c>
      <c r="I2336" s="610" t="s">
        <v>1391</v>
      </c>
      <c r="J2336" s="610" t="s">
        <v>6211</v>
      </c>
    </row>
    <row r="2337" spans="6:10" ht="15" customHeight="1">
      <c r="F2337" s="610" t="s">
        <v>6212</v>
      </c>
      <c r="G2337" s="610" t="s">
        <v>1184</v>
      </c>
      <c r="H2337" s="610" t="s">
        <v>1183</v>
      </c>
      <c r="I2337" s="610" t="s">
        <v>1394</v>
      </c>
      <c r="J2337" s="610" t="s">
        <v>6213</v>
      </c>
    </row>
    <row r="2338" spans="6:10" ht="15" customHeight="1">
      <c r="F2338" s="610" t="s">
        <v>6214</v>
      </c>
      <c r="G2338" s="610" t="s">
        <v>1184</v>
      </c>
      <c r="H2338" s="610" t="s">
        <v>1183</v>
      </c>
      <c r="I2338" s="610" t="s">
        <v>1397</v>
      </c>
      <c r="J2338" s="610" t="s">
        <v>6215</v>
      </c>
    </row>
    <row r="2339" spans="6:10" ht="15" customHeight="1">
      <c r="F2339" s="610" t="s">
        <v>6216</v>
      </c>
      <c r="G2339" s="610" t="s">
        <v>1184</v>
      </c>
      <c r="H2339" s="610" t="s">
        <v>1183</v>
      </c>
      <c r="I2339" s="610" t="s">
        <v>1400</v>
      </c>
      <c r="J2339" s="610" t="s">
        <v>6217</v>
      </c>
    </row>
    <row r="2340" spans="6:10" ht="15" customHeight="1">
      <c r="F2340" s="610" t="s">
        <v>6218</v>
      </c>
      <c r="G2340" s="610" t="s">
        <v>1184</v>
      </c>
      <c r="H2340" s="610" t="s">
        <v>1183</v>
      </c>
      <c r="I2340" s="610" t="s">
        <v>1403</v>
      </c>
      <c r="J2340" s="610" t="s">
        <v>6219</v>
      </c>
    </row>
    <row r="2341" spans="6:10" ht="15" customHeight="1">
      <c r="F2341" s="610" t="s">
        <v>6220</v>
      </c>
      <c r="G2341" s="610" t="s">
        <v>1184</v>
      </c>
      <c r="H2341" s="610" t="s">
        <v>1183</v>
      </c>
      <c r="I2341" s="610" t="s">
        <v>1406</v>
      </c>
      <c r="J2341" s="610" t="s">
        <v>6221</v>
      </c>
    </row>
    <row r="2342" spans="6:10" ht="15" customHeight="1">
      <c r="F2342" s="610" t="s">
        <v>6222</v>
      </c>
      <c r="G2342" s="610" t="s">
        <v>1184</v>
      </c>
      <c r="H2342" s="610" t="s">
        <v>1183</v>
      </c>
      <c r="I2342" s="610" t="s">
        <v>1409</v>
      </c>
      <c r="J2342" s="610" t="s">
        <v>6223</v>
      </c>
    </row>
    <row r="2343" spans="6:10" ht="15" customHeight="1">
      <c r="F2343" s="610" t="s">
        <v>6224</v>
      </c>
      <c r="G2343" s="610" t="s">
        <v>1184</v>
      </c>
      <c r="H2343" s="610" t="s">
        <v>1183</v>
      </c>
      <c r="I2343" s="610" t="s">
        <v>1412</v>
      </c>
      <c r="J2343" s="610" t="s">
        <v>6225</v>
      </c>
    </row>
    <row r="2344" spans="6:10" ht="15" customHeight="1">
      <c r="F2344" s="610" t="s">
        <v>6226</v>
      </c>
      <c r="G2344" s="610" t="s">
        <v>1184</v>
      </c>
      <c r="H2344" s="610" t="s">
        <v>1183</v>
      </c>
      <c r="I2344" s="610" t="s">
        <v>1414</v>
      </c>
      <c r="J2344" s="610" t="s">
        <v>6227</v>
      </c>
    </row>
    <row r="2345" spans="6:10" ht="15" customHeight="1">
      <c r="F2345" s="610" t="s">
        <v>6228</v>
      </c>
      <c r="G2345" s="610" t="s">
        <v>1184</v>
      </c>
      <c r="H2345" s="610" t="s">
        <v>1183</v>
      </c>
      <c r="I2345" s="610" t="s">
        <v>1417</v>
      </c>
      <c r="J2345" s="610" t="s">
        <v>6229</v>
      </c>
    </row>
    <row r="2346" spans="6:10" ht="15" customHeight="1">
      <c r="F2346" s="610" t="s">
        <v>6230</v>
      </c>
      <c r="G2346" s="610" t="s">
        <v>1184</v>
      </c>
      <c r="H2346" s="610" t="s">
        <v>1183</v>
      </c>
      <c r="I2346" s="610" t="s">
        <v>1420</v>
      </c>
      <c r="J2346" s="610" t="s">
        <v>6231</v>
      </c>
    </row>
    <row r="2347" spans="6:10" ht="15" customHeight="1">
      <c r="F2347" s="610" t="s">
        <v>6232</v>
      </c>
      <c r="G2347" s="610" t="s">
        <v>1184</v>
      </c>
      <c r="H2347" s="610" t="s">
        <v>1183</v>
      </c>
      <c r="I2347" s="610" t="s">
        <v>1423</v>
      </c>
      <c r="J2347" s="610" t="s">
        <v>6233</v>
      </c>
    </row>
    <row r="2348" spans="6:10" ht="15" customHeight="1">
      <c r="F2348" s="610" t="s">
        <v>6234</v>
      </c>
      <c r="G2348" s="610" t="s">
        <v>1184</v>
      </c>
      <c r="H2348" s="610" t="s">
        <v>1183</v>
      </c>
      <c r="I2348" s="610" t="s">
        <v>1426</v>
      </c>
      <c r="J2348" s="610" t="s">
        <v>6235</v>
      </c>
    </row>
    <row r="2349" spans="6:10" ht="15" customHeight="1">
      <c r="F2349" s="610" t="s">
        <v>6236</v>
      </c>
      <c r="G2349" s="610" t="s">
        <v>1184</v>
      </c>
      <c r="H2349" s="610" t="s">
        <v>1183</v>
      </c>
      <c r="I2349" s="610" t="s">
        <v>1429</v>
      </c>
      <c r="J2349" s="610" t="s">
        <v>6237</v>
      </c>
    </row>
    <row r="2350" spans="6:10" ht="15" customHeight="1">
      <c r="F2350" s="610" t="s">
        <v>6238</v>
      </c>
      <c r="G2350" s="610" t="s">
        <v>1184</v>
      </c>
      <c r="H2350" s="610" t="s">
        <v>1183</v>
      </c>
      <c r="I2350" s="610" t="s">
        <v>1432</v>
      </c>
      <c r="J2350" s="610" t="s">
        <v>6239</v>
      </c>
    </row>
    <row r="2351" spans="6:10" ht="15" customHeight="1">
      <c r="F2351" s="610" t="s">
        <v>6240</v>
      </c>
      <c r="G2351" s="610" t="s">
        <v>1184</v>
      </c>
      <c r="H2351" s="610" t="s">
        <v>1183</v>
      </c>
      <c r="I2351" s="610" t="s">
        <v>1435</v>
      </c>
      <c r="J2351" s="610" t="s">
        <v>6241</v>
      </c>
    </row>
    <row r="2352" spans="6:10" ht="15" customHeight="1">
      <c r="F2352" s="610" t="s">
        <v>6242</v>
      </c>
      <c r="G2352" s="610" t="s">
        <v>1184</v>
      </c>
      <c r="H2352" s="610" t="s">
        <v>1183</v>
      </c>
      <c r="I2352" s="610" t="s">
        <v>1438</v>
      </c>
      <c r="J2352" s="610" t="s">
        <v>6243</v>
      </c>
    </row>
    <row r="2353" spans="6:10" ht="15" customHeight="1">
      <c r="F2353" s="610" t="s">
        <v>6244</v>
      </c>
      <c r="G2353" s="610" t="s">
        <v>1184</v>
      </c>
      <c r="H2353" s="610" t="s">
        <v>1183</v>
      </c>
      <c r="I2353" s="610" t="s">
        <v>1441</v>
      </c>
      <c r="J2353" s="610" t="s">
        <v>6245</v>
      </c>
    </row>
    <row r="2354" spans="6:10" ht="15" customHeight="1">
      <c r="F2354" s="610" t="s">
        <v>6246</v>
      </c>
      <c r="G2354" s="610" t="s">
        <v>1184</v>
      </c>
      <c r="H2354" s="610" t="s">
        <v>1183</v>
      </c>
      <c r="I2354" s="610" t="s">
        <v>1444</v>
      </c>
      <c r="J2354" s="610" t="s">
        <v>1252</v>
      </c>
    </row>
    <row r="2355" spans="6:10" ht="15" customHeight="1">
      <c r="F2355" s="610" t="s">
        <v>6247</v>
      </c>
      <c r="G2355" s="610" t="s">
        <v>1184</v>
      </c>
      <c r="H2355" s="610" t="s">
        <v>1183</v>
      </c>
      <c r="I2355" s="610" t="s">
        <v>1447</v>
      </c>
      <c r="J2355" s="610" t="s">
        <v>1148</v>
      </c>
    </row>
    <row r="2356" spans="6:10" ht="15" customHeight="1">
      <c r="F2356" s="610" t="s">
        <v>6248</v>
      </c>
      <c r="G2356" s="610" t="s">
        <v>1184</v>
      </c>
      <c r="H2356" s="610" t="s">
        <v>1183</v>
      </c>
      <c r="I2356" s="610" t="s">
        <v>1450</v>
      </c>
      <c r="J2356" s="610" t="s">
        <v>6249</v>
      </c>
    </row>
    <row r="2357" spans="6:10" ht="15" customHeight="1">
      <c r="F2357" s="610" t="s">
        <v>6250</v>
      </c>
      <c r="G2357" s="610" t="s">
        <v>1184</v>
      </c>
      <c r="H2357" s="610" t="s">
        <v>1183</v>
      </c>
      <c r="I2357" s="610" t="s">
        <v>1453</v>
      </c>
      <c r="J2357" s="610" t="s">
        <v>6251</v>
      </c>
    </row>
    <row r="2358" spans="6:10" ht="15" customHeight="1">
      <c r="F2358" s="610" t="s">
        <v>6252</v>
      </c>
      <c r="G2358" s="610" t="s">
        <v>1184</v>
      </c>
      <c r="H2358" s="610" t="s">
        <v>1183</v>
      </c>
      <c r="I2358" s="610" t="s">
        <v>1456</v>
      </c>
      <c r="J2358" s="610" t="s">
        <v>6253</v>
      </c>
    </row>
    <row r="2359" spans="6:10" ht="15" customHeight="1">
      <c r="F2359" s="610" t="s">
        <v>6254</v>
      </c>
      <c r="G2359" s="610" t="s">
        <v>1184</v>
      </c>
      <c r="H2359" s="610" t="s">
        <v>1183</v>
      </c>
      <c r="I2359" s="610" t="s">
        <v>1459</v>
      </c>
      <c r="J2359" s="610" t="s">
        <v>6255</v>
      </c>
    </row>
    <row r="2360" spans="6:10" ht="15" customHeight="1">
      <c r="F2360" s="610" t="s">
        <v>6256</v>
      </c>
      <c r="G2360" s="610" t="s">
        <v>1184</v>
      </c>
      <c r="H2360" s="610" t="s">
        <v>1183</v>
      </c>
      <c r="I2360" s="610" t="s">
        <v>1462</v>
      </c>
      <c r="J2360" s="610" t="s">
        <v>1907</v>
      </c>
    </row>
    <row r="2361" spans="6:10" ht="15" customHeight="1">
      <c r="F2361" s="610" t="s">
        <v>6257</v>
      </c>
      <c r="G2361" s="610" t="s">
        <v>1184</v>
      </c>
      <c r="H2361" s="610" t="s">
        <v>1183</v>
      </c>
      <c r="I2361" s="610" t="s">
        <v>1465</v>
      </c>
      <c r="J2361" s="610" t="s">
        <v>6258</v>
      </c>
    </row>
    <row r="2362" spans="6:10" ht="15" customHeight="1">
      <c r="F2362" s="610" t="s">
        <v>6259</v>
      </c>
      <c r="G2362" s="610" t="s">
        <v>1184</v>
      </c>
      <c r="H2362" s="610" t="s">
        <v>1183</v>
      </c>
      <c r="I2362" s="610" t="s">
        <v>1468</v>
      </c>
      <c r="J2362" s="610" t="s">
        <v>6260</v>
      </c>
    </row>
    <row r="2363" spans="6:10" ht="15" customHeight="1">
      <c r="F2363" s="610" t="s">
        <v>6261</v>
      </c>
      <c r="G2363" s="610" t="s">
        <v>1184</v>
      </c>
      <c r="H2363" s="610" t="s">
        <v>1183</v>
      </c>
      <c r="I2363" s="610" t="s">
        <v>1471</v>
      </c>
      <c r="J2363" s="610" t="s">
        <v>6262</v>
      </c>
    </row>
    <row r="2364" spans="6:10" ht="15" customHeight="1">
      <c r="F2364" s="610" t="s">
        <v>6263</v>
      </c>
      <c r="G2364" s="610" t="s">
        <v>1184</v>
      </c>
      <c r="H2364" s="610" t="s">
        <v>1183</v>
      </c>
      <c r="I2364" s="610" t="s">
        <v>1474</v>
      </c>
      <c r="J2364" s="610" t="s">
        <v>6264</v>
      </c>
    </row>
    <row r="2365" spans="6:10" ht="15" customHeight="1">
      <c r="F2365" s="610" t="s">
        <v>6265</v>
      </c>
      <c r="G2365" s="610" t="s">
        <v>1184</v>
      </c>
      <c r="H2365" s="610" t="s">
        <v>1183</v>
      </c>
      <c r="I2365" s="610" t="s">
        <v>1477</v>
      </c>
      <c r="J2365" s="610" t="s">
        <v>6266</v>
      </c>
    </row>
    <row r="2366" spans="6:10" ht="15" customHeight="1">
      <c r="F2366" s="610" t="s">
        <v>6267</v>
      </c>
      <c r="G2366" s="610" t="s">
        <v>1184</v>
      </c>
      <c r="H2366" s="610" t="s">
        <v>1183</v>
      </c>
      <c r="I2366" s="610" t="s">
        <v>1480</v>
      </c>
      <c r="J2366" s="610" t="s">
        <v>6268</v>
      </c>
    </row>
    <row r="2367" spans="6:10" ht="15" customHeight="1">
      <c r="F2367" s="610" t="s">
        <v>6269</v>
      </c>
      <c r="G2367" s="610" t="s">
        <v>1184</v>
      </c>
      <c r="H2367" s="610" t="s">
        <v>1183</v>
      </c>
      <c r="I2367" s="610" t="s">
        <v>1483</v>
      </c>
      <c r="J2367" s="610" t="s">
        <v>6270</v>
      </c>
    </row>
    <row r="2368" spans="6:10" ht="15" customHeight="1">
      <c r="F2368" s="610" t="s">
        <v>6271</v>
      </c>
      <c r="G2368" s="610" t="s">
        <v>1184</v>
      </c>
      <c r="H2368" s="610" t="s">
        <v>1183</v>
      </c>
      <c r="I2368" s="610" t="s">
        <v>1486</v>
      </c>
      <c r="J2368" s="610" t="s">
        <v>6272</v>
      </c>
    </row>
    <row r="2369" spans="6:10" ht="15" customHeight="1">
      <c r="F2369" s="610" t="s">
        <v>6273</v>
      </c>
      <c r="G2369" s="610" t="s">
        <v>1184</v>
      </c>
      <c r="H2369" s="610" t="s">
        <v>1183</v>
      </c>
      <c r="I2369" s="610" t="s">
        <v>1489</v>
      </c>
      <c r="J2369" s="610" t="s">
        <v>6274</v>
      </c>
    </row>
    <row r="2370" spans="6:10" ht="15" customHeight="1">
      <c r="F2370" s="610" t="s">
        <v>6275</v>
      </c>
      <c r="G2370" s="610" t="s">
        <v>1184</v>
      </c>
      <c r="H2370" s="610" t="s">
        <v>1183</v>
      </c>
      <c r="I2370" s="610" t="s">
        <v>1492</v>
      </c>
      <c r="J2370" s="610" t="s">
        <v>6276</v>
      </c>
    </row>
    <row r="2371" spans="6:10" ht="15" customHeight="1">
      <c r="F2371" s="610" t="s">
        <v>6277</v>
      </c>
      <c r="G2371" s="610" t="s">
        <v>1184</v>
      </c>
      <c r="H2371" s="610" t="s">
        <v>1183</v>
      </c>
      <c r="I2371" s="610" t="s">
        <v>1495</v>
      </c>
      <c r="J2371" s="610" t="s">
        <v>6278</v>
      </c>
    </row>
    <row r="2372" spans="6:10" ht="15" customHeight="1">
      <c r="F2372" s="610" t="s">
        <v>6279</v>
      </c>
      <c r="G2372" s="610" t="s">
        <v>1184</v>
      </c>
      <c r="H2372" s="610" t="s">
        <v>1183</v>
      </c>
      <c r="I2372" s="610" t="s">
        <v>1498</v>
      </c>
      <c r="J2372" s="610" t="s">
        <v>6280</v>
      </c>
    </row>
    <row r="2373" spans="6:10" ht="15" customHeight="1">
      <c r="F2373" s="610" t="s">
        <v>6281</v>
      </c>
      <c r="G2373" s="610" t="s">
        <v>1184</v>
      </c>
      <c r="H2373" s="610" t="s">
        <v>1183</v>
      </c>
      <c r="I2373" s="610" t="s">
        <v>1501</v>
      </c>
      <c r="J2373" s="610" t="s">
        <v>6282</v>
      </c>
    </row>
    <row r="2374" spans="6:10" ht="15" customHeight="1">
      <c r="F2374" s="610" t="s">
        <v>6283</v>
      </c>
      <c r="G2374" s="610" t="s">
        <v>1184</v>
      </c>
      <c r="H2374" s="610" t="s">
        <v>1183</v>
      </c>
      <c r="I2374" s="610" t="s">
        <v>1504</v>
      </c>
      <c r="J2374" s="610" t="s">
        <v>6284</v>
      </c>
    </row>
    <row r="2375" spans="6:10" ht="15" customHeight="1">
      <c r="F2375" s="610" t="s">
        <v>6285</v>
      </c>
      <c r="G2375" s="610" t="s">
        <v>1184</v>
      </c>
      <c r="H2375" s="610" t="s">
        <v>1183</v>
      </c>
      <c r="I2375" s="610" t="s">
        <v>1507</v>
      </c>
      <c r="J2375" s="610" t="s">
        <v>6286</v>
      </c>
    </row>
    <row r="2376" spans="6:10" ht="15" customHeight="1">
      <c r="F2376" s="610" t="s">
        <v>6287</v>
      </c>
      <c r="G2376" s="610" t="s">
        <v>1184</v>
      </c>
      <c r="H2376" s="610" t="s">
        <v>1183</v>
      </c>
      <c r="I2376" s="610" t="s">
        <v>1510</v>
      </c>
      <c r="J2376" s="610" t="s">
        <v>6288</v>
      </c>
    </row>
    <row r="2377" spans="6:10" ht="15" customHeight="1">
      <c r="F2377" s="610" t="s">
        <v>6289</v>
      </c>
      <c r="G2377" s="610" t="s">
        <v>1184</v>
      </c>
      <c r="H2377" s="610" t="s">
        <v>1183</v>
      </c>
      <c r="I2377" s="610" t="s">
        <v>1513</v>
      </c>
      <c r="J2377" s="610" t="s">
        <v>6290</v>
      </c>
    </row>
    <row r="2378" spans="6:10" ht="15" customHeight="1">
      <c r="F2378" s="610" t="s">
        <v>6291</v>
      </c>
      <c r="G2378" s="610" t="s">
        <v>1184</v>
      </c>
      <c r="H2378" s="610" t="s">
        <v>1183</v>
      </c>
      <c r="I2378" s="610" t="s">
        <v>1516</v>
      </c>
      <c r="J2378" s="610" t="s">
        <v>6292</v>
      </c>
    </row>
    <row r="2379" spans="6:10" ht="15" customHeight="1">
      <c r="F2379" s="610" t="s">
        <v>6293</v>
      </c>
      <c r="G2379" s="610" t="s">
        <v>1184</v>
      </c>
      <c r="H2379" s="610" t="s">
        <v>1183</v>
      </c>
      <c r="I2379" s="610" t="s">
        <v>1519</v>
      </c>
      <c r="J2379" s="610" t="s">
        <v>6294</v>
      </c>
    </row>
    <row r="2380" spans="6:10" ht="15" customHeight="1">
      <c r="F2380" s="610" t="s">
        <v>6295</v>
      </c>
      <c r="G2380" s="610" t="s">
        <v>1184</v>
      </c>
      <c r="H2380" s="610" t="s">
        <v>1183</v>
      </c>
      <c r="I2380" s="610" t="s">
        <v>1522</v>
      </c>
      <c r="J2380" s="610" t="s">
        <v>6296</v>
      </c>
    </row>
    <row r="2381" spans="6:10" ht="15" customHeight="1">
      <c r="F2381" s="610" t="s">
        <v>6297</v>
      </c>
      <c r="G2381" s="610" t="s">
        <v>1184</v>
      </c>
      <c r="H2381" s="610" t="s">
        <v>1183</v>
      </c>
      <c r="I2381" s="610" t="s">
        <v>1525</v>
      </c>
      <c r="J2381" s="610" t="s">
        <v>6298</v>
      </c>
    </row>
    <row r="2382" spans="6:10" ht="15" customHeight="1">
      <c r="F2382" s="610" t="s">
        <v>6299</v>
      </c>
      <c r="G2382" s="610" t="s">
        <v>1184</v>
      </c>
      <c r="H2382" s="610" t="s">
        <v>1183</v>
      </c>
      <c r="I2382" s="610" t="s">
        <v>1528</v>
      </c>
      <c r="J2382" s="610" t="s">
        <v>6300</v>
      </c>
    </row>
    <row r="2383" spans="6:10" ht="15" customHeight="1">
      <c r="F2383" s="610" t="s">
        <v>6301</v>
      </c>
      <c r="G2383" s="610" t="s">
        <v>1184</v>
      </c>
      <c r="H2383" s="610" t="s">
        <v>1183</v>
      </c>
      <c r="I2383" s="610" t="s">
        <v>1531</v>
      </c>
      <c r="J2383" s="610" t="s">
        <v>6302</v>
      </c>
    </row>
    <row r="2384" spans="6:10" ht="15" customHeight="1">
      <c r="F2384" s="610" t="s">
        <v>6303</v>
      </c>
      <c r="G2384" s="610" t="s">
        <v>1184</v>
      </c>
      <c r="H2384" s="610" t="s">
        <v>1183</v>
      </c>
      <c r="I2384" s="610" t="s">
        <v>1534</v>
      </c>
      <c r="J2384" s="610" t="s">
        <v>6304</v>
      </c>
    </row>
    <row r="2385" spans="6:10" ht="15" customHeight="1">
      <c r="F2385" s="610" t="s">
        <v>6305</v>
      </c>
      <c r="G2385" s="610" t="s">
        <v>1184</v>
      </c>
      <c r="H2385" s="610" t="s">
        <v>1183</v>
      </c>
      <c r="I2385" s="610" t="s">
        <v>1537</v>
      </c>
      <c r="J2385" s="610" t="s">
        <v>6306</v>
      </c>
    </row>
    <row r="2386" spans="6:10" ht="15" customHeight="1">
      <c r="F2386" s="610" t="s">
        <v>6307</v>
      </c>
      <c r="G2386" s="610" t="s">
        <v>1184</v>
      </c>
      <c r="H2386" s="610" t="s">
        <v>1183</v>
      </c>
      <c r="I2386" s="610" t="s">
        <v>1540</v>
      </c>
      <c r="J2386" s="610" t="s">
        <v>6308</v>
      </c>
    </row>
    <row r="2387" spans="6:10" ht="15" customHeight="1">
      <c r="F2387" s="610" t="s">
        <v>6309</v>
      </c>
      <c r="G2387" s="610" t="s">
        <v>1184</v>
      </c>
      <c r="H2387" s="610" t="s">
        <v>1183</v>
      </c>
      <c r="I2387" s="610" t="s">
        <v>1543</v>
      </c>
      <c r="J2387" s="610" t="s">
        <v>6310</v>
      </c>
    </row>
    <row r="2388" spans="6:10" ht="15" customHeight="1">
      <c r="F2388" s="610" t="s">
        <v>6311</v>
      </c>
      <c r="G2388" s="610" t="s">
        <v>1184</v>
      </c>
      <c r="H2388" s="610" t="s">
        <v>1183</v>
      </c>
      <c r="I2388" s="610" t="s">
        <v>1546</v>
      </c>
      <c r="J2388" s="610" t="s">
        <v>6312</v>
      </c>
    </row>
    <row r="2389" spans="6:10" ht="15" customHeight="1">
      <c r="F2389" s="610" t="s">
        <v>6313</v>
      </c>
      <c r="G2389" s="610" t="s">
        <v>1184</v>
      </c>
      <c r="H2389" s="610" t="s">
        <v>1183</v>
      </c>
      <c r="I2389" s="610" t="s">
        <v>1549</v>
      </c>
      <c r="J2389" s="610" t="s">
        <v>6314</v>
      </c>
    </row>
    <row r="2390" spans="6:10" ht="15" customHeight="1">
      <c r="F2390" s="610" t="s">
        <v>6315</v>
      </c>
      <c r="G2390" s="610" t="s">
        <v>1184</v>
      </c>
      <c r="H2390" s="610" t="s">
        <v>1183</v>
      </c>
      <c r="I2390" s="610" t="s">
        <v>2452</v>
      </c>
      <c r="J2390" s="610" t="s">
        <v>6316</v>
      </c>
    </row>
    <row r="2391" spans="6:10" ht="15" customHeight="1">
      <c r="F2391" s="610" t="s">
        <v>6317</v>
      </c>
      <c r="G2391" s="610" t="s">
        <v>1184</v>
      </c>
      <c r="H2391" s="610" t="s">
        <v>1183</v>
      </c>
      <c r="I2391" s="610" t="s">
        <v>1552</v>
      </c>
      <c r="J2391" s="610" t="s">
        <v>6318</v>
      </c>
    </row>
    <row r="2392" spans="6:10" ht="15" customHeight="1">
      <c r="F2392" s="610" t="s">
        <v>6319</v>
      </c>
      <c r="G2392" s="610" t="s">
        <v>1184</v>
      </c>
      <c r="H2392" s="610" t="s">
        <v>1183</v>
      </c>
      <c r="I2392" s="610" t="s">
        <v>1555</v>
      </c>
      <c r="J2392" s="610" t="s">
        <v>6320</v>
      </c>
    </row>
    <row r="2393" spans="6:10" ht="15" customHeight="1">
      <c r="F2393" s="610" t="s">
        <v>6321</v>
      </c>
      <c r="G2393" s="610" t="s">
        <v>1184</v>
      </c>
      <c r="H2393" s="610" t="s">
        <v>1183</v>
      </c>
      <c r="I2393" s="610" t="s">
        <v>1558</v>
      </c>
      <c r="J2393" s="610" t="s">
        <v>6322</v>
      </c>
    </row>
    <row r="2394" spans="6:10" ht="15" customHeight="1">
      <c r="F2394" s="610" t="s">
        <v>6323</v>
      </c>
      <c r="G2394" s="610" t="s">
        <v>1184</v>
      </c>
      <c r="H2394" s="610" t="s">
        <v>1183</v>
      </c>
      <c r="I2394" s="610" t="s">
        <v>1561</v>
      </c>
      <c r="J2394" s="610" t="s">
        <v>6324</v>
      </c>
    </row>
    <row r="2395" spans="6:10" ht="15" customHeight="1">
      <c r="F2395" s="610" t="s">
        <v>6325</v>
      </c>
      <c r="G2395" s="610" t="s">
        <v>1184</v>
      </c>
      <c r="H2395" s="610" t="s">
        <v>1183</v>
      </c>
      <c r="I2395" s="610" t="s">
        <v>1564</v>
      </c>
      <c r="J2395" s="610" t="s">
        <v>6326</v>
      </c>
    </row>
    <row r="2396" spans="6:10" ht="15" customHeight="1">
      <c r="F2396" s="610" t="s">
        <v>6327</v>
      </c>
      <c r="G2396" s="610" t="s">
        <v>1184</v>
      </c>
      <c r="H2396" s="610" t="s">
        <v>1183</v>
      </c>
      <c r="I2396" s="610" t="s">
        <v>1567</v>
      </c>
      <c r="J2396" s="610" t="s">
        <v>6328</v>
      </c>
    </row>
    <row r="2397" spans="6:10" ht="15" customHeight="1">
      <c r="F2397" s="610" t="s">
        <v>6329</v>
      </c>
      <c r="G2397" s="610" t="s">
        <v>1184</v>
      </c>
      <c r="H2397" s="610" t="s">
        <v>1183</v>
      </c>
      <c r="I2397" s="610" t="s">
        <v>1570</v>
      </c>
      <c r="J2397" s="610" t="s">
        <v>6330</v>
      </c>
    </row>
    <row r="2398" spans="6:10" ht="15" customHeight="1">
      <c r="F2398" s="610" t="s">
        <v>6331</v>
      </c>
      <c r="G2398" s="610" t="s">
        <v>1184</v>
      </c>
      <c r="H2398" s="610" t="s">
        <v>1183</v>
      </c>
      <c r="I2398" s="610" t="s">
        <v>1573</v>
      </c>
      <c r="J2398" s="610" t="s">
        <v>6332</v>
      </c>
    </row>
    <row r="2399" spans="6:10" ht="15" customHeight="1">
      <c r="F2399" s="610" t="s">
        <v>6333</v>
      </c>
      <c r="G2399" s="610" t="s">
        <v>1184</v>
      </c>
      <c r="H2399" s="610" t="s">
        <v>1183</v>
      </c>
      <c r="I2399" s="610" t="s">
        <v>1576</v>
      </c>
      <c r="J2399" s="610" t="s">
        <v>6334</v>
      </c>
    </row>
    <row r="2400" spans="6:10" ht="15" customHeight="1">
      <c r="F2400" s="610" t="s">
        <v>6335</v>
      </c>
      <c r="G2400" s="610" t="s">
        <v>1184</v>
      </c>
      <c r="H2400" s="610" t="s">
        <v>1183</v>
      </c>
      <c r="I2400" s="610" t="s">
        <v>1579</v>
      </c>
      <c r="J2400" s="610" t="s">
        <v>6336</v>
      </c>
    </row>
    <row r="2401" spans="6:10" ht="15" customHeight="1">
      <c r="F2401" s="610" t="s">
        <v>6337</v>
      </c>
      <c r="G2401" s="610" t="s">
        <v>1184</v>
      </c>
      <c r="H2401" s="610" t="s">
        <v>1183</v>
      </c>
      <c r="I2401" s="610" t="s">
        <v>1582</v>
      </c>
      <c r="J2401" s="610" t="s">
        <v>6338</v>
      </c>
    </row>
    <row r="2402" spans="6:10" ht="15" customHeight="1">
      <c r="F2402" s="610" t="s">
        <v>6339</v>
      </c>
      <c r="G2402" s="610" t="s">
        <v>1188</v>
      </c>
      <c r="H2402" s="610" t="s">
        <v>1187</v>
      </c>
      <c r="I2402" s="610" t="s">
        <v>1046</v>
      </c>
      <c r="J2402" s="610" t="s">
        <v>6340</v>
      </c>
    </row>
    <row r="2403" spans="6:10" ht="15" customHeight="1">
      <c r="F2403" s="610" t="s">
        <v>6341</v>
      </c>
      <c r="G2403" s="610" t="s">
        <v>1188</v>
      </c>
      <c r="H2403" s="610" t="s">
        <v>1187</v>
      </c>
      <c r="I2403" s="610" t="s">
        <v>1048</v>
      </c>
      <c r="J2403" s="610" t="s">
        <v>6342</v>
      </c>
    </row>
    <row r="2404" spans="6:10" ht="15" customHeight="1">
      <c r="F2404" s="610" t="s">
        <v>6343</v>
      </c>
      <c r="G2404" s="610" t="s">
        <v>1188</v>
      </c>
      <c r="H2404" s="610" t="s">
        <v>1187</v>
      </c>
      <c r="I2404" s="610" t="s">
        <v>1054</v>
      </c>
      <c r="J2404" s="610" t="s">
        <v>6344</v>
      </c>
    </row>
    <row r="2405" spans="6:10" ht="15" customHeight="1">
      <c r="F2405" s="610" t="s">
        <v>6345</v>
      </c>
      <c r="G2405" s="610" t="s">
        <v>1188</v>
      </c>
      <c r="H2405" s="610" t="s">
        <v>1187</v>
      </c>
      <c r="I2405" s="610" t="s">
        <v>1060</v>
      </c>
      <c r="J2405" s="610" t="s">
        <v>1772</v>
      </c>
    </row>
    <row r="2406" spans="6:10" ht="15" customHeight="1">
      <c r="F2406" s="610" t="s">
        <v>6346</v>
      </c>
      <c r="G2406" s="610" t="s">
        <v>1188</v>
      </c>
      <c r="H2406" s="610" t="s">
        <v>1187</v>
      </c>
      <c r="I2406" s="610" t="s">
        <v>1065</v>
      </c>
      <c r="J2406" s="610" t="s">
        <v>6347</v>
      </c>
    </row>
    <row r="2407" spans="6:10" ht="15" customHeight="1">
      <c r="F2407" s="610" t="s">
        <v>6348</v>
      </c>
      <c r="G2407" s="610" t="s">
        <v>1188</v>
      </c>
      <c r="H2407" s="610" t="s">
        <v>1187</v>
      </c>
      <c r="I2407" s="610" t="s">
        <v>1071</v>
      </c>
      <c r="J2407" s="610" t="s">
        <v>6349</v>
      </c>
    </row>
    <row r="2408" spans="6:10" ht="15" customHeight="1">
      <c r="F2408" s="610" t="s">
        <v>6350</v>
      </c>
      <c r="G2408" s="610" t="s">
        <v>1188</v>
      </c>
      <c r="H2408" s="610" t="s">
        <v>1187</v>
      </c>
      <c r="I2408" s="610" t="s">
        <v>1076</v>
      </c>
      <c r="J2408" s="610" t="s">
        <v>6351</v>
      </c>
    </row>
    <row r="2409" spans="6:10" ht="15" customHeight="1">
      <c r="F2409" s="610" t="s">
        <v>6352</v>
      </c>
      <c r="G2409" s="610" t="s">
        <v>1188</v>
      </c>
      <c r="H2409" s="610" t="s">
        <v>1187</v>
      </c>
      <c r="I2409" s="610" t="s">
        <v>1081</v>
      </c>
      <c r="J2409" s="610" t="s">
        <v>1297</v>
      </c>
    </row>
    <row r="2410" spans="6:10" ht="15" customHeight="1">
      <c r="F2410" s="610" t="s">
        <v>6353</v>
      </c>
      <c r="G2410" s="610" t="s">
        <v>1188</v>
      </c>
      <c r="H2410" s="610" t="s">
        <v>1187</v>
      </c>
      <c r="I2410" s="610" t="s">
        <v>1086</v>
      </c>
      <c r="J2410" s="610" t="s">
        <v>6354</v>
      </c>
    </row>
    <row r="2411" spans="6:10" ht="15" customHeight="1">
      <c r="F2411" s="610" t="s">
        <v>6355</v>
      </c>
      <c r="G2411" s="610" t="s">
        <v>1188</v>
      </c>
      <c r="H2411" s="610" t="s">
        <v>1187</v>
      </c>
      <c r="I2411" s="610" t="s">
        <v>1092</v>
      </c>
      <c r="J2411" s="610" t="s">
        <v>6356</v>
      </c>
    </row>
    <row r="2412" spans="6:10" ht="15" customHeight="1">
      <c r="F2412" s="610" t="s">
        <v>6357</v>
      </c>
      <c r="G2412" s="610" t="s">
        <v>1188</v>
      </c>
      <c r="H2412" s="610" t="s">
        <v>1187</v>
      </c>
      <c r="I2412" s="610" t="s">
        <v>1097</v>
      </c>
      <c r="J2412" s="610" t="s">
        <v>6358</v>
      </c>
    </row>
    <row r="2413" spans="6:10" ht="15" customHeight="1">
      <c r="F2413" s="610" t="s">
        <v>6359</v>
      </c>
      <c r="G2413" s="610" t="s">
        <v>1188</v>
      </c>
      <c r="H2413" s="610" t="s">
        <v>1187</v>
      </c>
      <c r="I2413" s="610" t="s">
        <v>1212</v>
      </c>
      <c r="J2413" s="610" t="s">
        <v>6360</v>
      </c>
    </row>
    <row r="2414" spans="6:10" ht="15" customHeight="1">
      <c r="F2414" s="610" t="s">
        <v>6361</v>
      </c>
      <c r="G2414" s="610" t="s">
        <v>1188</v>
      </c>
      <c r="H2414" s="610" t="s">
        <v>1187</v>
      </c>
      <c r="I2414" s="610" t="s">
        <v>1214</v>
      </c>
      <c r="J2414" s="610" t="s">
        <v>6362</v>
      </c>
    </row>
    <row r="2415" spans="6:10" ht="15" customHeight="1">
      <c r="F2415" s="610" t="s">
        <v>6363</v>
      </c>
      <c r="G2415" s="610" t="s">
        <v>1188</v>
      </c>
      <c r="H2415" s="610" t="s">
        <v>1187</v>
      </c>
      <c r="I2415" s="610" t="s">
        <v>1216</v>
      </c>
      <c r="J2415" s="610" t="s">
        <v>6364</v>
      </c>
    </row>
    <row r="2416" spans="6:10" ht="15" customHeight="1">
      <c r="F2416" s="610" t="s">
        <v>6365</v>
      </c>
      <c r="G2416" s="610" t="s">
        <v>1188</v>
      </c>
      <c r="H2416" s="610" t="s">
        <v>1187</v>
      </c>
      <c r="I2416" s="610" t="s">
        <v>1219</v>
      </c>
      <c r="J2416" s="610" t="s">
        <v>6366</v>
      </c>
    </row>
    <row r="2417" spans="6:10" ht="15" customHeight="1">
      <c r="F2417" s="610" t="s">
        <v>6367</v>
      </c>
      <c r="G2417" s="610" t="s">
        <v>1188</v>
      </c>
      <c r="H2417" s="610" t="s">
        <v>1187</v>
      </c>
      <c r="I2417" s="610" t="s">
        <v>1222</v>
      </c>
      <c r="J2417" s="610" t="s">
        <v>6368</v>
      </c>
    </row>
    <row r="2418" spans="6:10" ht="15" customHeight="1">
      <c r="F2418" s="610" t="s">
        <v>6369</v>
      </c>
      <c r="G2418" s="610" t="s">
        <v>1188</v>
      </c>
      <c r="H2418" s="610" t="s">
        <v>1187</v>
      </c>
      <c r="I2418" s="610" t="s">
        <v>1225</v>
      </c>
      <c r="J2418" s="610" t="s">
        <v>1674</v>
      </c>
    </row>
    <row r="2419" spans="6:10" ht="15" customHeight="1">
      <c r="F2419" s="610" t="s">
        <v>6370</v>
      </c>
      <c r="G2419" s="610" t="s">
        <v>1188</v>
      </c>
      <c r="H2419" s="610" t="s">
        <v>1187</v>
      </c>
      <c r="I2419" s="610" t="s">
        <v>1228</v>
      </c>
      <c r="J2419" s="610" t="s">
        <v>6371</v>
      </c>
    </row>
    <row r="2420" spans="6:10" ht="15" customHeight="1">
      <c r="F2420" s="610" t="s">
        <v>6372</v>
      </c>
      <c r="G2420" s="610" t="s">
        <v>1188</v>
      </c>
      <c r="H2420" s="610" t="s">
        <v>1187</v>
      </c>
      <c r="I2420" s="610" t="s">
        <v>1231</v>
      </c>
      <c r="J2420" s="610" t="s">
        <v>6373</v>
      </c>
    </row>
    <row r="2421" spans="6:10" ht="15" customHeight="1">
      <c r="F2421" s="610" t="s">
        <v>6374</v>
      </c>
      <c r="G2421" s="610" t="s">
        <v>1188</v>
      </c>
      <c r="H2421" s="610" t="s">
        <v>1187</v>
      </c>
      <c r="I2421" s="610" t="s">
        <v>1233</v>
      </c>
      <c r="J2421" s="610" t="s">
        <v>6375</v>
      </c>
    </row>
    <row r="2422" spans="6:10" ht="15" customHeight="1">
      <c r="F2422" s="610" t="s">
        <v>6376</v>
      </c>
      <c r="G2422" s="610" t="s">
        <v>1188</v>
      </c>
      <c r="H2422" s="610" t="s">
        <v>1187</v>
      </c>
      <c r="I2422" s="610" t="s">
        <v>1236</v>
      </c>
      <c r="J2422" s="610" t="s">
        <v>6377</v>
      </c>
    </row>
    <row r="2423" spans="6:10" ht="15" customHeight="1">
      <c r="F2423" s="610" t="s">
        <v>6378</v>
      </c>
      <c r="G2423" s="610" t="s">
        <v>1188</v>
      </c>
      <c r="H2423" s="610" t="s">
        <v>1187</v>
      </c>
      <c r="I2423" s="610" t="s">
        <v>1239</v>
      </c>
      <c r="J2423" s="610" t="s">
        <v>6379</v>
      </c>
    </row>
    <row r="2424" spans="6:10" ht="15" customHeight="1">
      <c r="F2424" s="610" t="s">
        <v>6380</v>
      </c>
      <c r="G2424" s="610" t="s">
        <v>1188</v>
      </c>
      <c r="H2424" s="610" t="s">
        <v>1187</v>
      </c>
      <c r="I2424" s="610" t="s">
        <v>1242</v>
      </c>
      <c r="J2424" s="610" t="s">
        <v>6381</v>
      </c>
    </row>
    <row r="2425" spans="6:10" ht="15" customHeight="1">
      <c r="F2425" s="610" t="s">
        <v>6382</v>
      </c>
      <c r="G2425" s="610" t="s">
        <v>1188</v>
      </c>
      <c r="H2425" s="610" t="s">
        <v>1187</v>
      </c>
      <c r="I2425" s="610" t="s">
        <v>1245</v>
      </c>
      <c r="J2425" s="610" t="s">
        <v>1140</v>
      </c>
    </row>
    <row r="2426" spans="6:10" ht="15" customHeight="1">
      <c r="F2426" s="610" t="s">
        <v>6383</v>
      </c>
      <c r="G2426" s="610" t="s">
        <v>1188</v>
      </c>
      <c r="H2426" s="610" t="s">
        <v>1187</v>
      </c>
      <c r="I2426" s="610" t="s">
        <v>1248</v>
      </c>
      <c r="J2426" s="610" t="s">
        <v>6384</v>
      </c>
    </row>
    <row r="2427" spans="6:10" ht="15" customHeight="1">
      <c r="F2427" s="610" t="s">
        <v>6385</v>
      </c>
      <c r="G2427" s="610" t="s">
        <v>1188</v>
      </c>
      <c r="H2427" s="610" t="s">
        <v>1187</v>
      </c>
      <c r="I2427" s="610" t="s">
        <v>1251</v>
      </c>
      <c r="J2427" s="610" t="s">
        <v>6386</v>
      </c>
    </row>
    <row r="2428" spans="6:10" ht="15" customHeight="1">
      <c r="F2428" s="610" t="s">
        <v>6387</v>
      </c>
      <c r="G2428" s="610" t="s">
        <v>1188</v>
      </c>
      <c r="H2428" s="610" t="s">
        <v>1187</v>
      </c>
      <c r="I2428" s="610" t="s">
        <v>1254</v>
      </c>
      <c r="J2428" s="610" t="s">
        <v>2624</v>
      </c>
    </row>
    <row r="2429" spans="6:10" ht="15" customHeight="1">
      <c r="F2429" s="610" t="s">
        <v>6388</v>
      </c>
      <c r="G2429" s="610" t="s">
        <v>1188</v>
      </c>
      <c r="H2429" s="610" t="s">
        <v>1187</v>
      </c>
      <c r="I2429" s="610" t="s">
        <v>1257</v>
      </c>
      <c r="J2429" s="610" t="s">
        <v>6389</v>
      </c>
    </row>
    <row r="2430" spans="6:10" ht="15" customHeight="1">
      <c r="F2430" s="610" t="s">
        <v>6390</v>
      </c>
      <c r="G2430" s="610" t="s">
        <v>1188</v>
      </c>
      <c r="H2430" s="610" t="s">
        <v>1187</v>
      </c>
      <c r="I2430" s="610" t="s">
        <v>1260</v>
      </c>
      <c r="J2430" s="610" t="s">
        <v>6391</v>
      </c>
    </row>
    <row r="2431" spans="6:10" ht="15" customHeight="1">
      <c r="F2431" s="610" t="s">
        <v>6392</v>
      </c>
      <c r="G2431" s="610" t="s">
        <v>1188</v>
      </c>
      <c r="H2431" s="610" t="s">
        <v>1187</v>
      </c>
      <c r="I2431" s="610" t="s">
        <v>1263</v>
      </c>
      <c r="J2431" s="610" t="s">
        <v>6393</v>
      </c>
    </row>
    <row r="2432" spans="6:10" ht="15" customHeight="1">
      <c r="F2432" s="610" t="s">
        <v>6394</v>
      </c>
      <c r="G2432" s="610" t="s">
        <v>1188</v>
      </c>
      <c r="H2432" s="610" t="s">
        <v>1187</v>
      </c>
      <c r="I2432" s="610" t="s">
        <v>1266</v>
      </c>
      <c r="J2432" s="610" t="s">
        <v>6395</v>
      </c>
    </row>
    <row r="2433" spans="6:10" ht="15" customHeight="1">
      <c r="F2433" s="610" t="s">
        <v>6396</v>
      </c>
      <c r="G2433" s="610" t="s">
        <v>1188</v>
      </c>
      <c r="H2433" s="610" t="s">
        <v>1187</v>
      </c>
      <c r="I2433" s="610" t="s">
        <v>1269</v>
      </c>
      <c r="J2433" s="610" t="s">
        <v>1124</v>
      </c>
    </row>
    <row r="2434" spans="6:10" ht="15" customHeight="1">
      <c r="F2434" s="610" t="s">
        <v>6397</v>
      </c>
      <c r="G2434" s="610" t="s">
        <v>1188</v>
      </c>
      <c r="H2434" s="610" t="s">
        <v>1187</v>
      </c>
      <c r="I2434" s="610" t="s">
        <v>1272</v>
      </c>
      <c r="J2434" s="610" t="s">
        <v>6398</v>
      </c>
    </row>
    <row r="2435" spans="6:10" ht="15" customHeight="1">
      <c r="F2435" s="610" t="s">
        <v>6399</v>
      </c>
      <c r="G2435" s="610" t="s">
        <v>1188</v>
      </c>
      <c r="H2435" s="610" t="s">
        <v>1187</v>
      </c>
      <c r="I2435" s="610" t="s">
        <v>1275</v>
      </c>
      <c r="J2435" s="610" t="s">
        <v>6400</v>
      </c>
    </row>
    <row r="2436" spans="6:10" ht="15" customHeight="1">
      <c r="F2436" s="610" t="s">
        <v>6401</v>
      </c>
      <c r="G2436" s="610" t="s">
        <v>1188</v>
      </c>
      <c r="H2436" s="610" t="s">
        <v>1187</v>
      </c>
      <c r="I2436" s="610" t="s">
        <v>1278</v>
      </c>
      <c r="J2436" s="610" t="s">
        <v>6402</v>
      </c>
    </row>
    <row r="2437" spans="6:10" ht="15" customHeight="1">
      <c r="F2437" s="610" t="s">
        <v>6403</v>
      </c>
      <c r="G2437" s="610" t="s">
        <v>1188</v>
      </c>
      <c r="H2437" s="610" t="s">
        <v>1187</v>
      </c>
      <c r="I2437" s="610" t="s">
        <v>1281</v>
      </c>
      <c r="J2437" s="610" t="s">
        <v>6404</v>
      </c>
    </row>
    <row r="2438" spans="6:10" ht="15" customHeight="1">
      <c r="F2438" s="610" t="s">
        <v>6405</v>
      </c>
      <c r="G2438" s="610" t="s">
        <v>1188</v>
      </c>
      <c r="H2438" s="610" t="s">
        <v>1187</v>
      </c>
      <c r="I2438" s="610" t="s">
        <v>1284</v>
      </c>
      <c r="J2438" s="610" t="s">
        <v>5959</v>
      </c>
    </row>
    <row r="2439" spans="6:10" ht="15" customHeight="1">
      <c r="F2439" s="610" t="s">
        <v>6406</v>
      </c>
      <c r="G2439" s="610" t="s">
        <v>1188</v>
      </c>
      <c r="H2439" s="610" t="s">
        <v>1187</v>
      </c>
      <c r="I2439" s="610" t="s">
        <v>1287</v>
      </c>
      <c r="J2439" s="610" t="s">
        <v>6407</v>
      </c>
    </row>
    <row r="2440" spans="6:10" ht="15" customHeight="1">
      <c r="F2440" s="610" t="s">
        <v>6408</v>
      </c>
      <c r="G2440" s="610" t="s">
        <v>1188</v>
      </c>
      <c r="H2440" s="610" t="s">
        <v>1187</v>
      </c>
      <c r="I2440" s="610" t="s">
        <v>1385</v>
      </c>
      <c r="J2440" s="610" t="s">
        <v>6409</v>
      </c>
    </row>
    <row r="2441" spans="6:10" ht="15" customHeight="1">
      <c r="F2441" s="610" t="s">
        <v>6410</v>
      </c>
      <c r="G2441" s="610" t="s">
        <v>1188</v>
      </c>
      <c r="H2441" s="610" t="s">
        <v>1187</v>
      </c>
      <c r="I2441" s="610" t="s">
        <v>1388</v>
      </c>
      <c r="J2441" s="610" t="s">
        <v>6411</v>
      </c>
    </row>
    <row r="2442" spans="6:10" ht="15" customHeight="1">
      <c r="F2442" s="610" t="s">
        <v>6412</v>
      </c>
      <c r="G2442" s="610" t="s">
        <v>1188</v>
      </c>
      <c r="H2442" s="610" t="s">
        <v>1187</v>
      </c>
      <c r="I2442" s="610" t="s">
        <v>1391</v>
      </c>
      <c r="J2442" s="610" t="s">
        <v>6413</v>
      </c>
    </row>
    <row r="2443" spans="6:10" ht="15" customHeight="1">
      <c r="F2443" s="610" t="s">
        <v>6414</v>
      </c>
      <c r="G2443" s="610" t="s">
        <v>1188</v>
      </c>
      <c r="H2443" s="610" t="s">
        <v>1187</v>
      </c>
      <c r="I2443" s="610" t="s">
        <v>1394</v>
      </c>
      <c r="J2443" s="610" t="s">
        <v>6415</v>
      </c>
    </row>
    <row r="2444" spans="6:10" ht="15" customHeight="1">
      <c r="F2444" s="610" t="s">
        <v>6416</v>
      </c>
      <c r="G2444" s="610" t="s">
        <v>1188</v>
      </c>
      <c r="H2444" s="610" t="s">
        <v>1187</v>
      </c>
      <c r="I2444" s="610" t="s">
        <v>1397</v>
      </c>
      <c r="J2444" s="610" t="s">
        <v>6417</v>
      </c>
    </row>
    <row r="2445" spans="6:10" ht="15" customHeight="1">
      <c r="F2445" s="610" t="s">
        <v>6418</v>
      </c>
      <c r="G2445" s="610" t="s">
        <v>1188</v>
      </c>
      <c r="H2445" s="610" t="s">
        <v>1187</v>
      </c>
      <c r="I2445" s="610" t="s">
        <v>1400</v>
      </c>
      <c r="J2445" s="610" t="s">
        <v>1166</v>
      </c>
    </row>
    <row r="2446" spans="6:10" ht="15" customHeight="1">
      <c r="F2446" s="610" t="s">
        <v>6419</v>
      </c>
      <c r="G2446" s="610" t="s">
        <v>1188</v>
      </c>
      <c r="H2446" s="610" t="s">
        <v>1187</v>
      </c>
      <c r="I2446" s="610" t="s">
        <v>1403</v>
      </c>
      <c r="J2446" s="610" t="s">
        <v>6420</v>
      </c>
    </row>
    <row r="2447" spans="6:10" ht="15" customHeight="1">
      <c r="F2447" s="610" t="s">
        <v>6421</v>
      </c>
      <c r="G2447" s="610" t="s">
        <v>1188</v>
      </c>
      <c r="H2447" s="610" t="s">
        <v>1187</v>
      </c>
      <c r="I2447" s="610" t="s">
        <v>1406</v>
      </c>
      <c r="J2447" s="610" t="s">
        <v>6422</v>
      </c>
    </row>
    <row r="2448" spans="6:10" ht="15" customHeight="1">
      <c r="F2448" s="610" t="s">
        <v>6423</v>
      </c>
      <c r="G2448" s="610" t="s">
        <v>1188</v>
      </c>
      <c r="H2448" s="610" t="s">
        <v>1187</v>
      </c>
      <c r="I2448" s="610" t="s">
        <v>1409</v>
      </c>
      <c r="J2448" s="610" t="s">
        <v>6424</v>
      </c>
    </row>
    <row r="2449" spans="6:10" ht="15" customHeight="1">
      <c r="F2449" s="610" t="s">
        <v>6425</v>
      </c>
      <c r="G2449" s="610" t="s">
        <v>1188</v>
      </c>
      <c r="H2449" s="610" t="s">
        <v>1187</v>
      </c>
      <c r="I2449" s="610" t="s">
        <v>1412</v>
      </c>
      <c r="J2449" s="610" t="s">
        <v>6426</v>
      </c>
    </row>
    <row r="2450" spans="6:10" ht="15" customHeight="1">
      <c r="F2450" s="610" t="s">
        <v>6427</v>
      </c>
      <c r="G2450" s="610" t="s">
        <v>1188</v>
      </c>
      <c r="H2450" s="610" t="s">
        <v>1187</v>
      </c>
      <c r="I2450" s="610" t="s">
        <v>1414</v>
      </c>
      <c r="J2450" s="610" t="s">
        <v>6428</v>
      </c>
    </row>
    <row r="2451" spans="6:10" ht="15" customHeight="1">
      <c r="F2451" s="610" t="s">
        <v>6429</v>
      </c>
      <c r="G2451" s="610" t="s">
        <v>1188</v>
      </c>
      <c r="H2451" s="610" t="s">
        <v>1187</v>
      </c>
      <c r="I2451" s="610" t="s">
        <v>1417</v>
      </c>
      <c r="J2451" s="610" t="s">
        <v>6430</v>
      </c>
    </row>
    <row r="2452" spans="6:10" ht="15" customHeight="1">
      <c r="F2452" s="610" t="s">
        <v>6431</v>
      </c>
      <c r="G2452" s="610" t="s">
        <v>1188</v>
      </c>
      <c r="H2452" s="610" t="s">
        <v>1187</v>
      </c>
      <c r="I2452" s="610" t="s">
        <v>1420</v>
      </c>
      <c r="J2452" s="610" t="s">
        <v>6432</v>
      </c>
    </row>
    <row r="2453" spans="6:10" ht="15" customHeight="1">
      <c r="F2453" s="610" t="s">
        <v>6433</v>
      </c>
      <c r="G2453" s="610" t="s">
        <v>1188</v>
      </c>
      <c r="H2453" s="610" t="s">
        <v>1187</v>
      </c>
      <c r="I2453" s="610" t="s">
        <v>1423</v>
      </c>
      <c r="J2453" s="610" t="s">
        <v>6434</v>
      </c>
    </row>
    <row r="2454" spans="6:10" ht="15" customHeight="1">
      <c r="F2454" s="610" t="s">
        <v>6435</v>
      </c>
      <c r="G2454" s="610" t="s">
        <v>1188</v>
      </c>
      <c r="H2454" s="610" t="s">
        <v>1187</v>
      </c>
      <c r="I2454" s="610" t="s">
        <v>1426</v>
      </c>
      <c r="J2454" s="610" t="s">
        <v>6436</v>
      </c>
    </row>
    <row r="2455" spans="6:10" ht="15" customHeight="1">
      <c r="F2455" s="610" t="s">
        <v>6437</v>
      </c>
      <c r="G2455" s="610" t="s">
        <v>1188</v>
      </c>
      <c r="H2455" s="610" t="s">
        <v>1187</v>
      </c>
      <c r="I2455" s="610" t="s">
        <v>1429</v>
      </c>
      <c r="J2455" s="610" t="s">
        <v>2494</v>
      </c>
    </row>
    <row r="2456" spans="6:10" ht="15" customHeight="1">
      <c r="F2456" s="610" t="s">
        <v>6438</v>
      </c>
      <c r="G2456" s="610" t="s">
        <v>1188</v>
      </c>
      <c r="H2456" s="610" t="s">
        <v>1187</v>
      </c>
      <c r="I2456" s="610" t="s">
        <v>1432</v>
      </c>
      <c r="J2456" s="610" t="s">
        <v>6439</v>
      </c>
    </row>
    <row r="2457" spans="6:10" ht="15" customHeight="1">
      <c r="F2457" s="610" t="s">
        <v>6440</v>
      </c>
      <c r="G2457" s="610" t="s">
        <v>1188</v>
      </c>
      <c r="H2457" s="610" t="s">
        <v>1187</v>
      </c>
      <c r="I2457" s="610" t="s">
        <v>1435</v>
      </c>
      <c r="J2457" s="610" t="s">
        <v>1187</v>
      </c>
    </row>
    <row r="2458" spans="6:10" ht="15" customHeight="1">
      <c r="F2458" s="610" t="s">
        <v>6441</v>
      </c>
      <c r="G2458" s="610" t="s">
        <v>1188</v>
      </c>
      <c r="H2458" s="610" t="s">
        <v>1187</v>
      </c>
      <c r="I2458" s="610" t="s">
        <v>1438</v>
      </c>
      <c r="J2458" s="610" t="s">
        <v>6442</v>
      </c>
    </row>
    <row r="2459" spans="6:10" ht="15" customHeight="1">
      <c r="F2459" s="610" t="s">
        <v>6443</v>
      </c>
      <c r="G2459" s="610" t="s">
        <v>1188</v>
      </c>
      <c r="H2459" s="610" t="s">
        <v>1187</v>
      </c>
      <c r="I2459" s="610" t="s">
        <v>1441</v>
      </c>
      <c r="J2459" s="610" t="s">
        <v>6444</v>
      </c>
    </row>
    <row r="2460" spans="6:10" ht="15" customHeight="1"/>
    <row r="2461" spans="6:10" ht="15" hidden="1" customHeight="1"/>
    <row r="2462" spans="6:10" ht="15" hidden="1" customHeight="1"/>
    <row r="2463" spans="6:10" ht="15" hidden="1" customHeight="1"/>
    <row r="2464" spans="6:10" ht="15" hidden="1" customHeight="1"/>
    <row r="2465" ht="15" hidden="1" customHeight="1"/>
    <row r="2466" ht="15" hidden="1" customHeight="1"/>
    <row r="2467" ht="15" hidden="1" customHeight="1"/>
    <row r="2468" ht="15" hidden="1" customHeight="1"/>
    <row r="2469" ht="15" hidden="1" customHeight="1"/>
    <row r="2470" ht="15" hidden="1" customHeight="1"/>
    <row r="2471" ht="15" hidden="1" customHeight="1"/>
    <row r="2472" ht="15" hidden="1" customHeight="1"/>
    <row r="2473" ht="15" hidden="1" customHeight="1"/>
    <row r="2474" ht="15" hidden="1" customHeight="1"/>
    <row r="2475" ht="15" hidden="1" customHeight="1"/>
    <row r="2476" ht="15" hidden="1" customHeight="1"/>
    <row r="2477" ht="15" hidden="1" customHeight="1"/>
    <row r="2478" ht="15" hidden="1" customHeight="1"/>
    <row r="2479" ht="15" hidden="1" customHeight="1"/>
    <row r="2480" ht="15" hidden="1" customHeight="1"/>
    <row r="2481" ht="15" hidden="1" customHeight="1"/>
    <row r="2482" ht="15" hidden="1" customHeight="1"/>
    <row r="2483" ht="15" hidden="1" customHeight="1"/>
    <row r="2484" ht="15" hidden="1" customHeight="1"/>
    <row r="2485" ht="15" hidden="1" customHeight="1"/>
    <row r="2486" ht="15" hidden="1" customHeight="1"/>
    <row r="2487" ht="15" hidden="1" customHeight="1"/>
    <row r="2488" ht="15" hidden="1" customHeight="1"/>
    <row r="2489" ht="15" hidden="1" customHeight="1"/>
    <row r="2490" ht="15" hidden="1" customHeight="1"/>
    <row r="2491" ht="15" hidden="1" customHeight="1"/>
    <row r="2492" ht="15" hidden="1" customHeight="1"/>
    <row r="2493" ht="15" hidden="1" customHeight="1"/>
    <row r="2494" ht="15" hidden="1" customHeight="1"/>
    <row r="2495" ht="15" hidden="1" customHeight="1"/>
    <row r="2496" ht="15" hidden="1" customHeight="1"/>
    <row r="2497" ht="15" hidden="1" customHeight="1"/>
    <row r="2498" ht="15" hidden="1" customHeight="1"/>
    <row r="2499" ht="15" hidden="1" customHeight="1"/>
    <row r="2500" ht="15" hidden="1" customHeight="1"/>
    <row r="2501" ht="15" hidden="1" customHeight="1"/>
    <row r="2502" ht="15" hidden="1" customHeight="1"/>
    <row r="2503" ht="15" hidden="1" customHeight="1"/>
    <row r="2504" ht="15" hidden="1" customHeight="1"/>
    <row r="2505" ht="15" hidden="1" customHeight="1"/>
    <row r="2506" ht="15" hidden="1" customHeight="1"/>
    <row r="2507" ht="15" hidden="1" customHeight="1"/>
    <row r="2508" ht="15" hidden="1" customHeight="1"/>
    <row r="2509" ht="15" hidden="1" customHeight="1"/>
    <row r="2510" ht="15" hidden="1" customHeight="1"/>
    <row r="2511" ht="15" hidden="1" customHeight="1"/>
    <row r="2512" ht="15" hidden="1" customHeight="1"/>
    <row r="2513" ht="15" hidden="1" customHeight="1"/>
    <row r="2514" ht="15" hidden="1" customHeight="1"/>
    <row r="2515" ht="15" hidden="1" customHeight="1"/>
    <row r="2516" ht="15" hidden="1" customHeight="1"/>
    <row r="2517" ht="15" hidden="1" customHeight="1"/>
    <row r="2518" ht="15" hidden="1" customHeight="1"/>
    <row r="2519" ht="15" hidden="1" customHeight="1"/>
    <row r="2520" ht="15" hidden="1" customHeight="1"/>
    <row r="2521" ht="15" hidden="1" customHeight="1"/>
    <row r="2522" ht="15" hidden="1" customHeight="1"/>
    <row r="2523" ht="15" hidden="1" customHeight="1"/>
    <row r="2524" ht="15" hidden="1" customHeight="1"/>
    <row r="2525" ht="15" hidden="1" customHeight="1"/>
    <row r="2526" ht="15" hidden="1" customHeight="1"/>
    <row r="2527" ht="15" hidden="1" customHeight="1"/>
    <row r="2528" ht="15" hidden="1" customHeight="1"/>
    <row r="2529" ht="15" hidden="1" customHeight="1"/>
    <row r="2530" ht="15" hidden="1" customHeight="1"/>
    <row r="2531" ht="15" hidden="1" customHeight="1"/>
    <row r="2532" ht="15" hidden="1" customHeight="1"/>
    <row r="2533" ht="15" hidden="1" customHeight="1"/>
    <row r="2534" ht="15" hidden="1" customHeight="1"/>
    <row r="2535" ht="15" hidden="1" customHeight="1"/>
    <row r="2536" ht="15" hidden="1" customHeight="1"/>
    <row r="2537" ht="15" hidden="1" customHeight="1"/>
    <row r="2538" ht="15" hidden="1" customHeight="1"/>
    <row r="2539" ht="15" hidden="1" customHeight="1"/>
    <row r="2540" ht="15" hidden="1" customHeight="1"/>
    <row r="2541" ht="15" hidden="1" customHeight="1"/>
    <row r="2542" ht="15" hidden="1" customHeight="1"/>
    <row r="2543" ht="15" hidden="1" customHeight="1"/>
    <row r="2544" ht="15" hidden="1" customHeight="1"/>
    <row r="2545" ht="15" hidden="1" customHeight="1"/>
    <row r="2546" ht="15" hidden="1" customHeight="1"/>
    <row r="2547" ht="15" hidden="1" customHeight="1"/>
    <row r="2548" ht="15" hidden="1" customHeight="1"/>
    <row r="2549" ht="15" hidden="1" customHeight="1"/>
    <row r="2550" ht="15" hidden="1" customHeight="1"/>
    <row r="2551" ht="15" hidden="1" customHeight="1"/>
    <row r="2552" ht="15" hidden="1" customHeight="1"/>
    <row r="2553" ht="15" hidden="1" customHeight="1"/>
    <row r="2554" ht="15" hidden="1" customHeight="1"/>
    <row r="2555" ht="15" hidden="1" customHeight="1"/>
    <row r="2556" ht="15" hidden="1" customHeight="1"/>
    <row r="2557" ht="15" hidden="1" customHeight="1"/>
    <row r="2558" ht="15" hidden="1" customHeight="1"/>
    <row r="2559" ht="15" hidden="1" customHeight="1"/>
    <row r="2560" ht="15" hidden="1" customHeight="1"/>
    <row r="2561" ht="15" hidden="1" customHeight="1"/>
    <row r="2562" ht="15" hidden="1" customHeight="1"/>
    <row r="2563" ht="15" hidden="1" customHeight="1"/>
    <row r="2564" ht="15" hidden="1" customHeight="1"/>
    <row r="2565" ht="15" hidden="1" customHeight="1"/>
    <row r="2566" ht="15" hidden="1" customHeight="1"/>
    <row r="2567" ht="15" hidden="1" customHeight="1"/>
    <row r="2568" ht="15" hidden="1" customHeight="1"/>
    <row r="2569" ht="15" hidden="1" customHeight="1"/>
    <row r="2570" ht="15" hidden="1" customHeight="1"/>
    <row r="2571" ht="15" hidden="1" customHeight="1"/>
    <row r="2572" ht="15" hidden="1" customHeight="1"/>
    <row r="2573" ht="15" hidden="1" customHeight="1"/>
    <row r="2574" ht="15" hidden="1" customHeight="1"/>
    <row r="2575" ht="15" hidden="1" customHeight="1"/>
    <row r="2576" ht="15" hidden="1" customHeight="1"/>
    <row r="2577" ht="15" hidden="1" customHeight="1"/>
    <row r="2578" ht="15" hidden="1" customHeight="1"/>
    <row r="2579" ht="15" hidden="1" customHeight="1"/>
    <row r="2580" ht="15" hidden="1" customHeight="1"/>
    <row r="2581" ht="15" hidden="1" customHeight="1"/>
    <row r="2582" ht="15" hidden="1" customHeight="1"/>
    <row r="2583" ht="15" hidden="1" customHeight="1"/>
    <row r="2584" ht="15" hidden="1" customHeight="1"/>
    <row r="2585" ht="15" hidden="1" customHeight="1"/>
    <row r="2586" ht="15" hidden="1" customHeight="1"/>
    <row r="2587" ht="15" hidden="1" customHeight="1"/>
    <row r="2588" ht="15" hidden="1" customHeight="1"/>
    <row r="2589" ht="15" hidden="1" customHeight="1"/>
    <row r="2590" ht="15" hidden="1" customHeight="1"/>
    <row r="2591" ht="15" hidden="1" customHeight="1"/>
    <row r="2592" ht="15" hidden="1" customHeight="1"/>
    <row r="2593" ht="15" hidden="1" customHeight="1"/>
    <row r="2594" ht="15" hidden="1" customHeight="1"/>
    <row r="2595" ht="15" hidden="1" customHeight="1"/>
    <row r="2596" ht="15" hidden="1" customHeight="1"/>
    <row r="2597" ht="15" hidden="1" customHeight="1"/>
    <row r="2598" ht="15" hidden="1" customHeight="1"/>
    <row r="2599" ht="15" hidden="1" customHeight="1"/>
    <row r="2600" ht="15" hidden="1" customHeight="1"/>
    <row r="2601" ht="15" hidden="1" customHeight="1"/>
    <row r="2602" ht="15" hidden="1" customHeight="1"/>
    <row r="2603" ht="15" hidden="1" customHeight="1"/>
    <row r="2604" ht="15" hidden="1" customHeight="1"/>
    <row r="2605" ht="15" hidden="1" customHeight="1"/>
    <row r="2606" ht="15" hidden="1" customHeight="1"/>
    <row r="2607" ht="15" hidden="1" customHeight="1"/>
    <row r="2608" ht="15" hidden="1" customHeight="1"/>
    <row r="2609" ht="15" hidden="1" customHeight="1"/>
    <row r="2610" ht="15" hidden="1" customHeight="1"/>
    <row r="2611" ht="15" hidden="1" customHeight="1"/>
    <row r="2612" ht="15" hidden="1" customHeight="1"/>
    <row r="2613" ht="15" hidden="1" customHeight="1"/>
    <row r="2614" ht="15" hidden="1" customHeight="1"/>
    <row r="2615" ht="15" hidden="1" customHeight="1"/>
    <row r="2616" ht="15" hidden="1" customHeight="1"/>
    <row r="2617" ht="15" hidden="1" customHeight="1"/>
    <row r="2618" ht="15" hidden="1" customHeight="1"/>
    <row r="2619" ht="15" hidden="1" customHeight="1"/>
    <row r="2620" ht="15" hidden="1" customHeight="1"/>
    <row r="2621" ht="15" hidden="1" customHeight="1"/>
    <row r="2622" ht="15" hidden="1" customHeight="1"/>
    <row r="2623" ht="15" hidden="1" customHeight="1"/>
    <row r="2624" ht="15" hidden="1" customHeight="1"/>
    <row r="2625" ht="15" hidden="1" customHeight="1"/>
    <row r="2626" ht="15" hidden="1" customHeight="1"/>
    <row r="2627" ht="15" hidden="1" customHeight="1"/>
    <row r="2628" ht="15" hidden="1" customHeight="1"/>
    <row r="2629" ht="15" hidden="1" customHeight="1"/>
    <row r="2630" ht="15" hidden="1" customHeight="1"/>
    <row r="2631" ht="15" hidden="1" customHeight="1"/>
    <row r="2632" ht="15" hidden="1" customHeight="1"/>
    <row r="2633" ht="15" hidden="1" customHeight="1"/>
    <row r="2634" ht="15" hidden="1" customHeight="1"/>
    <row r="2635" ht="15" hidden="1" customHeight="1"/>
    <row r="2636" ht="15" hidden="1" customHeight="1"/>
    <row r="2637" ht="15" hidden="1" customHeight="1"/>
    <row r="2638" ht="15" hidden="1" customHeight="1"/>
    <row r="2639" ht="15" hidden="1" customHeight="1"/>
    <row r="2640" ht="15" hidden="1" customHeight="1"/>
    <row r="2641" ht="15" hidden="1" customHeight="1"/>
    <row r="2642" ht="15" hidden="1" customHeight="1"/>
    <row r="2643" ht="15" hidden="1" customHeight="1"/>
    <row r="2644" ht="15" hidden="1" customHeight="1"/>
    <row r="2645" ht="15" hidden="1" customHeight="1"/>
    <row r="2646" ht="15" hidden="1" customHeight="1"/>
    <row r="2647" ht="15" hidden="1" customHeight="1"/>
    <row r="2648" ht="15" hidden="1" customHeight="1"/>
    <row r="2649" ht="15" hidden="1" customHeight="1"/>
    <row r="2650" ht="15" hidden="1" customHeight="1"/>
    <row r="2651" ht="15" hidden="1" customHeight="1"/>
    <row r="2652" ht="15" hidden="1" customHeight="1"/>
    <row r="2653" ht="15" hidden="1" customHeight="1"/>
    <row r="2654" ht="15" hidden="1" customHeight="1"/>
    <row r="2655" ht="15" hidden="1" customHeight="1"/>
    <row r="2656" ht="15" hidden="1" customHeight="1"/>
    <row r="2657" ht="15" hidden="1" customHeight="1"/>
    <row r="2658" ht="15" hidden="1" customHeight="1"/>
    <row r="2659" ht="15" hidden="1" customHeight="1"/>
    <row r="2660" ht="15" hidden="1" customHeight="1"/>
    <row r="2661" ht="15" hidden="1" customHeight="1"/>
    <row r="2662" ht="15" hidden="1" customHeight="1"/>
    <row r="2663" ht="15" hidden="1" customHeight="1"/>
    <row r="2664" ht="15" hidden="1" customHeight="1"/>
    <row r="2665" ht="15" hidden="1" customHeight="1"/>
    <row r="2666" ht="15" hidden="1" customHeight="1"/>
    <row r="2667" ht="15" hidden="1" customHeight="1"/>
    <row r="2668" ht="15" hidden="1" customHeight="1"/>
    <row r="2669" ht="15" hidden="1" customHeight="1"/>
    <row r="2670" ht="15" hidden="1" customHeight="1"/>
    <row r="2671" ht="15" hidden="1" customHeight="1"/>
    <row r="2672" ht="15" hidden="1" customHeight="1"/>
    <row r="2673" ht="15" hidden="1" customHeight="1"/>
    <row r="2674" ht="15" hidden="1" customHeight="1"/>
    <row r="2675" ht="15" hidden="1" customHeight="1"/>
    <row r="2676" ht="15" hidden="1" customHeight="1"/>
    <row r="2677" ht="15" hidden="1" customHeight="1"/>
    <row r="2678" ht="15" hidden="1" customHeight="1"/>
    <row r="2679" ht="15" hidden="1" customHeight="1"/>
    <row r="2680" ht="15" hidden="1" customHeight="1"/>
    <row r="2681" ht="15" hidden="1" customHeight="1"/>
    <row r="2682" ht="15" hidden="1" customHeight="1"/>
    <row r="2683" ht="15" hidden="1" customHeight="1"/>
    <row r="2684" ht="15" hidden="1" customHeight="1"/>
    <row r="2685" ht="15" hidden="1" customHeight="1"/>
    <row r="2686" ht="15" hidden="1" customHeight="1"/>
    <row r="2687" ht="15" hidden="1" customHeight="1"/>
    <row r="2688" ht="15" hidden="1" customHeight="1"/>
    <row r="2689" ht="15" hidden="1" customHeight="1"/>
    <row r="2690" ht="15" hidden="1" customHeight="1"/>
    <row r="2691" ht="15" hidden="1" customHeight="1"/>
    <row r="2692" ht="15" hidden="1" customHeight="1"/>
    <row r="2693" ht="15" hidden="1" customHeight="1"/>
    <row r="2694" ht="15" hidden="1" customHeight="1"/>
    <row r="2695" ht="15" hidden="1" customHeight="1"/>
    <row r="2696" ht="15" hidden="1" customHeight="1"/>
    <row r="2697" ht="15" hidden="1" customHeight="1"/>
    <row r="2698" ht="15" hidden="1" customHeight="1"/>
    <row r="2699" ht="15" hidden="1" customHeight="1"/>
    <row r="2700" ht="15" hidden="1" customHeight="1"/>
    <row r="2701" ht="15" hidden="1" customHeight="1"/>
    <row r="2702" ht="15" hidden="1" customHeight="1"/>
    <row r="2703" ht="15" hidden="1" customHeight="1"/>
    <row r="2704" ht="15" hidden="1" customHeight="1"/>
    <row r="2705" ht="15" hidden="1" customHeight="1"/>
    <row r="2706" ht="15" hidden="1" customHeight="1"/>
    <row r="2707" ht="15" hidden="1" customHeight="1"/>
    <row r="2708" ht="15" hidden="1" customHeight="1"/>
    <row r="2709" ht="15" hidden="1" customHeight="1"/>
    <row r="2710" ht="15" hidden="1" customHeight="1"/>
    <row r="2711" ht="15" hidden="1" customHeight="1"/>
    <row r="2712" ht="15" hidden="1" customHeight="1"/>
    <row r="2713" ht="15" hidden="1" customHeight="1"/>
    <row r="2714" ht="15" hidden="1" customHeight="1"/>
    <row r="2715" ht="15" hidden="1" customHeight="1"/>
    <row r="2716" ht="15" hidden="1" customHeight="1"/>
    <row r="2717" ht="15" hidden="1" customHeight="1"/>
    <row r="2718" ht="15" hidden="1" customHeight="1"/>
    <row r="2719" ht="15" hidden="1" customHeight="1"/>
    <row r="2720" ht="15" hidden="1" customHeight="1"/>
    <row r="2721" ht="15" hidden="1" customHeight="1"/>
    <row r="2722" ht="15" hidden="1" customHeight="1"/>
    <row r="2723" ht="15" hidden="1" customHeight="1"/>
    <row r="2724" ht="15" hidden="1" customHeight="1"/>
    <row r="2725" ht="15" hidden="1" customHeight="1"/>
    <row r="2726" ht="15" hidden="1" customHeight="1"/>
    <row r="2727" ht="15" hidden="1" customHeight="1"/>
    <row r="2728" ht="15" hidden="1" customHeight="1"/>
    <row r="2729" ht="15" hidden="1" customHeight="1"/>
    <row r="2730" ht="15" hidden="1" customHeight="1"/>
    <row r="2731" ht="15" hidden="1" customHeight="1"/>
    <row r="2732" ht="15" hidden="1" customHeight="1"/>
    <row r="2733" ht="15" hidden="1" customHeight="1"/>
    <row r="2734" ht="15" hidden="1" customHeight="1"/>
    <row r="2735" ht="15" hidden="1" customHeight="1"/>
    <row r="2736" ht="15" hidden="1" customHeight="1"/>
    <row r="2737" ht="15" hidden="1" customHeight="1"/>
    <row r="2738" ht="15" hidden="1" customHeight="1"/>
    <row r="2739" ht="15" hidden="1" customHeight="1"/>
    <row r="2740" ht="15" hidden="1" customHeight="1"/>
    <row r="2741" ht="15" hidden="1" customHeight="1"/>
    <row r="2742" ht="15" hidden="1" customHeight="1"/>
    <row r="2743" ht="15" hidden="1" customHeight="1"/>
    <row r="2744" ht="15" hidden="1" customHeight="1"/>
    <row r="2745" ht="15" hidden="1" customHeight="1"/>
    <row r="2746" ht="15" hidden="1" customHeight="1"/>
    <row r="2747" ht="15" hidden="1" customHeight="1"/>
    <row r="2748" ht="15" hidden="1" customHeight="1"/>
    <row r="2749" ht="15" hidden="1" customHeight="1"/>
    <row r="2750" ht="15" hidden="1" customHeight="1"/>
    <row r="2751" ht="15" hidden="1" customHeight="1"/>
    <row r="2752" ht="15" hidden="1" customHeight="1"/>
    <row r="2753" ht="15" hidden="1" customHeight="1"/>
    <row r="2754" ht="15" hidden="1" customHeight="1"/>
    <row r="2755" ht="15" hidden="1" customHeight="1"/>
    <row r="2756" ht="15" hidden="1" customHeight="1"/>
    <row r="2757" ht="15" hidden="1" customHeight="1"/>
    <row r="2758" ht="15" hidden="1" customHeight="1"/>
    <row r="2759" ht="15" hidden="1" customHeight="1"/>
    <row r="2760" ht="15" hidden="1" customHeight="1"/>
    <row r="2761" ht="15" hidden="1" customHeight="1"/>
    <row r="2762" ht="15" hidden="1" customHeight="1"/>
    <row r="2763" ht="15" hidden="1" customHeight="1"/>
    <row r="2764" ht="15" hidden="1" customHeight="1"/>
    <row r="2765" ht="15" hidden="1" customHeight="1"/>
    <row r="2766" ht="15" hidden="1" customHeight="1"/>
    <row r="2767" ht="15" hidden="1" customHeight="1"/>
    <row r="2768" ht="15" hidden="1" customHeight="1"/>
    <row r="2769" ht="15" hidden="1" customHeight="1"/>
    <row r="2770" ht="15" hidden="1" customHeight="1"/>
    <row r="2771" ht="15" hidden="1" customHeight="1"/>
    <row r="2772" ht="15" hidden="1" customHeight="1"/>
    <row r="2773" ht="15" hidden="1" customHeight="1"/>
    <row r="2774" ht="15" hidden="1" customHeight="1"/>
    <row r="2775" ht="15" hidden="1" customHeight="1"/>
    <row r="2776" ht="15" hidden="1" customHeight="1"/>
    <row r="2777" ht="15" hidden="1" customHeight="1"/>
    <row r="2778" ht="15" hidden="1" customHeight="1"/>
    <row r="2779" ht="15" hidden="1" customHeight="1"/>
    <row r="2780" ht="15" hidden="1" customHeight="1"/>
    <row r="2781" ht="15" hidden="1" customHeight="1"/>
    <row r="2782" ht="15" hidden="1" customHeight="1"/>
    <row r="2783" ht="15" hidden="1" customHeight="1"/>
    <row r="2784" ht="15" hidden="1" customHeight="1"/>
    <row r="2785" ht="15" hidden="1" customHeight="1"/>
    <row r="2786" ht="15" hidden="1" customHeight="1"/>
    <row r="2787" ht="15" hidden="1" customHeight="1"/>
    <row r="2788" ht="15" hidden="1" customHeight="1"/>
    <row r="2789" ht="15" hidden="1" customHeight="1"/>
    <row r="2790" ht="15" hidden="1" customHeight="1"/>
    <row r="2791" ht="15" hidden="1" customHeight="1"/>
    <row r="2792" ht="15" hidden="1" customHeight="1"/>
    <row r="2793" ht="15" hidden="1" customHeight="1"/>
    <row r="2794" ht="15" hidden="1" customHeight="1"/>
    <row r="2795" ht="15" hidden="1" customHeight="1"/>
    <row r="2796" ht="15" hidden="1" customHeight="1"/>
    <row r="2797" ht="15" hidden="1" customHeight="1"/>
    <row r="2798" ht="15" hidden="1" customHeight="1"/>
    <row r="2799" ht="15" hidden="1" customHeight="1"/>
    <row r="2800" ht="15" hidden="1" customHeight="1"/>
    <row r="2801" ht="15" hidden="1" customHeight="1"/>
    <row r="2802" ht="15" hidden="1" customHeight="1"/>
    <row r="2803" ht="15" hidden="1" customHeight="1"/>
    <row r="2804" ht="15" hidden="1" customHeight="1"/>
    <row r="2805" ht="15" hidden="1" customHeight="1"/>
    <row r="2806" ht="15" hidden="1" customHeight="1"/>
    <row r="2807" ht="15" hidden="1" customHeight="1"/>
    <row r="2808" ht="15" hidden="1" customHeight="1"/>
    <row r="2809" ht="15" hidden="1" customHeight="1"/>
    <row r="2810" ht="15" hidden="1" customHeight="1"/>
    <row r="2811" ht="15" hidden="1" customHeight="1"/>
    <row r="2812" ht="15" hidden="1" customHeight="1"/>
    <row r="2813" ht="15" hidden="1" customHeight="1"/>
    <row r="2814" ht="15" hidden="1" customHeight="1"/>
    <row r="2815" ht="15" hidden="1" customHeight="1"/>
    <row r="2816" ht="15" hidden="1" customHeight="1"/>
    <row r="2817" ht="15" hidden="1" customHeight="1"/>
    <row r="2818" ht="15" hidden="1" customHeight="1"/>
    <row r="2819" ht="15" hidden="1" customHeight="1"/>
    <row r="2820" ht="15" hidden="1" customHeight="1"/>
    <row r="2821" ht="15" hidden="1" customHeight="1"/>
    <row r="2822" ht="15" hidden="1" customHeight="1"/>
    <row r="2823" ht="15" hidden="1" customHeight="1"/>
    <row r="2824" ht="15" hidden="1" customHeight="1"/>
    <row r="2825" ht="15" hidden="1" customHeight="1"/>
    <row r="2826" ht="15" hidden="1" customHeight="1"/>
    <row r="2827" ht="15" hidden="1" customHeight="1"/>
    <row r="2828" ht="15" hidden="1" customHeight="1"/>
    <row r="2829" ht="15" hidden="1" customHeight="1"/>
    <row r="2830" ht="15" hidden="1" customHeight="1"/>
    <row r="2831" ht="15" hidden="1" customHeight="1"/>
    <row r="2832" ht="15" hidden="1" customHeight="1"/>
    <row r="2833" ht="15" hidden="1" customHeight="1"/>
    <row r="2834" ht="15" hidden="1" customHeight="1"/>
    <row r="2835" ht="15" hidden="1" customHeight="1"/>
    <row r="2836" ht="15" hidden="1" customHeight="1"/>
    <row r="2837" ht="15" hidden="1" customHeight="1"/>
    <row r="2838" ht="15" hidden="1" customHeight="1"/>
    <row r="2839" ht="15" hidden="1" customHeight="1"/>
    <row r="2840" ht="15" hidden="1" customHeight="1"/>
    <row r="2841" ht="15" hidden="1" customHeight="1"/>
    <row r="2842" ht="15" hidden="1" customHeight="1"/>
    <row r="2843" ht="15" hidden="1" customHeight="1"/>
    <row r="2844" ht="15" hidden="1" customHeight="1"/>
    <row r="2845" ht="15" hidden="1" customHeight="1"/>
    <row r="2846" ht="15" hidden="1" customHeight="1"/>
    <row r="2847" ht="15" hidden="1" customHeight="1"/>
    <row r="2848" ht="15" hidden="1" customHeight="1"/>
    <row r="2849" ht="15" hidden="1" customHeight="1"/>
    <row r="2850" ht="15" hidden="1" customHeight="1"/>
    <row r="2851" ht="15" hidden="1" customHeight="1"/>
    <row r="2852" ht="15" hidden="1" customHeight="1"/>
    <row r="2853" ht="15" hidden="1" customHeight="1"/>
    <row r="2854" ht="15" hidden="1" customHeight="1"/>
    <row r="2855" ht="15" hidden="1" customHeight="1"/>
    <row r="2856" ht="15" hidden="1" customHeight="1"/>
    <row r="2857" ht="15" hidden="1" customHeight="1"/>
    <row r="2858" ht="15" hidden="1" customHeight="1"/>
    <row r="2859" ht="15" hidden="1" customHeight="1"/>
    <row r="2860" ht="15" hidden="1" customHeight="1"/>
    <row r="2861" ht="15" hidden="1" customHeight="1"/>
    <row r="2862" ht="15" hidden="1" customHeight="1"/>
    <row r="2863" ht="15" hidden="1" customHeight="1"/>
    <row r="2864" ht="15" hidden="1" customHeight="1"/>
    <row r="2865" ht="15" hidden="1" customHeight="1"/>
    <row r="2866" ht="15" hidden="1" customHeight="1"/>
    <row r="2867" ht="15" hidden="1" customHeight="1"/>
    <row r="2868" ht="15" hidden="1" customHeight="1"/>
    <row r="2869" ht="15" hidden="1" customHeight="1"/>
    <row r="2870" ht="15" hidden="1" customHeight="1"/>
    <row r="2871" ht="15" hidden="1" customHeight="1"/>
    <row r="2872" ht="15" hidden="1" customHeight="1"/>
    <row r="2873" ht="15" hidden="1" customHeight="1"/>
    <row r="2874" ht="15" hidden="1" customHeight="1"/>
    <row r="2875" ht="15" hidden="1" customHeight="1"/>
    <row r="2876" ht="15" hidden="1" customHeight="1"/>
    <row r="2877" ht="15" hidden="1" customHeight="1"/>
    <row r="2878" ht="15" hidden="1" customHeight="1"/>
    <row r="2879" ht="15" hidden="1" customHeight="1"/>
    <row r="2880" ht="15" hidden="1" customHeight="1"/>
    <row r="2881" ht="15" hidden="1" customHeight="1"/>
    <row r="2882" ht="15" hidden="1" customHeight="1"/>
    <row r="2883" ht="15" hidden="1" customHeight="1"/>
    <row r="2884" ht="15" hidden="1" customHeight="1"/>
    <row r="2885" ht="15" hidden="1" customHeight="1"/>
    <row r="2886" ht="15" hidden="1" customHeight="1"/>
    <row r="2887" ht="15" hidden="1" customHeight="1"/>
    <row r="2888" ht="15" hidden="1" customHeight="1"/>
    <row r="2889" ht="15" hidden="1" customHeight="1"/>
    <row r="2890" ht="15" hidden="1" customHeight="1"/>
    <row r="2891" ht="15" hidden="1" customHeight="1"/>
    <row r="2892" ht="15" hidden="1" customHeight="1"/>
    <row r="2893" ht="15" hidden="1" customHeight="1"/>
    <row r="2894" ht="15" hidden="1" customHeight="1"/>
    <row r="2895" ht="15" hidden="1" customHeight="1"/>
    <row r="2896" ht="15" hidden="1" customHeight="1"/>
    <row r="2897" ht="15" hidden="1" customHeight="1"/>
    <row r="2898" ht="15" hidden="1" customHeight="1"/>
    <row r="2899" ht="15" hidden="1" customHeight="1"/>
    <row r="2900" ht="15" hidden="1" customHeight="1"/>
    <row r="2901" ht="15" hidden="1" customHeight="1"/>
    <row r="2902" ht="15" hidden="1" customHeight="1"/>
    <row r="2903" ht="15" hidden="1" customHeight="1"/>
    <row r="2904" ht="15" hidden="1" customHeight="1"/>
    <row r="2905" ht="15" hidden="1" customHeight="1"/>
    <row r="2906" ht="15" hidden="1" customHeight="1"/>
    <row r="2907" ht="15" hidden="1" customHeight="1"/>
    <row r="2908" ht="15" hidden="1" customHeight="1"/>
    <row r="2909" ht="15" hidden="1" customHeight="1"/>
    <row r="2910" ht="15" hidden="1" customHeight="1"/>
    <row r="2911" ht="15" hidden="1" customHeight="1"/>
    <row r="2912" ht="15" hidden="1" customHeight="1"/>
    <row r="2913" ht="15" hidden="1" customHeight="1"/>
    <row r="2914" ht="15" hidden="1" customHeight="1"/>
    <row r="2915" ht="15" hidden="1" customHeight="1"/>
    <row r="2916" ht="15" hidden="1" customHeight="1"/>
    <row r="2917" ht="15" hidden="1" customHeight="1"/>
    <row r="2918" ht="15" hidden="1" customHeight="1"/>
    <row r="2919" ht="15" hidden="1" customHeight="1"/>
    <row r="2920" ht="15" hidden="1" customHeight="1"/>
    <row r="2921" ht="15" hidden="1" customHeight="1"/>
    <row r="2922" ht="15" hidden="1" customHeight="1"/>
    <row r="2923" ht="15" hidden="1" customHeight="1"/>
    <row r="2924" ht="15" hidden="1" customHeight="1"/>
    <row r="2925" ht="15" hidden="1" customHeight="1"/>
    <row r="2926" ht="15" hidden="1" customHeight="1"/>
    <row r="2927" ht="15" hidden="1" customHeight="1"/>
    <row r="2928" ht="15" hidden="1" customHeight="1"/>
    <row r="2929" ht="15" hidden="1" customHeight="1"/>
    <row r="2930" ht="15" hidden="1" customHeight="1"/>
    <row r="2931" ht="15" hidden="1" customHeight="1"/>
    <row r="2932" ht="15" hidden="1" customHeight="1"/>
    <row r="2933" ht="15" hidden="1" customHeight="1"/>
    <row r="2934" ht="15" hidden="1" customHeight="1"/>
    <row r="2935" ht="15" hidden="1" customHeight="1"/>
    <row r="2936" ht="15" hidden="1" customHeight="1"/>
    <row r="2937" ht="15" hidden="1" customHeight="1"/>
    <row r="2938" ht="15" hidden="1" customHeight="1"/>
    <row r="2939" ht="15" hidden="1" customHeight="1"/>
    <row r="2940" ht="15" hidden="1" customHeight="1"/>
    <row r="2941" ht="15" hidden="1" customHeight="1"/>
    <row r="2942" ht="15" hidden="1" customHeight="1"/>
    <row r="2943" ht="15" hidden="1" customHeight="1"/>
    <row r="2944" ht="15" hidden="1" customHeight="1"/>
    <row r="2945" ht="15" hidden="1" customHeight="1"/>
    <row r="2946" ht="15" hidden="1" customHeight="1"/>
    <row r="2947" ht="15" hidden="1" customHeight="1"/>
    <row r="2948" ht="15" hidden="1" customHeight="1"/>
    <row r="2949" ht="15" hidden="1" customHeight="1"/>
    <row r="2950" ht="15" hidden="1" customHeight="1"/>
    <row r="2951" ht="15" hidden="1" customHeight="1"/>
    <row r="2952" ht="15" hidden="1" customHeight="1"/>
    <row r="2953" ht="15" hidden="1" customHeight="1"/>
    <row r="2954" ht="15" hidden="1" customHeight="1"/>
    <row r="2955" ht="15" hidden="1" customHeight="1"/>
    <row r="2956" ht="15" hidden="1" customHeight="1"/>
    <row r="2957" ht="15" hidden="1" customHeight="1"/>
    <row r="2958" ht="15" hidden="1" customHeight="1"/>
    <row r="2959" ht="15" hidden="1" customHeight="1"/>
    <row r="2960" ht="15" hidden="1" customHeight="1"/>
    <row r="2961" ht="15" hidden="1" customHeight="1"/>
    <row r="2962" ht="15" hidden="1" customHeight="1"/>
    <row r="2963" ht="15" hidden="1" customHeight="1"/>
    <row r="2964" ht="15" hidden="1" customHeight="1"/>
    <row r="2965" ht="15" hidden="1" customHeight="1"/>
    <row r="2966" ht="15" hidden="1" customHeight="1"/>
    <row r="2967" ht="15" hidden="1" customHeight="1"/>
    <row r="2968" ht="15" hidden="1" customHeight="1"/>
    <row r="2969" ht="15" hidden="1" customHeight="1"/>
    <row r="2970" ht="15" hidden="1" customHeight="1"/>
    <row r="2971" ht="15" hidden="1" customHeight="1"/>
    <row r="2972" ht="15" hidden="1" customHeight="1"/>
    <row r="2973" ht="15" hidden="1" customHeight="1"/>
    <row r="2974" ht="15" hidden="1" customHeight="1"/>
    <row r="2975" ht="15" hidden="1" customHeight="1"/>
    <row r="2976" ht="15" hidden="1" customHeight="1"/>
    <row r="2977" ht="15" hidden="1" customHeight="1"/>
    <row r="2978" ht="15" hidden="1" customHeight="1"/>
    <row r="2979" ht="15" hidden="1" customHeight="1"/>
    <row r="2980" ht="15" hidden="1" customHeight="1"/>
    <row r="2981" ht="15" hidden="1" customHeight="1"/>
    <row r="2982" ht="15" hidden="1" customHeight="1"/>
    <row r="2983" ht="15" hidden="1" customHeight="1"/>
    <row r="2984" ht="15" hidden="1" customHeight="1"/>
    <row r="2985" ht="15" hidden="1" customHeight="1"/>
    <row r="2986" ht="15" hidden="1" customHeight="1"/>
    <row r="2987" ht="15" hidden="1" customHeight="1"/>
    <row r="2988" ht="15" hidden="1" customHeight="1"/>
    <row r="2989" ht="15" hidden="1" customHeight="1"/>
    <row r="2990" ht="15" hidden="1" customHeight="1"/>
    <row r="2991" ht="15" hidden="1" customHeight="1"/>
    <row r="2992" ht="15" hidden="1" customHeight="1"/>
    <row r="2993" ht="15" hidden="1" customHeight="1"/>
    <row r="2994" ht="15" hidden="1" customHeight="1"/>
    <row r="2995" ht="15" hidden="1" customHeight="1"/>
    <row r="2996" ht="15" hidden="1" customHeight="1"/>
    <row r="2997" ht="15" hidden="1" customHeight="1"/>
    <row r="2998" ht="15" hidden="1" customHeight="1"/>
    <row r="2999" ht="15" hidden="1" customHeight="1"/>
    <row r="3000" ht="15" hidden="1" customHeight="1"/>
    <row r="3001" ht="15" hidden="1" customHeight="1"/>
    <row r="3002" ht="15" hidden="1" customHeight="1"/>
    <row r="3003" ht="15" hidden="1" customHeight="1"/>
    <row r="3004" ht="15" hidden="1" customHeight="1"/>
    <row r="3005" ht="15" hidden="1" customHeight="1"/>
    <row r="3006" ht="15" hidden="1" customHeight="1"/>
    <row r="3007" ht="15" hidden="1" customHeight="1"/>
    <row r="3008" ht="15" hidden="1" customHeight="1"/>
    <row r="3009" ht="15" hidden="1" customHeight="1"/>
    <row r="3010" ht="15" hidden="1" customHeight="1"/>
    <row r="3011" ht="15" hidden="1" customHeight="1"/>
    <row r="3012" ht="15" hidden="1" customHeight="1"/>
    <row r="3013" ht="15" hidden="1" customHeight="1"/>
    <row r="3014" ht="15" hidden="1" customHeight="1"/>
    <row r="3015" ht="15" hidden="1" customHeight="1"/>
    <row r="3016" ht="15" hidden="1"/>
  </sheetData>
  <sheetProtection selectLockedCells="1"/>
  <dataValidations count="1">
    <dataValidation type="list" allowBlank="1" showInputMessage="1" showErrorMessage="1" sqref="L2403">
      <formula1>Zacatecas</formula1>
    </dataValidation>
  </dataValidations>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EC347F44AE4A845BF8A91D760CC79ED" ma:contentTypeVersion="0" ma:contentTypeDescription="Crear nuevo documento." ma:contentTypeScope="" ma:versionID="dbfbb66782bbfe26c428f5cbb7438351">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BF5CE4-5D51-43CC-8161-DD01F775E11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B265AD-22B2-4CAD-A8F6-C9C9E280D664}">
  <ds:schemaRefs>
    <ds:schemaRef ds:uri="http://schemas.microsoft.com/sharepoint/v3/contenttype/forms"/>
  </ds:schemaRefs>
</ds:datastoreItem>
</file>

<file path=customXml/itemProps3.xml><?xml version="1.0" encoding="utf-8"?>
<ds:datastoreItem xmlns:ds="http://schemas.openxmlformats.org/officeDocument/2006/customXml" ds:itemID="{32B3136D-3F17-45C2-A81C-D434035A2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44</vt:i4>
      </vt:variant>
    </vt:vector>
  </HeadingPairs>
  <TitlesOfParts>
    <vt:vector size="52" baseType="lpstr">
      <vt:lpstr>Índice</vt:lpstr>
      <vt:lpstr>Presentación</vt:lpstr>
      <vt:lpstr>Informantes</vt:lpstr>
      <vt:lpstr>CNGSPSPE_2017_M1_secc11</vt:lpstr>
      <vt:lpstr>Anexo.Centros de Justicia</vt:lpstr>
      <vt:lpstr>Participantes y Comentarios</vt:lpstr>
      <vt:lpstr>Glosario</vt:lpstr>
      <vt:lpstr>Anexo 2 Infraestructura</vt:lpstr>
      <vt:lpstr>Aguascalientes</vt:lpstr>
      <vt:lpstr>'Anexo.Centros de Justicia'!Área_de_impresión</vt:lpstr>
      <vt:lpstr>CNGSPSPE_2017_M1_secc11!Área_de_impresión</vt:lpstr>
      <vt:lpstr>Índice!Área_de_impresión</vt:lpstr>
      <vt:lpstr>Informantes!Área_de_impresión</vt:lpstr>
      <vt:lpstr>'Participantes y Comentarios'!Área_de_impresión</vt:lpstr>
      <vt:lpstr>Presentación!Área_de_impresión</vt:lpstr>
      <vt:lpstr>Baja_California</vt:lpstr>
      <vt:lpstr>Baja_California_Sur</vt:lpstr>
      <vt:lpstr>Campeche</vt:lpstr>
      <vt:lpstr>Chiapas</vt:lpstr>
      <vt:lpstr>Chihuahua</vt:lpstr>
      <vt:lpstr>Ciudad_De_México</vt:lpstr>
      <vt:lpstr>Coahuila_De_Zaragoza</vt:lpstr>
      <vt:lpstr>Colima</vt:lpstr>
      <vt:lpstr>Durango</vt:lpstr>
      <vt:lpstr>ENTIDAD</vt:lpstr>
      <vt:lpstr>Guanajuato</vt:lpstr>
      <vt:lpstr>Guerrero</vt:lpstr>
      <vt:lpstr>Hidalgo</vt:lpstr>
      <vt:lpstr>Jalisco</vt:lpstr>
      <vt:lpstr>Índice!jfjfjf</vt:lpstr>
      <vt:lpstr>Presentación!jfjfjf</vt:lpstr>
      <vt:lpstr>México</vt:lpstr>
      <vt:lpstr>Michoacan_de_Ocampo</vt:lpstr>
      <vt:lpstr>Morelos</vt:lpstr>
      <vt:lpstr>Nayarit</vt:lpstr>
      <vt:lpstr>Nuevo_León</vt:lpstr>
      <vt:lpstr>Oaxaca</vt:lpstr>
      <vt:lpstr>Puebla</vt:lpstr>
      <vt:lpstr>Querétaro</vt:lpstr>
      <vt:lpstr>Quintana_Roo</vt:lpstr>
      <vt:lpstr>San_Luis_Potosí</vt:lpstr>
      <vt:lpstr>Sinaloa</vt:lpstr>
      <vt:lpstr>Sonora</vt:lpstr>
      <vt:lpstr>Tabasco</vt:lpstr>
      <vt:lpstr>Tamaulipas</vt:lpstr>
      <vt:lpstr>'Anexo.Centros de Justicia'!Títulos_a_imprimir</vt:lpstr>
      <vt:lpstr>Informantes!Títulos_a_imprimir</vt:lpstr>
      <vt:lpstr>'Participantes y Comentarios'!Títulos_a_imprimir</vt:lpstr>
      <vt:lpstr>Presentación!Títulos_a_imprimir</vt:lpstr>
      <vt:lpstr>Tlaxcala</vt:lpstr>
      <vt:lpstr>Veracruz_de_Ignacio_de_la_Llave</vt:lpstr>
      <vt:lpstr>Yucatán</vt:lpstr>
    </vt:vector>
  </TitlesOfParts>
  <Company>INEGI</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hlunao</cp:lastModifiedBy>
  <cp:revision/>
  <dcterms:created xsi:type="dcterms:W3CDTF">2015-06-18T15:56:53Z</dcterms:created>
  <dcterms:modified xsi:type="dcterms:W3CDTF">2017-03-23T18:02:47Z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0x010100FEC347F44AE4A845BF8A91D760CC79ED</vt:lpwstr>
  </property>
  <property fmtid="{D5CDD505-2E9C-101B-9397-08002B2CF9AE}" pid="3" name="SharedWithUsers">
    <vt:lpwstr>SALAZAR VAZQUEZ JOSIE123</vt:lpwstr>
  </property>
</Properties>
</file>