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320" windowHeight="7005" tabRatio="819" activeTab="3"/>
  </bookViews>
  <sheets>
    <sheet name="Índice" sheetId="49" r:id="rId1"/>
    <sheet name="Presentación" sheetId="43" r:id="rId2"/>
    <sheet name="Informantes" sheetId="47" r:id="rId3"/>
    <sheet name="CNGSPSPE_2017_M1_Secc9" sheetId="46" r:id="rId4"/>
    <sheet name="Datos Generales" sheetId="52" r:id="rId5"/>
    <sheet name="Participantes y Comentarios" sheetId="50" r:id="rId6"/>
    <sheet name="Glosario" sheetId="30" r:id="rId7"/>
    <sheet name="Anexo 3 Infraestructura" sheetId="53" state="hidden" r:id="rId8"/>
  </sheets>
  <definedNames>
    <definedName name="_xlnm._FilterDatabase" localSheetId="7" hidden="1">'Anexo 3 Infraestructura'!$F$1:$J$2459</definedName>
    <definedName name="Aguascalientes">'Anexo 3 Infraestructura'!$J$2:$J$12</definedName>
    <definedName name="_xlnm.Print_Area" localSheetId="3">CNGSPSPE_2017_M1_Secc9!$A$1:$AE$603</definedName>
    <definedName name="_xlnm.Print_Area" localSheetId="6">Glosario!$A$1:$AE$140</definedName>
    <definedName name="_xlnm.Print_Area" localSheetId="0">Índice!$A$1:$AE$38</definedName>
    <definedName name="_xlnm.Print_Area" localSheetId="2">Informantes!$A$1:$AE$51</definedName>
    <definedName name="_xlnm.Print_Area" localSheetId="5">'Participantes y Comentarios'!$A$1:$AE$121</definedName>
    <definedName name="_xlnm.Print_Area" localSheetId="1">Presentación!$A$1:$AE$156</definedName>
    <definedName name="Baja_California">'Anexo 3 Infraestructura'!$J$13:$J$17</definedName>
    <definedName name="Baja_California_Sur">'Anexo 3 Infraestructura'!$J$18:$J$22</definedName>
    <definedName name="Campeche">'Anexo 3 Infraestructura'!$J$23:$J$33</definedName>
    <definedName name="Chiapas">'Anexo 3 Infraestructura'!$J$82:$J$199</definedName>
    <definedName name="Chihuahua">'Anexo 3 Infraestructura'!$J$200:$J$266</definedName>
    <definedName name="Ciudad_De_México">'Anexo 3 Infraestructura'!$J$267:$J$282</definedName>
    <definedName name="Coahuila_De_Zaragoza">'Anexo 3 Infraestructura'!$J$34:$J$71</definedName>
    <definedName name="Colima">'Anexo 3 Infraestructura'!$J$72:$J$81</definedName>
    <definedName name="Durango">'Anexo 3 Infraestructura'!$J$283:$J$321</definedName>
    <definedName name="ENTIDAD">'Anexo 3 Infraestructura'!$B$2:$B$34</definedName>
    <definedName name="Guanajuato">'Anexo 3 Infraestructura'!$J$322:$J$367</definedName>
    <definedName name="Guerrero">'Anexo 3 Infraestructura'!$J$368:$J$448</definedName>
    <definedName name="Hidalgo">'Anexo 3 Infraestructura'!$J$449:$J$532</definedName>
    <definedName name="Jalisco">'Anexo 3 Infraestructura'!$J$533:$J$657</definedName>
    <definedName name="jfjfjf" localSheetId="0">Índice!$A$1:$AE$38</definedName>
    <definedName name="jfjfjf" localSheetId="1">Presentación!$A$1:$AE$156</definedName>
    <definedName name="jgjf" localSheetId="6">Glosario!$A$1:$AE$148</definedName>
    <definedName name="México">'Anexo 3 Infraestructura'!$J$658:$J$782</definedName>
    <definedName name="Michoacan_de_Ocampo">'Anexo 3 Infraestructura'!$J$783:$J$895</definedName>
    <definedName name="Morelos">'Anexo 3 Infraestructura'!$J$896:$J$928</definedName>
    <definedName name="Nayarit">'Anexo 3 Infraestructura'!$J$929:$J$948</definedName>
    <definedName name="Nuevo_León">'Anexo 3 Infraestructura'!$J$949:$J$999</definedName>
    <definedName name="Oaxaca">'Anexo 3 Infraestructura'!$J$1000:$J$1569</definedName>
    <definedName name="Puebla">'Anexo 3 Infraestructura'!$J$1570:$J$1786</definedName>
    <definedName name="Querétaro">'Anexo 3 Infraestructura'!$J$1787:$J$1804</definedName>
    <definedName name="Quintana_Roo">'Anexo 3 Infraestructura'!$J$1805:$J$1815</definedName>
    <definedName name="San_Luis_Potosí">'Anexo 3 Infraestructura'!$J$1816:$J$1873</definedName>
    <definedName name="Sinaloa">'Anexo 3 Infraestructura'!$J$1874:$J$1891</definedName>
    <definedName name="Sonora">'Anexo 3 Infraestructura'!$J$1892:$J$1963</definedName>
    <definedName name="Tabasco">'Anexo 3 Infraestructura'!$J$1964:$J$1980</definedName>
    <definedName name="Tamaulipas">'Anexo 3 Infraestructura'!$J$1981:$J$2023</definedName>
    <definedName name="_xlnm.Print_Titles" localSheetId="2">Informantes!$12:$12</definedName>
    <definedName name="_xlnm.Print_Titles" localSheetId="5">'Participantes y Comentarios'!$9:$9</definedName>
    <definedName name="_xlnm.Print_Titles" localSheetId="1">Presentación!$9:$9</definedName>
    <definedName name="Tlaxcala">'Anexo 3 Infraestructura'!$J$2024:$J$2083</definedName>
    <definedName name="Veracruz_de_Ignacio_de_la_Llave">'Anexo 3 Infraestructura'!$J$2084:$J$2295</definedName>
    <definedName name="Yucatán">'Anexo 3 Infraestructura'!$J$2296:$J$2401</definedName>
    <definedName name="Zacatecas">'Anexo 3 Infraestructura'!$J$2402:$J$2459</definedName>
  </definedNames>
  <calcPr calcId="125725"/>
</workbook>
</file>

<file path=xl/calcChain.xml><?xml version="1.0" encoding="utf-8"?>
<calcChain xmlns="http://schemas.openxmlformats.org/spreadsheetml/2006/main">
  <c r="AJ87" i="52"/>
  <c r="AJ96" s="1"/>
  <c r="AJ145"/>
  <c r="H154"/>
  <c r="AK152" s="1"/>
  <c r="H147"/>
  <c r="AK145" s="1"/>
  <c r="AL145" s="1"/>
  <c r="H140"/>
  <c r="AK138" s="1"/>
  <c r="H133"/>
  <c r="AK131" s="1"/>
  <c r="H126"/>
  <c r="AK124" s="1"/>
  <c r="H119"/>
  <c r="AK117" s="1"/>
  <c r="H112"/>
  <c r="AK110" s="1"/>
  <c r="H105"/>
  <c r="AK103" s="1"/>
  <c r="H98"/>
  <c r="AK96" s="1"/>
  <c r="AG90"/>
  <c r="AK89"/>
  <c r="AJ117" l="1"/>
  <c r="AL117" s="1"/>
  <c r="AJ89"/>
  <c r="AJ131"/>
  <c r="AL131" s="1"/>
  <c r="AJ103"/>
  <c r="AL103" s="1"/>
  <c r="AL96"/>
  <c r="AJ152"/>
  <c r="AL152" s="1"/>
  <c r="AJ138"/>
  <c r="AL138" s="1"/>
  <c r="AJ124"/>
  <c r="AL124" s="1"/>
  <c r="AJ110"/>
  <c r="AL110" s="1"/>
  <c r="AL89"/>
  <c r="AK7"/>
  <c r="AK6"/>
  <c r="AK3"/>
  <c r="AK2"/>
  <c r="AK11" l="1"/>
  <c r="AK10"/>
  <c r="AK9"/>
  <c r="B63" l="1"/>
  <c r="AL87" l="1"/>
  <c r="N26"/>
  <c r="B10"/>
  <c r="B7" i="30"/>
  <c r="B9" i="50"/>
  <c r="B9" i="46"/>
  <c r="B12" i="47"/>
  <c r="C65" i="43"/>
  <c r="D72"/>
  <c r="N9"/>
  <c r="N7" i="30" s="1"/>
  <c r="AW196" i="46"/>
  <c r="AV196"/>
  <c r="AU196"/>
  <c r="AT196"/>
  <c r="AV161"/>
  <c r="AU161"/>
  <c r="AT161"/>
  <c r="AS161"/>
  <c r="BI142"/>
  <c r="BH142"/>
  <c r="BG142"/>
  <c r="BF142"/>
  <c r="BE142"/>
  <c r="BD142"/>
  <c r="BC142"/>
  <c r="BB142"/>
  <c r="BA142"/>
  <c r="AZ142"/>
  <c r="AY142"/>
  <c r="AX142"/>
  <c r="AW142"/>
  <c r="AV142"/>
  <c r="BI116"/>
  <c r="BH116"/>
  <c r="BG116"/>
  <c r="BF116"/>
  <c r="BE116"/>
  <c r="BD116"/>
  <c r="BC116"/>
  <c r="BB116"/>
  <c r="BA116"/>
  <c r="AZ116"/>
  <c r="AY116"/>
  <c r="AX116"/>
  <c r="AW116"/>
  <c r="AV116"/>
  <c r="BI96"/>
  <c r="BH96"/>
  <c r="BG96"/>
  <c r="BF96"/>
  <c r="BE96"/>
  <c r="BD96"/>
  <c r="BC96"/>
  <c r="BB96"/>
  <c r="BA96"/>
  <c r="AZ96"/>
  <c r="AY96"/>
  <c r="AX96"/>
  <c r="AW96"/>
  <c r="AV96"/>
  <c r="AO602"/>
  <c r="AN602"/>
  <c r="AO601"/>
  <c r="AN601"/>
  <c r="AO600"/>
  <c r="AN600"/>
  <c r="AM602"/>
  <c r="AM601"/>
  <c r="AM600"/>
  <c r="AH602"/>
  <c r="AG602"/>
  <c r="AG600"/>
  <c r="B605" s="1"/>
  <c r="BD586"/>
  <c r="BC586"/>
  <c r="BD585"/>
  <c r="BC585"/>
  <c r="BD584"/>
  <c r="BC584"/>
  <c r="BB586"/>
  <c r="BB585"/>
  <c r="BB584"/>
  <c r="AX586"/>
  <c r="AW586"/>
  <c r="AX585"/>
  <c r="AW585"/>
  <c r="AX584"/>
  <c r="AW584"/>
  <c r="AV586"/>
  <c r="AV585"/>
  <c r="AV584"/>
  <c r="AG305"/>
  <c r="B315" s="1"/>
  <c r="AU182"/>
  <c r="AT182"/>
  <c r="AS182"/>
  <c r="AG580"/>
  <c r="BE584" s="1"/>
  <c r="AD584"/>
  <c r="AD585"/>
  <c r="AD586"/>
  <c r="AD587"/>
  <c r="AD588"/>
  <c r="AD589"/>
  <c r="AD590"/>
  <c r="AD591"/>
  <c r="AD592"/>
  <c r="AD583"/>
  <c r="AG584"/>
  <c r="AH584"/>
  <c r="AG585"/>
  <c r="AH585"/>
  <c r="AG586"/>
  <c r="AH586"/>
  <c r="AG587"/>
  <c r="AH587"/>
  <c r="AG588"/>
  <c r="AH588"/>
  <c r="AG589"/>
  <c r="AH589"/>
  <c r="AG590"/>
  <c r="AH590"/>
  <c r="AG591"/>
  <c r="AH591"/>
  <c r="AG592"/>
  <c r="AH592"/>
  <c r="AH583"/>
  <c r="AG583"/>
  <c r="AL584"/>
  <c r="AM584"/>
  <c r="AO584"/>
  <c r="AP584"/>
  <c r="AL585"/>
  <c r="AM585"/>
  <c r="AO585"/>
  <c r="AP585"/>
  <c r="AL586"/>
  <c r="AM586"/>
  <c r="AO586"/>
  <c r="AP586"/>
  <c r="AL587"/>
  <c r="AM587"/>
  <c r="AO587"/>
  <c r="AQ587" s="1"/>
  <c r="AP587"/>
  <c r="AL588"/>
  <c r="AM588"/>
  <c r="AO588"/>
  <c r="AQ588" s="1"/>
  <c r="AP588"/>
  <c r="AL589"/>
  <c r="AM589"/>
  <c r="AO589"/>
  <c r="AQ589" s="1"/>
  <c r="AP589"/>
  <c r="AL590"/>
  <c r="AM590"/>
  <c r="AO590"/>
  <c r="AQ590" s="1"/>
  <c r="AP590"/>
  <c r="AL591"/>
  <c r="AM591"/>
  <c r="AO591"/>
  <c r="AQ591" s="1"/>
  <c r="AP591"/>
  <c r="AL592"/>
  <c r="AM592"/>
  <c r="AO592"/>
  <c r="AQ592" s="1"/>
  <c r="AP592"/>
  <c r="AP583"/>
  <c r="AO583"/>
  <c r="AM583"/>
  <c r="AL583"/>
  <c r="Z26" i="52" l="1"/>
  <c r="AN584" i="46"/>
  <c r="N10" i="52"/>
  <c r="AI602" i="46"/>
  <c r="B603" s="1"/>
  <c r="AY585"/>
  <c r="BE586"/>
  <c r="AY584"/>
  <c r="AY586"/>
  <c r="AY587" s="1"/>
  <c r="BE585"/>
  <c r="BE587"/>
  <c r="N12" i="47"/>
  <c r="N9" i="46"/>
  <c r="N9" i="50"/>
  <c r="AP602" i="46"/>
  <c r="AP601"/>
  <c r="AP600"/>
  <c r="AN583"/>
  <c r="AQ583"/>
  <c r="AQ586"/>
  <c r="AQ585"/>
  <c r="AQ584"/>
  <c r="AQ593" s="1"/>
  <c r="AN589"/>
  <c r="AN588"/>
  <c r="AN585"/>
  <c r="AJ585"/>
  <c r="AN587"/>
  <c r="AN586"/>
  <c r="AI583"/>
  <c r="AJ592"/>
  <c r="AJ590"/>
  <c r="AJ588"/>
  <c r="AJ586"/>
  <c r="AJ584"/>
  <c r="AJ583"/>
  <c r="AJ591"/>
  <c r="AJ589"/>
  <c r="AJ587"/>
  <c r="AI585"/>
  <c r="AN590"/>
  <c r="AN591"/>
  <c r="AI592"/>
  <c r="AI590"/>
  <c r="AI588"/>
  <c r="AI586"/>
  <c r="AI584"/>
  <c r="AI591"/>
  <c r="AI589"/>
  <c r="AI587"/>
  <c r="AN592"/>
  <c r="AN593" l="1"/>
  <c r="B594" s="1"/>
  <c r="B595"/>
  <c r="AP603"/>
  <c r="B604" s="1"/>
  <c r="AJ593"/>
  <c r="AI593"/>
  <c r="B596" l="1"/>
  <c r="AG558"/>
  <c r="B574" s="1"/>
  <c r="AG567"/>
  <c r="AH569"/>
  <c r="AG569"/>
  <c r="AG560"/>
  <c r="AH562"/>
  <c r="AG562"/>
  <c r="V551"/>
  <c r="Q551"/>
  <c r="O551"/>
  <c r="AO540"/>
  <c r="AO544"/>
  <c r="AQ544"/>
  <c r="AP544"/>
  <c r="AQ540"/>
  <c r="AP540"/>
  <c r="AJ539"/>
  <c r="AI539"/>
  <c r="AI540"/>
  <c r="AJ540"/>
  <c r="AI541"/>
  <c r="AJ541"/>
  <c r="AI542"/>
  <c r="AJ542"/>
  <c r="AI543"/>
  <c r="AJ543"/>
  <c r="AI544"/>
  <c r="AJ544"/>
  <c r="AI545"/>
  <c r="AJ545"/>
  <c r="AI546"/>
  <c r="AJ546"/>
  <c r="AI547"/>
  <c r="AJ547"/>
  <c r="AI548"/>
  <c r="AJ548"/>
  <c r="AI549"/>
  <c r="AJ549"/>
  <c r="AI550"/>
  <c r="AJ550"/>
  <c r="AG537"/>
  <c r="AH542" s="1"/>
  <c r="O525"/>
  <c r="S525"/>
  <c r="W525"/>
  <c r="K525"/>
  <c r="L504"/>
  <c r="AX524"/>
  <c r="AX523"/>
  <c r="AX522"/>
  <c r="AU524"/>
  <c r="AU523"/>
  <c r="AU522"/>
  <c r="AT524"/>
  <c r="AT523"/>
  <c r="AT522"/>
  <c r="AW524"/>
  <c r="AW523"/>
  <c r="AW522"/>
  <c r="AS524"/>
  <c r="AS523"/>
  <c r="AS522"/>
  <c r="AN524"/>
  <c r="AN523"/>
  <c r="AN522"/>
  <c r="AP524"/>
  <c r="AP523"/>
  <c r="AP522"/>
  <c r="AO524"/>
  <c r="AO523"/>
  <c r="AO522"/>
  <c r="AL524"/>
  <c r="AL523"/>
  <c r="AL522"/>
  <c r="AK524"/>
  <c r="AK523"/>
  <c r="AK522"/>
  <c r="AJ524"/>
  <c r="AJ523"/>
  <c r="AJ522"/>
  <c r="AY524"/>
  <c r="AY523"/>
  <c r="AY522"/>
  <c r="AA524"/>
  <c r="AA523"/>
  <c r="AA522"/>
  <c r="AB497"/>
  <c r="AG520"/>
  <c r="AV524" s="1"/>
  <c r="AO502"/>
  <c r="AN502"/>
  <c r="AM502"/>
  <c r="X504"/>
  <c r="T504"/>
  <c r="P504"/>
  <c r="AO494"/>
  <c r="AN494"/>
  <c r="AM494"/>
  <c r="AM479"/>
  <c r="AG492"/>
  <c r="AO479"/>
  <c r="AN479"/>
  <c r="L488"/>
  <c r="AG476"/>
  <c r="X488"/>
  <c r="T488"/>
  <c r="P488"/>
  <c r="AB495"/>
  <c r="AB496"/>
  <c r="AG496" s="1"/>
  <c r="AB498"/>
  <c r="AB499"/>
  <c r="AG499" s="1"/>
  <c r="AB500"/>
  <c r="AB501"/>
  <c r="AB502"/>
  <c r="AB503"/>
  <c r="AG503" s="1"/>
  <c r="AB494"/>
  <c r="AB487"/>
  <c r="AG487" s="1"/>
  <c r="AB486"/>
  <c r="AB485"/>
  <c r="AG485" s="1"/>
  <c r="AB484"/>
  <c r="AB483"/>
  <c r="AB482"/>
  <c r="AB481"/>
  <c r="AG481" s="1"/>
  <c r="AB480"/>
  <c r="AB479"/>
  <c r="AB478"/>
  <c r="AG367"/>
  <c r="AG451"/>
  <c r="B468" s="1"/>
  <c r="AA462"/>
  <c r="W462"/>
  <c r="S462"/>
  <c r="V386"/>
  <c r="R386"/>
  <c r="N386"/>
  <c r="AO455"/>
  <c r="AN455"/>
  <c r="AO454"/>
  <c r="AN454"/>
  <c r="AM455"/>
  <c r="AM454"/>
  <c r="AG455"/>
  <c r="AH455"/>
  <c r="AG456"/>
  <c r="AH456"/>
  <c r="AG457"/>
  <c r="AH457"/>
  <c r="AG458"/>
  <c r="AH458"/>
  <c r="AG459"/>
  <c r="AH459"/>
  <c r="AG460"/>
  <c r="AH460"/>
  <c r="AG461"/>
  <c r="AH461"/>
  <c r="AH454"/>
  <c r="AG454"/>
  <c r="AH443"/>
  <c r="AG443"/>
  <c r="AH438"/>
  <c r="AG438"/>
  <c r="AH433"/>
  <c r="AG433"/>
  <c r="AG431"/>
  <c r="AG400"/>
  <c r="B414" s="1"/>
  <c r="AG436"/>
  <c r="AG441"/>
  <c r="AH408"/>
  <c r="AG408"/>
  <c r="AG406"/>
  <c r="AH402"/>
  <c r="AG402"/>
  <c r="AO371"/>
  <c r="AN371"/>
  <c r="AO370"/>
  <c r="AN370"/>
  <c r="AM371"/>
  <c r="AM370"/>
  <c r="AH385"/>
  <c r="AH384"/>
  <c r="AH383"/>
  <c r="AH382"/>
  <c r="AH381"/>
  <c r="AH380"/>
  <c r="AH379"/>
  <c r="AH378"/>
  <c r="AH377"/>
  <c r="AH376"/>
  <c r="AH375"/>
  <c r="AH374"/>
  <c r="AH373"/>
  <c r="AH372"/>
  <c r="AH371"/>
  <c r="AH370"/>
  <c r="AG385"/>
  <c r="AG384"/>
  <c r="AG383"/>
  <c r="AG382"/>
  <c r="AG381"/>
  <c r="AG379"/>
  <c r="AG378"/>
  <c r="AG377"/>
  <c r="AG375"/>
  <c r="AG374"/>
  <c r="AG373"/>
  <c r="AG372"/>
  <c r="AG371"/>
  <c r="AG370"/>
  <c r="AI376"/>
  <c r="AG376"/>
  <c r="AI375"/>
  <c r="AI371"/>
  <c r="AI372"/>
  <c r="AI373"/>
  <c r="AI374"/>
  <c r="AI377"/>
  <c r="AI378"/>
  <c r="AI379"/>
  <c r="AG380"/>
  <c r="AI380"/>
  <c r="AI381"/>
  <c r="AI382"/>
  <c r="AI383"/>
  <c r="AI384"/>
  <c r="AI385"/>
  <c r="AI402" l="1"/>
  <c r="AI408"/>
  <c r="AI457"/>
  <c r="AJ373"/>
  <c r="AJ382"/>
  <c r="AP370"/>
  <c r="AG523"/>
  <c r="AR544"/>
  <c r="AI569"/>
  <c r="AI562"/>
  <c r="AG501"/>
  <c r="AR540"/>
  <c r="B556" s="1"/>
  <c r="AK544"/>
  <c r="AK549"/>
  <c r="AK545"/>
  <c r="AK541"/>
  <c r="AK540"/>
  <c r="AK550"/>
  <c r="AK546"/>
  <c r="AK542"/>
  <c r="AK548"/>
  <c r="AK539"/>
  <c r="AK547"/>
  <c r="AK543"/>
  <c r="AH546"/>
  <c r="AH550"/>
  <c r="AG550"/>
  <c r="AG542"/>
  <c r="AG546"/>
  <c r="AG539"/>
  <c r="AG547"/>
  <c r="AG543"/>
  <c r="AH539"/>
  <c r="AH547"/>
  <c r="AH543"/>
  <c r="AG548"/>
  <c r="AG544"/>
  <c r="AG540"/>
  <c r="AH548"/>
  <c r="AH544"/>
  <c r="AH540"/>
  <c r="AG549"/>
  <c r="AG545"/>
  <c r="AG541"/>
  <c r="AH549"/>
  <c r="AH545"/>
  <c r="AH541"/>
  <c r="AV523"/>
  <c r="AQ522"/>
  <c r="AZ524"/>
  <c r="AM524"/>
  <c r="AV522"/>
  <c r="AV525" s="1"/>
  <c r="AM523"/>
  <c r="AQ524"/>
  <c r="AZ522"/>
  <c r="AZ523"/>
  <c r="AM522"/>
  <c r="AM525" s="1"/>
  <c r="AQ523"/>
  <c r="AP454"/>
  <c r="AI443"/>
  <c r="AI433"/>
  <c r="AP455"/>
  <c r="AG479"/>
  <c r="AP479"/>
  <c r="B489" s="1"/>
  <c r="AG480"/>
  <c r="AG484"/>
  <c r="AG495"/>
  <c r="AG478"/>
  <c r="AG482"/>
  <c r="AG486"/>
  <c r="AG483"/>
  <c r="AG500"/>
  <c r="AG524"/>
  <c r="AP502"/>
  <c r="B506" s="1"/>
  <c r="AJ374"/>
  <c r="AI455"/>
  <c r="AI459"/>
  <c r="AG494"/>
  <c r="AG498"/>
  <c r="AG502"/>
  <c r="AG522"/>
  <c r="AI456"/>
  <c r="AI460"/>
  <c r="AJ378"/>
  <c r="AP371"/>
  <c r="AI454"/>
  <c r="AI458"/>
  <c r="AG497"/>
  <c r="AP494"/>
  <c r="B505" s="1"/>
  <c r="AI438"/>
  <c r="B446"/>
  <c r="AJ383"/>
  <c r="AJ379"/>
  <c r="AJ375"/>
  <c r="AJ371"/>
  <c r="AJ384"/>
  <c r="AJ380"/>
  <c r="AJ376"/>
  <c r="AJ372"/>
  <c r="AJ385"/>
  <c r="AJ381"/>
  <c r="AJ377"/>
  <c r="AI461"/>
  <c r="B439"/>
  <c r="B573" l="1"/>
  <c r="B467"/>
  <c r="B413"/>
  <c r="AG525"/>
  <c r="B530" s="1"/>
  <c r="B445"/>
  <c r="AZ525"/>
  <c r="AQ525"/>
  <c r="AG488"/>
  <c r="B490" s="1"/>
  <c r="AG551"/>
  <c r="AH551"/>
  <c r="AK551"/>
  <c r="B555" s="1"/>
  <c r="AG504"/>
  <c r="B507" s="1"/>
  <c r="AI462"/>
  <c r="B466" s="1"/>
  <c r="B557" l="1"/>
  <c r="B529"/>
  <c r="AG386"/>
  <c r="B389" s="1"/>
  <c r="AI370"/>
  <c r="AJ370" s="1"/>
  <c r="AJ386" s="1"/>
  <c r="B387" s="1"/>
  <c r="AL360" l="1"/>
  <c r="AK360"/>
  <c r="AH360"/>
  <c r="AG360"/>
  <c r="AG357"/>
  <c r="AI360" l="1"/>
  <c r="AM360"/>
  <c r="B362"/>
  <c r="B388"/>
  <c r="AG327"/>
  <c r="B339" s="1"/>
  <c r="AH331"/>
  <c r="AG331"/>
  <c r="AH309"/>
  <c r="AG309"/>
  <c r="AG289"/>
  <c r="AH291"/>
  <c r="AG291"/>
  <c r="AR289"/>
  <c r="AR290" s="1"/>
  <c r="AQ289"/>
  <c r="AQ290" s="1"/>
  <c r="AP289"/>
  <c r="AP290" s="1"/>
  <c r="AO289"/>
  <c r="AO290" s="1"/>
  <c r="AN289"/>
  <c r="AN290" s="1"/>
  <c r="AM289"/>
  <c r="AM290" s="1"/>
  <c r="AL289"/>
  <c r="AL290" s="1"/>
  <c r="B281"/>
  <c r="AG280"/>
  <c r="AH280" s="1"/>
  <c r="B282" s="1"/>
  <c r="B361" l="1"/>
  <c r="AI291"/>
  <c r="B292" s="1"/>
  <c r="B294"/>
  <c r="AS290"/>
  <c r="B293" s="1"/>
  <c r="AA256" l="1"/>
  <c r="Z256"/>
  <c r="Y256"/>
  <c r="X256"/>
  <c r="W256"/>
  <c r="V256"/>
  <c r="U256"/>
  <c r="T256"/>
  <c r="S256"/>
  <c r="R256"/>
  <c r="Q256"/>
  <c r="P256"/>
  <c r="O256"/>
  <c r="N256"/>
  <c r="L256"/>
  <c r="J256"/>
  <c r="P237"/>
  <c r="G250"/>
  <c r="G251"/>
  <c r="G252"/>
  <c r="G253"/>
  <c r="G254"/>
  <c r="G255"/>
  <c r="AG247"/>
  <c r="AJ251" s="1"/>
  <c r="BI250"/>
  <c r="BH250"/>
  <c r="BG250"/>
  <c r="BF250"/>
  <c r="BE250"/>
  <c r="BD250"/>
  <c r="BC250"/>
  <c r="BB250"/>
  <c r="BA250"/>
  <c r="AZ250"/>
  <c r="AY250"/>
  <c r="AX250"/>
  <c r="AW250"/>
  <c r="AV250"/>
  <c r="BI251"/>
  <c r="BH251"/>
  <c r="BG251"/>
  <c r="BF251"/>
  <c r="BE251"/>
  <c r="BD251"/>
  <c r="BC251"/>
  <c r="BB251"/>
  <c r="BA251"/>
  <c r="AZ251"/>
  <c r="AY251"/>
  <c r="AX251"/>
  <c r="AW251"/>
  <c r="AV251"/>
  <c r="AW252"/>
  <c r="AX252"/>
  <c r="AY252"/>
  <c r="AZ252"/>
  <c r="BA252"/>
  <c r="BB252"/>
  <c r="BC252"/>
  <c r="BD252"/>
  <c r="BE252"/>
  <c r="BF252"/>
  <c r="BG252"/>
  <c r="BH252"/>
  <c r="BI252"/>
  <c r="AV252"/>
  <c r="AH251"/>
  <c r="AI251"/>
  <c r="AK251"/>
  <c r="AL251"/>
  <c r="AN251"/>
  <c r="AO251"/>
  <c r="AH252"/>
  <c r="AI252"/>
  <c r="AK252"/>
  <c r="AL252"/>
  <c r="AN252"/>
  <c r="AO252"/>
  <c r="AH253"/>
  <c r="AI253"/>
  <c r="AK253"/>
  <c r="AL253"/>
  <c r="AN253"/>
  <c r="AO253"/>
  <c r="AH254"/>
  <c r="AI254"/>
  <c r="AK254"/>
  <c r="AL254"/>
  <c r="AN254"/>
  <c r="AO254"/>
  <c r="AH255"/>
  <c r="AI255"/>
  <c r="AK255"/>
  <c r="AL255"/>
  <c r="AN255"/>
  <c r="AO255"/>
  <c r="AL250"/>
  <c r="AK250"/>
  <c r="AO250"/>
  <c r="AN250"/>
  <c r="AI250"/>
  <c r="AH250"/>
  <c r="AB251"/>
  <c r="AB252"/>
  <c r="AB253"/>
  <c r="AB254"/>
  <c r="AB255"/>
  <c r="AB250"/>
  <c r="H211"/>
  <c r="AG229"/>
  <c r="AG233" s="1"/>
  <c r="Z211"/>
  <c r="W211"/>
  <c r="T211"/>
  <c r="Q211"/>
  <c r="N211"/>
  <c r="K211"/>
  <c r="AW197"/>
  <c r="AV197"/>
  <c r="AU197"/>
  <c r="AT197"/>
  <c r="AW198"/>
  <c r="AV198"/>
  <c r="AU198"/>
  <c r="AT198"/>
  <c r="AP197"/>
  <c r="AQ197"/>
  <c r="AP198"/>
  <c r="AQ198"/>
  <c r="AP199"/>
  <c r="AQ199"/>
  <c r="AP200"/>
  <c r="AQ200"/>
  <c r="AP201"/>
  <c r="AQ201"/>
  <c r="AP202"/>
  <c r="AQ202"/>
  <c r="AP203"/>
  <c r="AQ203"/>
  <c r="AP204"/>
  <c r="AQ204"/>
  <c r="AP205"/>
  <c r="AQ205"/>
  <c r="AP206"/>
  <c r="AQ206"/>
  <c r="AP207"/>
  <c r="AQ207"/>
  <c r="AP208"/>
  <c r="AQ208"/>
  <c r="AP209"/>
  <c r="AQ209"/>
  <c r="AP210"/>
  <c r="AQ210"/>
  <c r="AQ196"/>
  <c r="AP196"/>
  <c r="AM196"/>
  <c r="AL196"/>
  <c r="AL197"/>
  <c r="AM197"/>
  <c r="AL198"/>
  <c r="AM198"/>
  <c r="AL199"/>
  <c r="AM199"/>
  <c r="AL200"/>
  <c r="AM200"/>
  <c r="AL201"/>
  <c r="AM201"/>
  <c r="AL202"/>
  <c r="AM202"/>
  <c r="AL203"/>
  <c r="AM203"/>
  <c r="AL204"/>
  <c r="AM204"/>
  <c r="AL205"/>
  <c r="AM205"/>
  <c r="AL206"/>
  <c r="AM206"/>
  <c r="AL207"/>
  <c r="AM207"/>
  <c r="AL208"/>
  <c r="AM208"/>
  <c r="AL209"/>
  <c r="AM209"/>
  <c r="AL210"/>
  <c r="AM210"/>
  <c r="AH197"/>
  <c r="AI197"/>
  <c r="AH198"/>
  <c r="AI198"/>
  <c r="AH199"/>
  <c r="AI199"/>
  <c r="AH200"/>
  <c r="AI200"/>
  <c r="AH201"/>
  <c r="AI201"/>
  <c r="AH202"/>
  <c r="AI202"/>
  <c r="AH203"/>
  <c r="AI203"/>
  <c r="AH204"/>
  <c r="AI204"/>
  <c r="AH205"/>
  <c r="AI205"/>
  <c r="AH206"/>
  <c r="AI206"/>
  <c r="AH207"/>
  <c r="AI207"/>
  <c r="AH208"/>
  <c r="AI208"/>
  <c r="AH209"/>
  <c r="AI209"/>
  <c r="AH210"/>
  <c r="AI210"/>
  <c r="AG193"/>
  <c r="AJ210" s="1"/>
  <c r="AI196"/>
  <c r="AH196"/>
  <c r="AG158"/>
  <c r="AG180"/>
  <c r="B189" s="1"/>
  <c r="AS184"/>
  <c r="AS183"/>
  <c r="AU184"/>
  <c r="AU183"/>
  <c r="AT184"/>
  <c r="AT183"/>
  <c r="AI184"/>
  <c r="AH184"/>
  <c r="AI183"/>
  <c r="AH183"/>
  <c r="AV163"/>
  <c r="AV162"/>
  <c r="AU163"/>
  <c r="AU162"/>
  <c r="AT163"/>
  <c r="AT162"/>
  <c r="AS163"/>
  <c r="AS162"/>
  <c r="P171"/>
  <c r="M171"/>
  <c r="J171"/>
  <c r="Z171"/>
  <c r="W171"/>
  <c r="T171"/>
  <c r="H150"/>
  <c r="AM169"/>
  <c r="AM168"/>
  <c r="AM167"/>
  <c r="AL165"/>
  <c r="AL164"/>
  <c r="AL163"/>
  <c r="AL162"/>
  <c r="AL161"/>
  <c r="AI168"/>
  <c r="AI167"/>
  <c r="AI166"/>
  <c r="AI165"/>
  <c r="AH164"/>
  <c r="AH163"/>
  <c r="AH162"/>
  <c r="AH161"/>
  <c r="AI162"/>
  <c r="AM162"/>
  <c r="AI163"/>
  <c r="AM163"/>
  <c r="AI164"/>
  <c r="AM164"/>
  <c r="AH165"/>
  <c r="AM165"/>
  <c r="AH166"/>
  <c r="AL166"/>
  <c r="AM166"/>
  <c r="AH167"/>
  <c r="AL167"/>
  <c r="AH168"/>
  <c r="AL168"/>
  <c r="AH169"/>
  <c r="AI169"/>
  <c r="AL169"/>
  <c r="AH170"/>
  <c r="AI170"/>
  <c r="AL170"/>
  <c r="AM170"/>
  <c r="AM161"/>
  <c r="AI161"/>
  <c r="R150"/>
  <c r="Q150"/>
  <c r="N150"/>
  <c r="K150"/>
  <c r="AD132"/>
  <c r="S132"/>
  <c r="R132"/>
  <c r="Q132"/>
  <c r="N132"/>
  <c r="K132"/>
  <c r="H132"/>
  <c r="P105"/>
  <c r="M105"/>
  <c r="J105"/>
  <c r="G105"/>
  <c r="T132"/>
  <c r="U132"/>
  <c r="V132"/>
  <c r="W132"/>
  <c r="X132"/>
  <c r="Y132"/>
  <c r="Z132"/>
  <c r="AA132"/>
  <c r="AB132"/>
  <c r="AC132"/>
  <c r="AD150"/>
  <c r="AC150"/>
  <c r="AB150"/>
  <c r="AA150"/>
  <c r="Z150"/>
  <c r="Y150"/>
  <c r="X150"/>
  <c r="W150"/>
  <c r="V150"/>
  <c r="U150"/>
  <c r="T150"/>
  <c r="S150"/>
  <c r="BA144"/>
  <c r="AZ144"/>
  <c r="AG143"/>
  <c r="AH143"/>
  <c r="AJ143"/>
  <c r="AK143"/>
  <c r="AM143"/>
  <c r="AN143"/>
  <c r="AG144"/>
  <c r="AH144"/>
  <c r="AJ144"/>
  <c r="AK144"/>
  <c r="AM144"/>
  <c r="AN144"/>
  <c r="AG145"/>
  <c r="AH145"/>
  <c r="AJ145"/>
  <c r="AK145"/>
  <c r="AM145"/>
  <c r="AN145"/>
  <c r="AG146"/>
  <c r="AH146"/>
  <c r="AJ146"/>
  <c r="AK146"/>
  <c r="AM146"/>
  <c r="AN146"/>
  <c r="AG147"/>
  <c r="AH147"/>
  <c r="AJ147"/>
  <c r="AK147"/>
  <c r="AM147"/>
  <c r="AN147"/>
  <c r="AG148"/>
  <c r="AH148"/>
  <c r="AJ148"/>
  <c r="AK148"/>
  <c r="AM148"/>
  <c r="AN148"/>
  <c r="AG149"/>
  <c r="AH149"/>
  <c r="AJ149"/>
  <c r="AK149"/>
  <c r="AM149"/>
  <c r="AN149"/>
  <c r="AG139"/>
  <c r="B153" s="1"/>
  <c r="BI144"/>
  <c r="BH144"/>
  <c r="BG144"/>
  <c r="BF144"/>
  <c r="BE144"/>
  <c r="BD144"/>
  <c r="BC144"/>
  <c r="BB144"/>
  <c r="AY144"/>
  <c r="AX144"/>
  <c r="AW144"/>
  <c r="AV144"/>
  <c r="AU144"/>
  <c r="AT144"/>
  <c r="AS144"/>
  <c r="BI143"/>
  <c r="BH143"/>
  <c r="BG143"/>
  <c r="BF143"/>
  <c r="BE143"/>
  <c r="BD143"/>
  <c r="BC143"/>
  <c r="BB143"/>
  <c r="BA143"/>
  <c r="AZ143"/>
  <c r="AY143"/>
  <c r="AX143"/>
  <c r="AW143"/>
  <c r="AV143"/>
  <c r="AU143"/>
  <c r="AT143"/>
  <c r="AS143"/>
  <c r="AN142"/>
  <c r="AM142"/>
  <c r="AK142"/>
  <c r="AJ142"/>
  <c r="AH142"/>
  <c r="AG142"/>
  <c r="AG117"/>
  <c r="AH117"/>
  <c r="AJ117"/>
  <c r="AK117"/>
  <c r="AM117"/>
  <c r="AN117"/>
  <c r="AG118"/>
  <c r="AH118"/>
  <c r="AJ118"/>
  <c r="AK118"/>
  <c r="AM118"/>
  <c r="AN118"/>
  <c r="AG119"/>
  <c r="AH119"/>
  <c r="AJ119"/>
  <c r="AK119"/>
  <c r="AM119"/>
  <c r="AN119"/>
  <c r="AG120"/>
  <c r="AH120"/>
  <c r="AJ120"/>
  <c r="AK120"/>
  <c r="AM120"/>
  <c r="AN120"/>
  <c r="AG121"/>
  <c r="AH121"/>
  <c r="AJ121"/>
  <c r="AK121"/>
  <c r="AM121"/>
  <c r="AN121"/>
  <c r="AG122"/>
  <c r="AH122"/>
  <c r="AJ122"/>
  <c r="AK122"/>
  <c r="AM122"/>
  <c r="AN122"/>
  <c r="AG123"/>
  <c r="AH123"/>
  <c r="AJ123"/>
  <c r="AK123"/>
  <c r="AM123"/>
  <c r="AN123"/>
  <c r="AG124"/>
  <c r="AH124"/>
  <c r="AJ124"/>
  <c r="AK124"/>
  <c r="AM124"/>
  <c r="AN124"/>
  <c r="AG125"/>
  <c r="AH125"/>
  <c r="AJ125"/>
  <c r="AK125"/>
  <c r="AM125"/>
  <c r="AN125"/>
  <c r="AG126"/>
  <c r="AH126"/>
  <c r="AJ126"/>
  <c r="AK126"/>
  <c r="AM126"/>
  <c r="AN126"/>
  <c r="AG127"/>
  <c r="AH127"/>
  <c r="AJ127"/>
  <c r="AK127"/>
  <c r="AM127"/>
  <c r="AN127"/>
  <c r="AG128"/>
  <c r="AH128"/>
  <c r="AJ128"/>
  <c r="AK128"/>
  <c r="AM128"/>
  <c r="AN128"/>
  <c r="AG129"/>
  <c r="AH129"/>
  <c r="AJ129"/>
  <c r="AK129"/>
  <c r="AM129"/>
  <c r="AN129"/>
  <c r="AG130"/>
  <c r="AH130"/>
  <c r="AJ130"/>
  <c r="AK130"/>
  <c r="AM130"/>
  <c r="AN130"/>
  <c r="AG131"/>
  <c r="AH131"/>
  <c r="AJ131"/>
  <c r="AK131"/>
  <c r="AM131"/>
  <c r="AN131"/>
  <c r="AN116"/>
  <c r="AM116"/>
  <c r="AK116"/>
  <c r="AJ116"/>
  <c r="AH116"/>
  <c r="AG116"/>
  <c r="AS117"/>
  <c r="BI118"/>
  <c r="BH118"/>
  <c r="BG118"/>
  <c r="BF118"/>
  <c r="BE118"/>
  <c r="BD118"/>
  <c r="BC118"/>
  <c r="BB118"/>
  <c r="BA118"/>
  <c r="AZ118"/>
  <c r="AY118"/>
  <c r="AX118"/>
  <c r="AW118"/>
  <c r="AV118"/>
  <c r="AU118"/>
  <c r="AT118"/>
  <c r="AS118"/>
  <c r="BI117"/>
  <c r="BH117"/>
  <c r="BG117"/>
  <c r="BF117"/>
  <c r="BE117"/>
  <c r="BD117"/>
  <c r="BC117"/>
  <c r="BB117"/>
  <c r="BA117"/>
  <c r="AZ117"/>
  <c r="AY117"/>
  <c r="AX117"/>
  <c r="AW117"/>
  <c r="AV117"/>
  <c r="AU117"/>
  <c r="AT117"/>
  <c r="AG113"/>
  <c r="AO116" s="1"/>
  <c r="Q105"/>
  <c r="R105"/>
  <c r="S105"/>
  <c r="T105"/>
  <c r="U105"/>
  <c r="V105"/>
  <c r="W105"/>
  <c r="X105"/>
  <c r="Y105"/>
  <c r="Z105"/>
  <c r="AA105"/>
  <c r="AB105"/>
  <c r="AC105"/>
  <c r="BI98"/>
  <c r="BH98"/>
  <c r="BG98"/>
  <c r="BF98"/>
  <c r="BE98"/>
  <c r="BD98"/>
  <c r="BC98"/>
  <c r="BB98"/>
  <c r="BA98"/>
  <c r="AZ98"/>
  <c r="AY98"/>
  <c r="AX98"/>
  <c r="AW98"/>
  <c r="AV98"/>
  <c r="AU98"/>
  <c r="AT98"/>
  <c r="AS98"/>
  <c r="BI97"/>
  <c r="BH97"/>
  <c r="BG97"/>
  <c r="BF97"/>
  <c r="BE97"/>
  <c r="BD97"/>
  <c r="BC97"/>
  <c r="BB97"/>
  <c r="BA97"/>
  <c r="AZ97"/>
  <c r="AY97"/>
  <c r="AX97"/>
  <c r="AW97"/>
  <c r="AV97"/>
  <c r="AU97"/>
  <c r="AT97"/>
  <c r="AS97"/>
  <c r="AG97"/>
  <c r="AH97"/>
  <c r="AJ97"/>
  <c r="AK97"/>
  <c r="AM97"/>
  <c r="AN97"/>
  <c r="AG98"/>
  <c r="AH98"/>
  <c r="AJ98"/>
  <c r="AK98"/>
  <c r="AM98"/>
  <c r="AN98"/>
  <c r="AG99"/>
  <c r="AH99"/>
  <c r="AJ99"/>
  <c r="AK99"/>
  <c r="AM99"/>
  <c r="AN99"/>
  <c r="AG100"/>
  <c r="AH100"/>
  <c r="AJ100"/>
  <c r="AK100"/>
  <c r="AM100"/>
  <c r="AN100"/>
  <c r="AG101"/>
  <c r="AH101"/>
  <c r="AJ101"/>
  <c r="AK101"/>
  <c r="AM101"/>
  <c r="AN101"/>
  <c r="AG102"/>
  <c r="AH102"/>
  <c r="AJ102"/>
  <c r="AK102"/>
  <c r="AM102"/>
  <c r="AN102"/>
  <c r="AG103"/>
  <c r="AH103"/>
  <c r="AJ103"/>
  <c r="AK103"/>
  <c r="AM103"/>
  <c r="AN103"/>
  <c r="AG104"/>
  <c r="AH104"/>
  <c r="AJ104"/>
  <c r="AK104"/>
  <c r="AM104"/>
  <c r="AN104"/>
  <c r="AN96"/>
  <c r="AM96"/>
  <c r="AK96"/>
  <c r="AJ96"/>
  <c r="AH96"/>
  <c r="AG96"/>
  <c r="AG93"/>
  <c r="BI99" s="1"/>
  <c r="AL103" l="1"/>
  <c r="AO101"/>
  <c r="AO99"/>
  <c r="AI98"/>
  <c r="AO126"/>
  <c r="AI124"/>
  <c r="AL121"/>
  <c r="AO118"/>
  <c r="BC145"/>
  <c r="AL148"/>
  <c r="AO146"/>
  <c r="AO144"/>
  <c r="AI143"/>
  <c r="AO96"/>
  <c r="AY99"/>
  <c r="BG99"/>
  <c r="BA119"/>
  <c r="BI119"/>
  <c r="AL129"/>
  <c r="AI96"/>
  <c r="AL104"/>
  <c r="AL102"/>
  <c r="AO100"/>
  <c r="AI99"/>
  <c r="BC99"/>
  <c r="AW119"/>
  <c r="BE119"/>
  <c r="AO130"/>
  <c r="AI128"/>
  <c r="AL125"/>
  <c r="AO122"/>
  <c r="AI120"/>
  <c r="AL117"/>
  <c r="AY145"/>
  <c r="BG145"/>
  <c r="AI116"/>
  <c r="AL142"/>
  <c r="AL147"/>
  <c r="AO145"/>
  <c r="AI144"/>
  <c r="AO149"/>
  <c r="B108"/>
  <c r="AL96"/>
  <c r="AO104"/>
  <c r="AO103"/>
  <c r="AI103"/>
  <c r="AI102"/>
  <c r="AI101"/>
  <c r="AL100"/>
  <c r="AL99"/>
  <c r="AL98"/>
  <c r="AI97"/>
  <c r="AV99"/>
  <c r="AZ99"/>
  <c r="BD99"/>
  <c r="BH99"/>
  <c r="AX119"/>
  <c r="BB119"/>
  <c r="BF119"/>
  <c r="AI131"/>
  <c r="AO129"/>
  <c r="AL128"/>
  <c r="AI127"/>
  <c r="AO125"/>
  <c r="AL124"/>
  <c r="AI123"/>
  <c r="AO121"/>
  <c r="AL120"/>
  <c r="AI119"/>
  <c r="AO117"/>
  <c r="AX145"/>
  <c r="BB145"/>
  <c r="BF145"/>
  <c r="AL116"/>
  <c r="AI142"/>
  <c r="AO148"/>
  <c r="AI148"/>
  <c r="AI147"/>
  <c r="AI146"/>
  <c r="AL145"/>
  <c r="AL144"/>
  <c r="AL143"/>
  <c r="AL149"/>
  <c r="AJ161"/>
  <c r="B214"/>
  <c r="AO97"/>
  <c r="AX99"/>
  <c r="BB99"/>
  <c r="BF99"/>
  <c r="AV119"/>
  <c r="AZ119"/>
  <c r="BD119"/>
  <c r="BH119"/>
  <c r="AO131"/>
  <c r="AL130"/>
  <c r="AI129"/>
  <c r="AO127"/>
  <c r="AL126"/>
  <c r="AI125"/>
  <c r="AO123"/>
  <c r="AL122"/>
  <c r="AI121"/>
  <c r="AO119"/>
  <c r="AL118"/>
  <c r="AI117"/>
  <c r="AW145"/>
  <c r="BA145"/>
  <c r="BE145"/>
  <c r="BI145"/>
  <c r="AO142"/>
  <c r="AO147"/>
  <c r="AL146"/>
  <c r="AL150" s="1"/>
  <c r="AI145"/>
  <c r="AO143"/>
  <c r="AI149"/>
  <c r="G256"/>
  <c r="AI104"/>
  <c r="AO102"/>
  <c r="AL101"/>
  <c r="AI100"/>
  <c r="AO98"/>
  <c r="AL97"/>
  <c r="AW99"/>
  <c r="BA99"/>
  <c r="BE99"/>
  <c r="AY119"/>
  <c r="BC119"/>
  <c r="BG119"/>
  <c r="AL131"/>
  <c r="AI130"/>
  <c r="AO128"/>
  <c r="AL127"/>
  <c r="AI126"/>
  <c r="AO124"/>
  <c r="AL123"/>
  <c r="AI122"/>
  <c r="AO120"/>
  <c r="AL119"/>
  <c r="AI118"/>
  <c r="B135"/>
  <c r="AV145"/>
  <c r="AZ145"/>
  <c r="BD145"/>
  <c r="BH145"/>
  <c r="AJ253"/>
  <c r="AJ250"/>
  <c r="AJ252"/>
  <c r="AJ255"/>
  <c r="AJ254"/>
  <c r="AG254"/>
  <c r="AG232"/>
  <c r="AG236"/>
  <c r="AG231"/>
  <c r="AG235"/>
  <c r="AG234"/>
  <c r="AJ206"/>
  <c r="AR204"/>
  <c r="AR200"/>
  <c r="AW199"/>
  <c r="AJ196"/>
  <c r="AJ205"/>
  <c r="AJ201"/>
  <c r="AU199"/>
  <c r="AR199"/>
  <c r="AN204"/>
  <c r="AN208"/>
  <c r="AN203"/>
  <c r="AN199"/>
  <c r="AJ209"/>
  <c r="AJ198"/>
  <c r="AN207"/>
  <c r="AR208"/>
  <c r="AR203"/>
  <c r="AJ202"/>
  <c r="AJ197"/>
  <c r="AN200"/>
  <c r="AR207"/>
  <c r="AT199"/>
  <c r="AJ208"/>
  <c r="AJ204"/>
  <c r="AJ200"/>
  <c r="AN210"/>
  <c r="AN206"/>
  <c r="AN202"/>
  <c r="AN198"/>
  <c r="AN196"/>
  <c r="AR210"/>
  <c r="AR206"/>
  <c r="AR202"/>
  <c r="AR198"/>
  <c r="AV199"/>
  <c r="AJ207"/>
  <c r="AJ203"/>
  <c r="AJ199"/>
  <c r="AN209"/>
  <c r="AN205"/>
  <c r="AN201"/>
  <c r="AN197"/>
  <c r="AR196"/>
  <c r="AR209"/>
  <c r="AR205"/>
  <c r="AR201"/>
  <c r="AR197"/>
  <c r="AK168"/>
  <c r="AG170"/>
  <c r="AK170"/>
  <c r="AG168"/>
  <c r="AK164"/>
  <c r="AG166"/>
  <c r="AG162"/>
  <c r="AK162"/>
  <c r="AK166"/>
  <c r="AG164"/>
  <c r="AK169"/>
  <c r="AK165"/>
  <c r="AG161"/>
  <c r="AG165"/>
  <c r="AG169"/>
  <c r="AK167"/>
  <c r="AK163"/>
  <c r="AG163"/>
  <c r="AG167"/>
  <c r="AK161"/>
  <c r="AJ184"/>
  <c r="AU185"/>
  <c r="AT185"/>
  <c r="AS185"/>
  <c r="AJ183"/>
  <c r="AS164"/>
  <c r="AV164"/>
  <c r="AU164"/>
  <c r="AT164"/>
  <c r="AJ162"/>
  <c r="AN161"/>
  <c r="AJ165"/>
  <c r="AN167"/>
  <c r="AJ164"/>
  <c r="AJ170"/>
  <c r="AN165"/>
  <c r="AJ169"/>
  <c r="AN164"/>
  <c r="AN169"/>
  <c r="AJ167"/>
  <c r="AJ166"/>
  <c r="AN163"/>
  <c r="AN168"/>
  <c r="AJ168"/>
  <c r="AJ163"/>
  <c r="AN162"/>
  <c r="AN166"/>
  <c r="AN170"/>
  <c r="AJ185" l="1"/>
  <c r="B185" s="1"/>
  <c r="AL132"/>
  <c r="AI150"/>
  <c r="AO132"/>
  <c r="AI132"/>
  <c r="B213"/>
  <c r="AO150"/>
  <c r="B151" s="1"/>
  <c r="AM251"/>
  <c r="AM254"/>
  <c r="AP252"/>
  <c r="AP255"/>
  <c r="AG250"/>
  <c r="AV253"/>
  <c r="BE253"/>
  <c r="BD253"/>
  <c r="AM255"/>
  <c r="AG251"/>
  <c r="AY253"/>
  <c r="AW253"/>
  <c r="AM252"/>
  <c r="AP250"/>
  <c r="AP253"/>
  <c r="AG252"/>
  <c r="BA253"/>
  <c r="BB253"/>
  <c r="BC253"/>
  <c r="AZ253"/>
  <c r="AM253"/>
  <c r="AG253"/>
  <c r="BG253"/>
  <c r="AX253"/>
  <c r="AP254"/>
  <c r="AP251"/>
  <c r="AM250"/>
  <c r="AG255"/>
  <c r="BF253"/>
  <c r="BI253"/>
  <c r="BH253"/>
  <c r="AG237"/>
  <c r="B238" s="1"/>
  <c r="AJ211"/>
  <c r="AR211"/>
  <c r="AN211"/>
  <c r="B188"/>
  <c r="B176"/>
  <c r="AN171"/>
  <c r="AG171"/>
  <c r="AJ171"/>
  <c r="AK171"/>
  <c r="AO105"/>
  <c r="AI105"/>
  <c r="AL105"/>
  <c r="B133" l="1"/>
  <c r="B212"/>
  <c r="B106"/>
  <c r="AG256"/>
  <c r="B259" s="1"/>
  <c r="B258"/>
  <c r="AM256"/>
  <c r="AJ256"/>
  <c r="AP256"/>
  <c r="B177"/>
  <c r="B175"/>
  <c r="B257" l="1"/>
  <c r="G84" l="1"/>
  <c r="G83"/>
  <c r="AB85"/>
  <c r="Y85"/>
  <c r="V85"/>
  <c r="S85"/>
  <c r="P85"/>
  <c r="M85"/>
  <c r="J85"/>
  <c r="AH84"/>
  <c r="AH83"/>
  <c r="AG84"/>
  <c r="AG83"/>
  <c r="AG80"/>
  <c r="B87" s="1"/>
  <c r="AH71"/>
  <c r="AG71"/>
  <c r="AG68"/>
  <c r="B76" s="1"/>
  <c r="B54"/>
  <c r="B25"/>
  <c r="AU116" l="1"/>
  <c r="AU142"/>
  <c r="AU96"/>
  <c r="AT142"/>
  <c r="AS116"/>
  <c r="AS142"/>
  <c r="AT116"/>
  <c r="AS96"/>
  <c r="AT96"/>
  <c r="AI71"/>
  <c r="B75" s="1"/>
  <c r="AU145"/>
  <c r="AU99"/>
  <c r="AU119"/>
  <c r="AI331"/>
  <c r="B338" s="1"/>
  <c r="AI309"/>
  <c r="B314" s="1"/>
  <c r="AS145"/>
  <c r="AT99"/>
  <c r="AT145"/>
  <c r="AS119"/>
  <c r="G85"/>
  <c r="AT119"/>
  <c r="AS99"/>
  <c r="AI84"/>
  <c r="AI83"/>
  <c r="B107" l="1"/>
  <c r="B152"/>
  <c r="B134"/>
  <c r="AI85"/>
  <c r="B86" s="1"/>
</calcChain>
</file>

<file path=xl/sharedStrings.xml><?xml version="1.0" encoding="utf-8"?>
<sst xmlns="http://schemas.openxmlformats.org/spreadsheetml/2006/main" count="14319" uniqueCount="6211">
  <si>
    <t>FIRMA</t>
  </si>
  <si>
    <t>OBSERVACIONES:</t>
  </si>
  <si>
    <t>Nombre completo:</t>
  </si>
  <si>
    <t>Cargo:</t>
  </si>
  <si>
    <t>Teléfono:</t>
  </si>
  <si>
    <t>Correo electrónico:</t>
  </si>
  <si>
    <t>Lada</t>
  </si>
  <si>
    <t>Número</t>
  </si>
  <si>
    <t>Fax:</t>
  </si>
  <si>
    <t>CONFIDENCIALIDAD</t>
  </si>
  <si>
    <t>OBLIGATORIEDAD</t>
  </si>
  <si>
    <t>PRESENTACIÓN</t>
  </si>
  <si>
    <t>ENTREGA DEL CUESTIONARIO</t>
  </si>
  <si>
    <t>DUDAS O COMENTARIOS</t>
  </si>
  <si>
    <t>COMENTARIOS GENERALES:</t>
  </si>
  <si>
    <t>1)</t>
  </si>
  <si>
    <t>2)</t>
  </si>
  <si>
    <t>3)</t>
  </si>
  <si>
    <t>4)</t>
  </si>
  <si>
    <t>5)</t>
  </si>
  <si>
    <t>Nombre:</t>
  </si>
  <si>
    <t>Área o Unidad orgánica de adscripción:</t>
  </si>
  <si>
    <t>6)</t>
  </si>
  <si>
    <t>Preguntas y/o Secciones Integradas</t>
  </si>
  <si>
    <t>Hombres</t>
  </si>
  <si>
    <t>Mujeres</t>
  </si>
  <si>
    <t>Secundaria</t>
  </si>
  <si>
    <t>Entidad Federativa</t>
  </si>
  <si>
    <t>Informante Básico</t>
  </si>
  <si>
    <t>Informante Complementario 1</t>
  </si>
  <si>
    <t>Informante Complementario 2</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</si>
  <si>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</si>
  <si>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</si>
  <si>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</si>
  <si>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</si>
  <si>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</si>
  <si>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</si>
  <si>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</si>
  <si>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</si>
  <si>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</si>
  <si>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</si>
  <si>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</si>
  <si>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</si>
  <si>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</si>
  <si>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</si>
  <si>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</si>
  <si>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</si>
  <si>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</si>
  <si>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</si>
  <si>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</si>
  <si>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</si>
  <si>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</si>
  <si>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</si>
  <si>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</si>
  <si>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</si>
  <si>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</si>
  <si>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</si>
  <si>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</si>
  <si>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</si>
  <si>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</si>
  <si>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</si>
  <si>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</si>
  <si>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</si>
  <si>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Sexo</t>
  </si>
  <si>
    <t>Otro</t>
  </si>
  <si>
    <t>No deberá considerar aparatos que tienen como uso único la radiocomunicación, o bien, números y aparatos que únicamente tienen función para enviar y recibir mensajes, u otro de características similares.</t>
  </si>
  <si>
    <t>Administración Central</t>
  </si>
  <si>
    <t>Bien inmueble</t>
  </si>
  <si>
    <t>Egresos</t>
  </si>
  <si>
    <t>Instituciones</t>
  </si>
  <si>
    <t>Parque vehicular</t>
  </si>
  <si>
    <t>Personal por Régimen de Contratación</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</si>
  <si>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</si>
  <si>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DERECHOS DE LAS UNIDADES DEL ESTADO</t>
  </si>
  <si>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</si>
  <si>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Grado de estudios concluido</t>
  </si>
  <si>
    <t>Preescolar o primaria</t>
  </si>
  <si>
    <t>Doctorado</t>
  </si>
  <si>
    <t>Glosario básico de la subsección:</t>
  </si>
  <si>
    <t>Instrucciones generales para las preguntas de la subsección:</t>
  </si>
  <si>
    <t>Seleccione con una "X" un sólo código.</t>
  </si>
  <si>
    <t>No se sabe</t>
  </si>
  <si>
    <t>Informantes:</t>
  </si>
  <si>
    <t>Otra</t>
  </si>
  <si>
    <t xml:space="preserve">Rango de ingresos mensual </t>
  </si>
  <si>
    <t xml:space="preserve">     Módulo 1: Administración Pública de la Entidad Federativa
     Módulo 2: Seguridad Pública
     Módulo 3: Sistema Penitenciario
     Módulo 4: Medio Ambiente
     Módulo 5: Justicia Cívica</t>
  </si>
  <si>
    <t>Una vez completada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definitiva para firma, o bien, darle el Vo.Bo. para que se proceda a imprimir y firmar el archivo electrónico enviado, el cual será considerado como versión definitiva.</t>
  </si>
  <si>
    <t>1) Entrega electrónica:</t>
  </si>
  <si>
    <t>2) Entrega física:</t>
  </si>
  <si>
    <t>En caso de dudas o comentarios, hacerlas llegar al JDEGSPJ en la Coordinación Estatal del INEGI, quien tiene los siguientes datos:</t>
  </si>
  <si>
    <t>Administración Paraestatal</t>
  </si>
  <si>
    <t>Administración Pública de la Entidad Federativa</t>
  </si>
  <si>
    <t>Base de organización de las instituciones públicas que forman parte del Poder Ejecutivo de la Entidad Federativa de que se trate, para el ejercicio de sus atribuciones y para el despacho de los negocios del orden administrativo encomendados a éste.</t>
  </si>
  <si>
    <t>Clasificación Administrativa</t>
  </si>
  <si>
    <t>Agrupación de las instituciones que conforman la Administración Pública de la Entidad Federativa, de acuerdo con la forma orgánica en la que se encuentran adscritas al Ejecutivo de la Entidad Federativa de que se trate, y esta puede ser: Administración Central y Administración Paraestatal.</t>
  </si>
  <si>
    <t>Estructura Orgánica</t>
  </si>
  <si>
    <t>Son las unidades administrativas que forman parte de la Administración Pública de las Entidades Federativas, y que se encuentran previstas en su normativa orgánica, las cuales son creadas para el ejercicio de las atribuciones y el despacho de los asuntos que corresponden al titular de cada Entidad Federativa.</t>
  </si>
  <si>
    <t>Servidor público que representa a la institución que, por las funciones que tiene asignadas dentro de la Administración Pública de su Entidad Federativa, es la principal productora y/o integradora de la información correspondiente al tema del cuestionario.</t>
  </si>
  <si>
    <t>Servidor público que representa a la institución que, por las funciones que tiene asignadas dentro de la Administración Pública de su Entidad Federativa, es la segunda principal productora y/o integradora de la información correspondiente al tema del cuestionario.</t>
  </si>
  <si>
    <t>Servidor público que representa a la institución que, por las funciones que tiene asignadas dentro de la Administración Pública de su Entidad Federativa, es la tercera principal productora y/o integradora de la información correspondiente al tema del cuestionario.</t>
  </si>
  <si>
    <t>Organismos Autónomos</t>
  </si>
  <si>
    <t>Peritos</t>
  </si>
  <si>
    <t>Auxiliares de la Administración de Justicia, que ayudan al juzgador a conocer la verdad en cuanto a la controversia planteada. Su función se limita a proporcionar una ayuda al juzgador con sus conocimientos técnicos sobre ciencias, artes u oficios, en los cuales son especialistas.</t>
  </si>
  <si>
    <t>Personal Administrativo y de Apoyo (Defensoría de Oficio)</t>
  </si>
  <si>
    <t>Trabajadores que prestan un servicio físico, intelectual o de ambos géneros, y que se encuentran adscritos a alguna institución de la Administración Pública de cada Entidad Federativa, ya sea bajo el régimen o categoría de confianza, base o sindicalizado, eventual, honorarios o de cualquier otro tipo, sean o no remunerados a través de un sueldo o salario.</t>
  </si>
  <si>
    <t>Trabajadores Sociales</t>
  </si>
  <si>
    <t xml:space="preserve">Servidores Públicos capacitados para facilitar información sobre los estudios realizados a las personas que soliciten los servicios de defensoría, con el objeto de auxiliar en su labor a los defensores de oficio.  </t>
  </si>
  <si>
    <t>Unidad Administrativa</t>
  </si>
  <si>
    <t>Asesores Jurídicos</t>
  </si>
  <si>
    <t>Mediadores</t>
  </si>
  <si>
    <t>Trabajadores sociales</t>
  </si>
  <si>
    <t>Personal administrativo y de apoyo</t>
  </si>
  <si>
    <t>Civil</t>
  </si>
  <si>
    <t>Familiar</t>
  </si>
  <si>
    <t>Penal</t>
  </si>
  <si>
    <t>Mixta</t>
  </si>
  <si>
    <t>Total</t>
  </si>
  <si>
    <t>No aplica</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</si>
  <si>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</si>
  <si>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1.</t>
  </si>
  <si>
    <t>Diplomado</t>
  </si>
  <si>
    <t>2.</t>
  </si>
  <si>
    <t>3.</t>
  </si>
  <si>
    <t>4.</t>
  </si>
  <si>
    <t>5.</t>
  </si>
  <si>
    <t>Existencia inicial</t>
  </si>
  <si>
    <t>Visitas a centros de reclusión</t>
  </si>
  <si>
    <t>Entrevistas a defendidos y asistidos</t>
  </si>
  <si>
    <t>6.</t>
  </si>
  <si>
    <t>Mercantil</t>
  </si>
  <si>
    <t>Entidad:</t>
  </si>
  <si>
    <t>Núm. Ext.:</t>
  </si>
  <si>
    <t>Núm. Int.:</t>
  </si>
  <si>
    <t>Código Postal:</t>
  </si>
  <si>
    <t>Catálogo de tipo de vialidad</t>
  </si>
  <si>
    <t>* Para estos tipos de vialidad, especifique el tramo (poblaciones origen - destino que  limitan al tramo) y el kilómetro. Por ejemplo: Camino viejo a San Pedro, tramo entre el Salitre y Rancho La Loma, kilómetro 21 + 400.</t>
  </si>
  <si>
    <t>Catálogo de asentamientos humanos</t>
  </si>
  <si>
    <t>De 18 a 24 años</t>
  </si>
  <si>
    <t>De 25 a 29 años</t>
  </si>
  <si>
    <t>De 30 a 34 años</t>
  </si>
  <si>
    <t>De 35 a 39 años</t>
  </si>
  <si>
    <t>De 40 a 44 años</t>
  </si>
  <si>
    <t>De 45 a 49 años</t>
  </si>
  <si>
    <t>De 55 a 59 años</t>
  </si>
  <si>
    <t>Sin paga</t>
  </si>
  <si>
    <t>De 1 a 5,000 pesos</t>
  </si>
  <si>
    <t>De 5,001 a 10,000 pesos</t>
  </si>
  <si>
    <t>De 10,001 a 15,000 pesos</t>
  </si>
  <si>
    <t>De 15,001 a 20,000 pesos</t>
  </si>
  <si>
    <t>De 20,001 a 25,000 pesos</t>
  </si>
  <si>
    <t>7.</t>
  </si>
  <si>
    <t>De 25,001 a 30,000 pesos</t>
  </si>
  <si>
    <t>8.</t>
  </si>
  <si>
    <t>De 30,001 a 35,000 pesos</t>
  </si>
  <si>
    <t>9.</t>
  </si>
  <si>
    <t>De 35,001 a 40,000 pesos</t>
  </si>
  <si>
    <t>De 40,001 a 45,000 pesos</t>
  </si>
  <si>
    <t>De 45,001 a 50,000 pesos</t>
  </si>
  <si>
    <t>De 50,001 a 55,000 pesos</t>
  </si>
  <si>
    <t>De 55,001 a 60,000 pesos</t>
  </si>
  <si>
    <t>De 60,001 a 65,000 pesos</t>
  </si>
  <si>
    <t>De 65,001 a 70,000 pesos</t>
  </si>
  <si>
    <t>Más de 70,000 pesos</t>
  </si>
  <si>
    <t xml:space="preserve">Ninguno </t>
  </si>
  <si>
    <t>Preparatoria</t>
  </si>
  <si>
    <t>Carrera técnica o comercial</t>
  </si>
  <si>
    <t>Licenciatura</t>
  </si>
  <si>
    <t>Defensores Públicos</t>
  </si>
  <si>
    <t>Indígena</t>
  </si>
  <si>
    <t>Taller</t>
  </si>
  <si>
    <t>1. Hombres</t>
  </si>
  <si>
    <t>2. Mujeres</t>
  </si>
  <si>
    <t>1. Propios</t>
  </si>
  <si>
    <t>2. Rentados</t>
  </si>
  <si>
    <t>1. Automóviles</t>
  </si>
  <si>
    <t>2. Camiones y camionetas</t>
  </si>
  <si>
    <t>3. Motocicletas</t>
  </si>
  <si>
    <t>4. Otro</t>
  </si>
  <si>
    <t>Administrativa</t>
  </si>
  <si>
    <t>Ampliación</t>
  </si>
  <si>
    <t>Calle</t>
  </si>
  <si>
    <t>Circuito</t>
  </si>
  <si>
    <t>Diagonal</t>
  </si>
  <si>
    <t>Periférico</t>
  </si>
  <si>
    <t>Viaducto</t>
  </si>
  <si>
    <t>Terracería*</t>
  </si>
  <si>
    <t>Andador</t>
  </si>
  <si>
    <t>Callejón</t>
  </si>
  <si>
    <t>Circunvalación</t>
  </si>
  <si>
    <t>Eje vial</t>
  </si>
  <si>
    <t>Privada</t>
  </si>
  <si>
    <t>Brecha *</t>
  </si>
  <si>
    <t>Vereda*</t>
  </si>
  <si>
    <t>Avenida</t>
  </si>
  <si>
    <t>Calzada</t>
  </si>
  <si>
    <t>Continuación</t>
  </si>
  <si>
    <t>Pasaje</t>
  </si>
  <si>
    <t>Prolongación</t>
  </si>
  <si>
    <t>Camino *</t>
  </si>
  <si>
    <t>Boulevard</t>
  </si>
  <si>
    <t>Cerrada</t>
  </si>
  <si>
    <t>Corredor</t>
  </si>
  <si>
    <t>Peatonal</t>
  </si>
  <si>
    <t>Retorno</t>
  </si>
  <si>
    <t>Carretera*</t>
  </si>
  <si>
    <t>Aeropuerto</t>
  </si>
  <si>
    <t>Colonia</t>
  </si>
  <si>
    <t>Ejido</t>
  </si>
  <si>
    <t>Ingenio</t>
  </si>
  <si>
    <t>Pueblo</t>
  </si>
  <si>
    <t>Rinconada</t>
  </si>
  <si>
    <t>Villa</t>
  </si>
  <si>
    <t>Condominio</t>
  </si>
  <si>
    <t>Ex - hacienda</t>
  </si>
  <si>
    <t>Manzana</t>
  </si>
  <si>
    <t>Puerto</t>
  </si>
  <si>
    <t>Sección</t>
  </si>
  <si>
    <t>Zona Federal</t>
  </si>
  <si>
    <t>Barrio</t>
  </si>
  <si>
    <t>Conjunto Habitacional</t>
  </si>
  <si>
    <t>Fracción</t>
  </si>
  <si>
    <t>Paraje</t>
  </si>
  <si>
    <t>Ranchería</t>
  </si>
  <si>
    <t>Sector</t>
  </si>
  <si>
    <t>Zona industrial</t>
  </si>
  <si>
    <t>Cantón</t>
  </si>
  <si>
    <t>Corredor industrial</t>
  </si>
  <si>
    <t>Fraccionamiento</t>
  </si>
  <si>
    <t>Parque industrial</t>
  </si>
  <si>
    <t>Rancho</t>
  </si>
  <si>
    <t>Supermanzana</t>
  </si>
  <si>
    <t>Zona militar</t>
  </si>
  <si>
    <t>Ciudad</t>
  </si>
  <si>
    <t>Coto</t>
  </si>
  <si>
    <t>Granja</t>
  </si>
  <si>
    <t>Región</t>
  </si>
  <si>
    <t>Unidad</t>
  </si>
  <si>
    <t>Zona naval</t>
  </si>
  <si>
    <t>Ciudad Industrial</t>
  </si>
  <si>
    <t>Cuartel</t>
  </si>
  <si>
    <t>Hacienda</t>
  </si>
  <si>
    <t>Residencial</t>
  </si>
  <si>
    <t>Unidad habitacional</t>
  </si>
  <si>
    <t>Familias lingüísticas</t>
  </si>
  <si>
    <t>Ninguna</t>
  </si>
  <si>
    <t>Hokana</t>
  </si>
  <si>
    <t>Chinanteca</t>
  </si>
  <si>
    <t>Otopame</t>
  </si>
  <si>
    <t>Oaxaqueña</t>
  </si>
  <si>
    <t>Huave</t>
  </si>
  <si>
    <t>Tlapaneca</t>
  </si>
  <si>
    <t>Totonaca</t>
  </si>
  <si>
    <t>Mixe-Zoque</t>
  </si>
  <si>
    <t>Maya</t>
  </si>
  <si>
    <t>Yutoazteca</t>
  </si>
  <si>
    <t>Tarasca</t>
  </si>
  <si>
    <t>Algonquina</t>
  </si>
  <si>
    <t>1. Sí</t>
  </si>
  <si>
    <t>No identificado</t>
  </si>
  <si>
    <t>Acuerdo de conciliación</t>
  </si>
  <si>
    <t>Es el convenio mediante el cual se pone fin a un procedimiento administrativo, y en el cual las partes llegan a un acuerdo sin necesidad de que el asunto sea llevado ante otra autoridad.</t>
  </si>
  <si>
    <t>1.-</t>
  </si>
  <si>
    <t>2.-</t>
  </si>
  <si>
    <t>3.-</t>
  </si>
  <si>
    <t>4.-</t>
  </si>
  <si>
    <t>5.-</t>
  </si>
  <si>
    <t>6.-</t>
  </si>
  <si>
    <t>7.-</t>
  </si>
  <si>
    <t>8.-</t>
  </si>
  <si>
    <t>9.-</t>
  </si>
  <si>
    <t>10.-</t>
  </si>
  <si>
    <t>11.-</t>
  </si>
  <si>
    <t>12.-</t>
  </si>
  <si>
    <t>13.-</t>
  </si>
  <si>
    <t>14.-</t>
  </si>
  <si>
    <t>15.-</t>
  </si>
  <si>
    <t>16.-</t>
  </si>
  <si>
    <t>17.-</t>
  </si>
  <si>
    <t>19.-</t>
  </si>
  <si>
    <t>20.-</t>
  </si>
  <si>
    <t>21.-</t>
  </si>
  <si>
    <t>La suma de las cantidades anotadas debe ser igual a las cantidades registradas como respuesta de la pregunta 4.</t>
  </si>
  <si>
    <t>La cifra debe anotarse en pesos mexicanos (no deberá agregarse en miles o millones de pesos).</t>
  </si>
  <si>
    <t>3. Otro tipo de posesión</t>
  </si>
  <si>
    <t>11.1.-</t>
  </si>
  <si>
    <t>La conforman aquellas instituciones que formaron parte de la Administración Pública de cada Entidad Federativa que, de acuerdo con la normativa orgánica, fueron creadas para el ejercicio de las atribuciones y despacho de los asuntos que corresponden al Gobernador o Jefe de Gobierno, y se encontraban subordinadas jerárquicamente y de manera directa a éste (Secretarías, Órganos Administrativos Desconcentrados o cualquier otro tipo de institución, organización o unidad administrativa pública de características similares).</t>
  </si>
  <si>
    <t>La conforman aquellas instituciones que formaron parte de la Administración Pública de cada Entidad Federativa, que de acuerdo con la normativa orgánica, fueron creadas para auxiliar a la Administración Central, para realizar alguna actividad considerada estratégica o privada, la prestación de algún servicio público o social, o la aplicación de recursos con fines específicos (Entidades Paraestatales, Organismos Públicos Descentralizados; Instituciones de Crédito; Instituciones de Seguros y Fianzas; Empresas de Participación Estatal Mayoritaria; Fondos y Fideicomisos; organizaciones o unidades administrativas públicas de características similares).</t>
  </si>
  <si>
    <t>Son las erogaciones que realiza la Entidad Federativa de que se trate, con cargo a su presupuesto, destinadas a financiar las actividades de su administración pública.</t>
  </si>
  <si>
    <t>Gobierno de la Entidad Federativa</t>
  </si>
  <si>
    <t>Organizaciones públicas que forman parte de la Administración Pública de su Entidad Federativa de que se trate, y que se encuentran previstas en su propia normativa orgánica, las cuales fueron creadas para el ejercicio de las atribuciones y despacho de los asuntos que corresponden al Gobernador o Jefe de Gobierno.</t>
  </si>
  <si>
    <t>Instituciones públicas de la Entidad Federativa de que se trate, que tienen facultades constitucionales para el desempeño de una actividad específica, con plena autonomía de gestión y presupuestaria, con personalidad jurídica y patrimonio propio.</t>
  </si>
  <si>
    <t>Corresponde a todos los servidores públicos que desempeñaron funciones de soporte a los defensores de oficio, conciliadores y/o mediadores, como lo son: secretarias, mensajeros, choferes, personal de limpieza, o cualquier otro de funciones similares.</t>
  </si>
  <si>
    <t>Es el conjunto de elementos personales y materiales con estructura jurídica con las que cuentan las instituciones que conforman la Administración Pública de cada Entidad Federativa, con el objeto de dar cumplimiento a las funciones que tienen conferidas en sus respectivas disposiciones normativas. Son todas aquellas que formaron parte de la estructura orgánica de la Administración Pública de la Entidad Federativa para el ejercicio de sus funciones, de acuerdo con la Ley Orgánica o Reglamento Interior correspondiente. No debe considerar a los órganos desconcentrados y/u organismos descentralizados sectorizados a la Entidad Federativa de su Entidad Federativas.</t>
  </si>
  <si>
    <t>Portátiles</t>
  </si>
  <si>
    <t>Windows 8</t>
  </si>
  <si>
    <t>Windows 8.1</t>
  </si>
  <si>
    <t>Windows 7</t>
  </si>
  <si>
    <t>Windows Vista</t>
  </si>
  <si>
    <t>Windows XP</t>
  </si>
  <si>
    <t>Windows 2000 o Millenium</t>
  </si>
  <si>
    <t>MS-DOS o similar</t>
  </si>
  <si>
    <t>Mac OS</t>
  </si>
  <si>
    <t>OS/2</t>
  </si>
  <si>
    <t>Linux</t>
  </si>
  <si>
    <t>Unix</t>
  </si>
  <si>
    <t>VMS, AS400 o propietario</t>
  </si>
  <si>
    <t>Otros</t>
  </si>
  <si>
    <t>Servicios</t>
  </si>
  <si>
    <t>Representación y/o patrocinio</t>
  </si>
  <si>
    <t>Asistencia en audiencias</t>
  </si>
  <si>
    <t>Interposición de recursos</t>
  </si>
  <si>
    <t>Asistencia en actas circunstanciadas</t>
  </si>
  <si>
    <t>22.-</t>
  </si>
  <si>
    <r>
      <t xml:space="preserve">INFORMANTE BÁSICO </t>
    </r>
    <r>
      <rPr>
        <i/>
        <sz val="9"/>
        <rFont val="Arial"/>
        <family val="2"/>
      </rPr>
      <t>(Titular de la Secretaría de Gobierno o de la Consejería Jurídica o el Titular del Instituto de Asesoría y Defensoría Pública de la Entidad Federativa u homóloga)</t>
    </r>
  </si>
  <si>
    <t>(Responden: Titular de la Secretaría de Gobierno de la Entidad Federativa u homóloga, y/o Titular de la Consejería Jurídica u homóloga, y/o Titular del Instituto de Asesoría y Defensoría Pública u homóloga, y/o Titular del Instituto de Defensoría de Oficio u homóloga, y/o Coordinación General Jurídica u homóloga, y/o Procurador Social u Homólogo.)</t>
  </si>
  <si>
    <r>
      <t xml:space="preserve">INFORMANTE COMPLEMENTARIO 1 </t>
    </r>
    <r>
      <rPr>
        <i/>
        <sz val="8"/>
        <rFont val="Arial"/>
        <family val="2"/>
      </rPr>
      <t>(Titular de la coordinación de defensores Públicos y/o Titular de la coordinación de Asesores Jurídicos u homólogo de la Secretaría General de gobierno o de la Consejería Jurídica o del Instituto de Asesoría y Defensoría Pública de la Entidad Federativa u homólogo o servidor público que representa a la unidad administrativa que, por las funciones que tiene asignadas dentro de las instituciones referidas,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</si>
  <si>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 xml:space="preserve">INFORMANTE COMPLEMENTARIO 2 </t>
    </r>
    <r>
      <rPr>
        <i/>
        <sz val="8"/>
        <rFont val="Arial"/>
        <family val="2"/>
      </rPr>
      <t>(Servidor público que representa a la unidad administrativa que, por las funciones que tiene asignadas dentro de la Secretaría de Gobierno, o de la Consejería Jurídica o del Instituto de de Asesoría y Defensoría Pública de la Entidad Federativa u homólogas de la Entidad Federativa,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</si>
  <si>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 xml:space="preserve">3.- Los catálogos utilizados en el presente cuestionario corresponden a denominaciones estándar, de tal manera que si alguno no coincide exactamente con lo que se encuentra actualmente en su Entidad Federativa, deberá registrar los datos en aquel que sea  similar u homólogo. </t>
  </si>
  <si>
    <t>S</t>
  </si>
  <si>
    <t>Sección IX: Defensoría de Oficio</t>
  </si>
  <si>
    <t>De igual forma, una vez que el archivo electrónico haya sido impreso y firmado, se llevará a cabo la entrega del cuestionario mediante vía electrónica y de manera física, para lo cual, se debe tomar en cuenta lo siguiente:</t>
  </si>
  <si>
    <t>Índice</t>
  </si>
  <si>
    <t>Presentación</t>
  </si>
  <si>
    <t>Informantes</t>
  </si>
  <si>
    <t>Participantes y comentarios</t>
  </si>
  <si>
    <t>Glosario</t>
  </si>
  <si>
    <t>Rev.</t>
  </si>
  <si>
    <t>CENSO NACIONAL DE GOBIERNO,
SEGURIDAD PÚBLICA Y SISTEMA
PENITENCIARIO ESTATALES
2017
Módulo 1:
Administración Pública de la Entidad Federativa</t>
  </si>
  <si>
    <t>CNGSPSPE 2017</t>
  </si>
  <si>
    <t>Siglas con las que se identifica al Censo Nacional de Gobierno, Seguridad Pública y Sistema Penitenciario Estatales 2017.</t>
  </si>
  <si>
    <t>Apartado 2. En él se recaba información sobre los servidores públicos responsables de entregar la información requerida en el cuestionario.</t>
  </si>
  <si>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</si>
  <si>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Apartado 5. Contiene un glosario de términos específicos que son considerados relevantes para 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</si>
  <si>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</si>
  <si>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Serán considerados los 31 Estados integrantes de la Federación, así como la Ciudad de México.</t>
  </si>
  <si>
    <t>Conjunto de servidores públicos cuya misión es dirigir y conducir las actividades propias del Estado y/o de la Ciudad de México, tendientes a que dicha institución cumpla con las atribuciones que tiene conferidas por ley.</t>
  </si>
  <si>
    <r>
      <rPr>
        <b/>
        <sz val="10"/>
        <rFont val="Arial"/>
        <family val="2"/>
      </rPr>
      <t>El Instituto Nacional de Estadística y Geografía (INEGI)</t>
    </r>
    <r>
      <rPr>
        <sz val="10"/>
        <rFont val="Arial"/>
        <family val="2"/>
      </rPr>
      <t xml:space="preserve"> presenta el </t>
    </r>
    <r>
      <rPr>
        <b/>
        <sz val="10"/>
        <rFont val="Arial"/>
        <family val="2"/>
      </rPr>
      <t xml:space="preserve">Censo Nacional de Gobierno, Seguridad Pública y Sistema Penitenciario Estatales 2017 (CNGSPSPE 2017) </t>
    </r>
    <r>
      <rPr>
        <sz val="10"/>
        <rFont val="Arial"/>
        <family val="2"/>
      </rPr>
      <t xml:space="preserve">como respuesta a su responsabilidad de suministrar a la sociedad y al Estado, información de calidad, pertinente, veraz y oportuna, atendiendo al mandato constitucional de normar y coordinar el </t>
    </r>
    <r>
      <rPr>
        <b/>
        <sz val="10"/>
        <rFont val="Arial"/>
        <family val="2"/>
      </rPr>
      <t>Sistema Nacional de Información Estadística y Geográfica (SNIEG).</t>
    </r>
  </si>
  <si>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</si>
  <si>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</si>
  <si>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t>• Subsistema Nacional de Información Demográfica y Social.
• Subsistema Nacional de Información Económica.
• Subsistema Nacional de Información Geográfica y del Medio Ambiente.
• Subsistema Nacional de Información de Gobierno, Seguridad Pública e Impartición de Justicia.</t>
  </si>
  <si>
    <r>
      <t xml:space="preserve">El </t>
    </r>
    <r>
      <rPr>
        <b/>
        <sz val="10"/>
        <rFont val="Arial"/>
        <family val="2"/>
      </rPr>
      <t>Subsistema Nacional de Información de Gobierno, Seguridad Pública e Impartición de Justicia (SNIGSPIJ)</t>
    </r>
    <r>
      <rPr>
        <sz val="10"/>
        <rFont val="Arial"/>
        <family val="2"/>
      </rPr>
      <t xml:space="preserve">, fue creado mediante acuerdo de la Junta de Gobierno del </t>
    </r>
    <r>
      <rPr>
        <b/>
        <sz val="10"/>
        <rFont val="Arial"/>
        <family val="2"/>
      </rPr>
      <t>INEGI</t>
    </r>
    <r>
      <rPr>
        <sz val="10"/>
        <rFont val="Arial"/>
        <family val="2"/>
      </rPr>
      <t xml:space="preserve"> el 8 de diciembre de 2008, y como propuesta del Consejo Consultivo, de acuerdo con lo que establece en el artículo 15 fracción III de la Ley del SNIEG.</t>
    </r>
  </si>
  <si>
    <r>
      <t xml:space="preserve">El </t>
    </r>
    <r>
      <rPr>
        <b/>
        <sz val="10"/>
        <rFont val="Arial"/>
        <family val="2"/>
      </rPr>
      <t>SNIGSPIJ</t>
    </r>
    <r>
      <rPr>
        <sz val="10"/>
        <rFont val="Arial"/>
        <family val="2"/>
      </rPr>
      <t xml:space="preserve">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</si>
  <si>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rFont val="Arial"/>
        <family val="2"/>
      </rPr>
      <t>SNIGSPIJ</t>
    </r>
    <r>
      <rPr>
        <sz val="10"/>
        <rFont val="Arial"/>
        <family val="2"/>
      </rPr>
      <t>, en 2010 se llevó a cabo el primer ejercicio para la generación información estadística y geográfica de la gestión y desempeño de las instituciones que integran a la administración pública de cada Entidad Federativa, específicamente en las funciones de gobierno, seguridad pública, sistema penitenciario y medio ambiente del país, así como justicia cívica únicamente para el caso de la Ciudad de México, con la finalidad de que ésta se vincule con el quehacer gubernamental en el proceso de diseño, implementación, monitoreo y evaluación de las políticas públicas de alcance nacional en las materias de gobierno, seguridad pública y sistema penitenciario.</t>
    </r>
  </si>
  <si>
    <t>A siete años de distancia de iniciado el proyecto y para darle continuidad a dichos trabajos, ahora se presenta el cuestionario del octavo ejercicio como parte de la serie documental,¹ denominado “Censo Nacional de Gobierno, Seguridad Pública y Sistema Penitenciario Estatales 2017” (CNGSPSPE 2017), mismo que se conforma por los siguientes módulos.</t>
  </si>
  <si>
    <t xml:space="preserve">Cada módulo está conformado por los siguientes apartados: </t>
  </si>
  <si>
    <t>Apartado 1. Contiene la presentación, descripción del objetivo y estructura  del censo, así como las instrucciones generales para la entrega formal del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</si>
  <si>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</si>
  <si>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</si>
  <si>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4.-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</si>
  <si>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5.- No dejar celdas en blanco, salvo en los casos en que la instrucción así lo solicite. </t>
  </si>
  <si>
    <t>Servidores Públicos que participaron en el llenado de la Sección</t>
  </si>
  <si>
    <t xml:space="preserve">Seleccione el tipo de clasificación administrativa que corresponde a la institución o unidad administrativa registrada en la respuesta de la pregunta anterior. </t>
  </si>
  <si>
    <t>Para el caso de la edad, considerar los años cumplidos al 31 de diciembre de 2016.</t>
  </si>
  <si>
    <t>Contabilizar las líneas telefónicas (números telefónicos) y aparatos telefónicos, que se encontraban en funcionamiento (uso u operación), de la unidad administrativa de la Administración Pública de su entidad federativa responsable de la Defensoría de Oficio o Defensoría Pública. No contabilizar los aparatos telefónicos que se encontraban fuera de servicio, o bien que no habían sido asignados para su uso u operación al cierre del año 2016.</t>
  </si>
  <si>
    <t xml:space="preserve">Maestría </t>
  </si>
  <si>
    <t>Tipo de materia</t>
  </si>
  <si>
    <t>Sólo debe contabilizar el presupuesto que fue ejercido por la institución o unidad administrativa responsable de atender la función de Defensoría de Oficio o Defensoría Pública que son responsabilidad de la Administración Pública de su entidad federativa, por lo que no deberá considerar el presupuesto de las instituciones que son responsabilidad de las Administraciones Públicas Municipales y/o de la Administración Pública Federal o de los Poderes Legislativo o Judicial.</t>
  </si>
  <si>
    <t>Considerar el total del presupuesto ejercido por la institución o unidad administrativa responsable de atender la Defensoría de Oficio o Defensoría Pública, de acuerdo con los clasificadores que se presentan.</t>
  </si>
  <si>
    <t>Las suma de las cifras que registre, no puede ser mayor al 100%.</t>
  </si>
  <si>
    <t>Porcentaje del total del presupuesto ejercido por cada capítulo del Clasificador por Objeto del Gasto</t>
  </si>
  <si>
    <t>Servicios personales</t>
  </si>
  <si>
    <t>Materiales y suministros</t>
  </si>
  <si>
    <t>Servicios generales</t>
  </si>
  <si>
    <t>Capítulo 1000</t>
  </si>
  <si>
    <t>Capítulo 2000</t>
  </si>
  <si>
    <t>Capítulo 3000</t>
  </si>
  <si>
    <t>Capítulo 4000</t>
  </si>
  <si>
    <t>Capítulo 5000</t>
  </si>
  <si>
    <t>Capítulo 6000</t>
  </si>
  <si>
    <t>La cifra no puede ser mayor al 100%</t>
  </si>
  <si>
    <t>%</t>
  </si>
  <si>
    <t>12.1.-</t>
  </si>
  <si>
    <t>12.2.-</t>
  </si>
  <si>
    <t>Windows 98 o anteriores</t>
  </si>
  <si>
    <t>99.</t>
  </si>
  <si>
    <t>1.2) Mujeres</t>
  </si>
  <si>
    <t>2.2) Mujeres</t>
  </si>
  <si>
    <t>Justicia para Adolescentes</t>
  </si>
  <si>
    <t>18.-</t>
  </si>
  <si>
    <t>Rango de edad</t>
  </si>
  <si>
    <t>Maestría</t>
  </si>
  <si>
    <t>23.-</t>
  </si>
  <si>
    <t xml:space="preserve">Total </t>
  </si>
  <si>
    <t>Para las cantidades que registre deberá considerar tanto las acciones de capacitación o profesionalización realizadas por capacitadores de la Administración Pública de su entidad federativa o por medio de instituciones académicas, públicas o privadas, siempre y cuando hayan sido registradas por el la Administración Pública de su entidad federativa y dirigidas al personal responsable de la Defensoría de Oficio o Defensoría Pública.</t>
  </si>
  <si>
    <t>Modalidad</t>
  </si>
  <si>
    <t>De acuerdo con la cantidad total de presupuesto ejercido que registró en la respuesta de la pregunta anterior, en la siguiente tabla anote el porcentaje que éste representó por cada uno de los capítulos del Clasificador por Objeto del Gasto.</t>
  </si>
  <si>
    <t>Orientación y asesoría</t>
  </si>
  <si>
    <t>Windows 10</t>
  </si>
  <si>
    <t>Las cifras deben incluir SÓLO los vehículos o medios de transporte destinados para uso exclusivo o prioritario de las instituciones o Unidades Administrativas responsables de atender el tema de Defensoría de Oficio o Defensoría Pública adscrita a la Administración Pública de su entidad federativa, a pesar de que estos sean propiedad de Organismos Autónomos, de los Poderes Legislativo y Judicial Estatal, de la Ciudad de México o de la Federación.</t>
  </si>
  <si>
    <t>La suma de las cantidades anotadas debe ser igual a las cantidades registradas en la pregunta anterior.</t>
  </si>
  <si>
    <t>Defensores</t>
  </si>
  <si>
    <t xml:space="preserve">Contabilizar el total de personal de la institución o unidad administrativa responsable de atender Defensoría de Oficio o Defensoría Pública, considerando a todo el personal, de todos los tipos de régimen de contratación (personal de confianza, base y/o sindicalizado, eventual, honorarios o cualquier otro tipo). </t>
  </si>
  <si>
    <t>Impresoras</t>
  </si>
  <si>
    <t>Para uso personal</t>
  </si>
  <si>
    <t>Para uso compartido</t>
  </si>
  <si>
    <t>IX.2 Ejercicio de la función de la Defensoría Pública o Defensoría de Oficio</t>
  </si>
  <si>
    <t>Anote la cantidad total de personas físicas (hombres y mujeres) a quienes se les brindaron los servicios prestados por los Defensores Públicos y Asesores Jurídicos durante el año 2016.</t>
  </si>
  <si>
    <t>Impresora</t>
  </si>
  <si>
    <t xml:space="preserve">Es un dispositivo de hardware que está conectado a una unidad central de procesamiento de una computadora, su función es hacer una reproducción de aquellos documentos que han sido almacenados en un formato electrónico, imprime texto o gráficos en papel. Existen distintos tipos de impresoras, incluyendo las LCD, LED, térmica, de inyección de tinta, y de matriz de puntos entre otras.    </t>
  </si>
  <si>
    <t>Multifuncional</t>
  </si>
  <si>
    <t>Una multifuncional o impresora multifunción es un dispositivo que tiene la particularidad de integrar en una máquina, las funciones de varios dispositivos y permite realizar varias tareas de modo simultáneo. Incorpora diferentes funciones de otros equipos o multitareas que permiten escanear, imprimir y fotocopiar a la vez, además de la capacidad de almacenar documentos en red.</t>
  </si>
  <si>
    <t>Presupuesto Ejercido</t>
  </si>
  <si>
    <t>Saldo total erogado por la Administración pública de la entidad federativa, el cual se encuentra respaldado por documentos comprobatorios presentados a las dependencias o entidades autorizadas, con cargo al presupuesto autorizado.</t>
  </si>
  <si>
    <t>Actor</t>
  </si>
  <si>
    <t>Persona que promueve un juicio o en cuyo nombre se presenta.</t>
  </si>
  <si>
    <t>En el caso de la materia penal o justicia para adolescentes son los servidores públicos capacitados y autorizados para orientar, asesorar o intervenir legalmente en el procedimiento penal en representación de las víctimas u ofendidos y para el resto de las materias son los servidores públicos capacitados y autorizados para orientar y asesorar a las personas que así lo soliciten y que sean elegibles de acuerdo con la normatividad aplicable en la entidad federativa.</t>
  </si>
  <si>
    <t>Imputado, acusado o sentenciado</t>
  </si>
  <si>
    <t>El imputado es aquella persona que sea señalada por el Ministerio Público como posible autor o partícipe de un delito; mientras que el acusado es la persona contra quien se ha formulado una acusación; y sentenciado es aquel sobre quien ha recaído una sentencia aunque no haya sido declarada firme.</t>
  </si>
  <si>
    <t>Personas defendidas o asistidas</t>
  </si>
  <si>
    <t>Son las personas físicas (hombres y mujeres) que reciben los servicios jurídicos de defensa, patrocinio y asesoría, prestados por los Defensores Públicos de las instituciones o unidades administrativas encargadas de la Defensoría Pública o Defensoría de Oficio en cada entidad federativa.</t>
  </si>
  <si>
    <t>Personas asesoradas o asistidas</t>
  </si>
  <si>
    <t xml:space="preserve">En materia penal y justicia para adolescentes son aquellas personas físicas (hombres y mujeres) que son asesoradas y representadas en el procedimiento penal; para el resto de las materias, son las personas físicas (hombres y mujeres) que reciben orientación y asesoría en materia de orden civil, mercantil, familiar, entre otras, por los Asesores Jurídicos de las instituciones o unidades administrativas encargadas de la Defensoría Pública o Defensoría de Oficio de cada entidad federativa. </t>
  </si>
  <si>
    <t>Servicios de defensoría Pública o Defensoría de Oficio</t>
  </si>
  <si>
    <t xml:space="preserve">Es el desarrollo de las actividades que particularmente realizan los Defensores Públicos y Asesores Jurídicos como son asesorías, orientaciones, representaciones, asistencias, etc. que no impliquen intervenciones en procesos penales o juicios. </t>
  </si>
  <si>
    <t>Sujeto pasivo que resiente directamente sobre su persona la afectación producida por la conducta delictiva. Asimismo, se considera ofendido a la persona física o moral titular del bien jurídico lesionado o puesto en peligro por la acción u omisión prevista en la ley penal como delito.</t>
  </si>
  <si>
    <t>Víctima u Ofendido</t>
  </si>
  <si>
    <t>Computadoras</t>
  </si>
  <si>
    <t>Servidores</t>
  </si>
  <si>
    <t>Sección IX: Defensoría Pública o Defensoría de Oficio</t>
  </si>
  <si>
    <t>2.- En caso de que los registros con los que cuenta no le permitan desglosar la totalidad de la cifra, por no contar con información para responder en más de un dato de los que se solicitan, anotar "NS" (no se sabe) en las celdas donde no disponga de información.</t>
  </si>
  <si>
    <t xml:space="preserve">3.- No dejar celdas en blanco, salvo en los casos en que la instrucción así lo solicite. </t>
  </si>
  <si>
    <t>IX. Defensoría Pública o Defensoría de Oficio</t>
  </si>
  <si>
    <t xml:space="preserve">Nombre: </t>
  </si>
  <si>
    <t>IX.1 Estructura organizacional de la Defensoría Pública o Defensoría de Oficio</t>
  </si>
  <si>
    <t xml:space="preserve">Instrucciones generales para las preguntas de la subsección: </t>
  </si>
  <si>
    <t>1.- Periodo de referencia de los datos: 
     Al cierre del año: La información se refiere a lo existente al 31 de diciembre de 2016.</t>
  </si>
  <si>
    <t xml:space="preserve">3.- Contabilizar el total de personal que laboró en la Defensoría Pública o Defensoría de Oficio considerando a todo el personal, de todos los tipos de régimen de contratación (personal de confianza, base y/o sindicalizado, eventual, honorarios o cualquier otro tipo). </t>
  </si>
  <si>
    <t>4.- En caso de que los registros con los que cuenta no le permitan desglosar la totalidad de la cifra, por no contar con información para responder en más de un dato de los que se solicitan, anotar "NS" (no se sabe) en las celdas donde no disponga de información.</t>
  </si>
  <si>
    <t xml:space="preserve">Durante el año 2016, la ejecución de la función de Defensoría Pública o Defensoría de Oficio, se encontró a cargo del Poder Ejecutivo de su entidad federativa. </t>
  </si>
  <si>
    <t>1.- Periodo de referencia de los datos: 
Durante el año: la información se refiere a lo existente del 1 de enero al 31 de diciembre de 2016.</t>
  </si>
  <si>
    <t>IX.2 Recursos humanos de la Defensoría Pública o de Oficio</t>
  </si>
  <si>
    <t>2.- La suma de las cantidades anotadas en las respuestas a las preguntas 5, 6 , 7 y 8  debe ser igual a la cantidad registrada como respuesta de la pregunta 4.</t>
  </si>
  <si>
    <t>Anote la cantidad total de personal por sexo, que tenía la institución o unidad administrativa responsable de atender  la Defensoría Pública o Defensoría de Oficio en el Poder Judicial de su Entidad Federativa, al cierre del año 2016.</t>
  </si>
  <si>
    <t>Debe contabilizar el personal total que laboró en la Defensoría Pública o Defensoría de Oficio al 31 de diciembre de 2016.</t>
  </si>
  <si>
    <t xml:space="preserve">Personal por cargo y/o función </t>
  </si>
  <si>
    <t xml:space="preserve">Defensores públicos </t>
  </si>
  <si>
    <t>De acuerdo con la cantidad total de personal que registró como respuesta en la pregunta anterior, anote la cantidad de los mismos  especificando el sexo, cargo y/o función desempeñado, conforme a la siguiente tabla:</t>
  </si>
  <si>
    <t>De acuerdo con la cantidad total de personal que registró como respuesta en la pregunta 4, anote la cantidad de los mismos  especificando el sexo, cargo y/o función desempeñado y el rango de edad, conforme a la siguiente tabla:</t>
  </si>
  <si>
    <t xml:space="preserve">Personal por sexo, cargo y/o función </t>
  </si>
  <si>
    <t xml:space="preserve">Mujeres </t>
  </si>
  <si>
    <t xml:space="preserve">De 50 a 54 años </t>
  </si>
  <si>
    <t>De acuerdo con la cantidad total de personal que registró como respuesta en la pregunta 4,  anote la cantidad de los mismos  especificando el sexo, cargo y/o función desempeñado y el rango de ingresos mensual, conforme a la siguiente tabla:</t>
  </si>
  <si>
    <t>Para las cantidades que registre deberá considerar los ingresos brutos mensuales del personal en pesos, que perciben como remuneración del trabajo realizado en la institución o unidad administrativa.</t>
  </si>
  <si>
    <t>De acuerdo con la cantidad total de Defensores Públicos y Asesores Jurídicos  que registró como respuesta en la pregunta 5, anote la cantidad de éstos especificando el sexo y  la materia que atendieron, conforme a la siguiente tabla:</t>
  </si>
  <si>
    <t>Amparo</t>
  </si>
  <si>
    <t>La suma de las cantidades anotadas en la columna "Total" para Defensores y "Total" para Asesores Jurídicos, debe ser igual a la cantidad registrada como respuesta en las columnas "Defensores Públicos" y "Asesores Jurídicos" de la pregunta 5.</t>
  </si>
  <si>
    <t xml:space="preserve">Si la Defensoría de Oficio o Defensoría Pública de su Entidad Federativa no atiende alguna de las materias enlistadas, seleccione con una "X" en la celda "No aplica" y deje en blanco el resto de las celdas de "Defensores Públicos" o "Asesores Jurídicos", según corresponda. </t>
  </si>
  <si>
    <t xml:space="preserve">En caso de que los defensores públicos y/o asesores jurídicos atiendan indistintamente más de una materia, deberá contabilizarlos en el tipo de materia "mixta". </t>
  </si>
  <si>
    <t>Comentarios u observaciones específicos (en caso de tener algún comentario u observación al dato registrado en la respuesta de la presente pregunta, o los datos que derivan de la misma, anotarlo en el siguiente espacio, de lo contrario dejarlo en blanco).</t>
  </si>
  <si>
    <t>De acuerdo con la cantidad total de Defensores Públicos que haya registrado como respuesta en los numerales 4, 5 y 9 de la pregunta anterior, anote la cantidad de éstos especificando el sexo y  el sistema que atendieron al cierre del año 2016, en la materia penal y Justicia para Adolescentes.</t>
  </si>
  <si>
    <t>La suma de las cantidades anotadas debe ser igual o menor a las cantidades registradas como respuesta en los numerales 4, 5 y 9 de la pregunta anterior.</t>
  </si>
  <si>
    <t>Total defensores públicos que atendieron la materia penal en el Sistema Penal Acusatorio</t>
  </si>
  <si>
    <t xml:space="preserve">Total de defensores públicos que atendieron la materia Justicia para Adolescentes en el Sistema Oral </t>
  </si>
  <si>
    <t>9.1.-</t>
  </si>
  <si>
    <t>De acuerdo con la cantidad total de Defensores Públicos y Asesores Jurídicos que registró como respuesta en la pregunta 5, anote la cantidad de éstos especificando el sexo y los que hablaban alguna lengua indígena o dialecto pertenecientes a familias lingüísticas, conforme a la siguiente tabla:</t>
  </si>
  <si>
    <t>La suma de las cantidades anotadas debe ser igual a las cantidades registradas como respuesta en las columnas "Defensores Públicos y Asesores Jurídicos " de la pregunta 5.</t>
  </si>
  <si>
    <t>Para la respuesta que anote, debe considerar si el Asesor Jurídico o el Defensor Jurídico hablaba alguna lengua indígena o dialecto al cierre del año 2016 que se clasifique dentro de las familias lingüísticas que se presentan en la tabla, independientemente de si el Asesor Jurídico o el Defensor Público hablaba español u otro idioma. (Para un mayor detalle de las lenguas y grupos contenidos en las familias lingüísticas se recomienda revisar la "Clasificación de Lenguas Indígenas" publicada en la página de Internet del INEGI).</t>
  </si>
  <si>
    <t>1.- Periodo de referencia de los datos: 
     Durante el año: La información se refiere a lo existente del 1 de enero al 31 de diciembre de 2016.</t>
  </si>
  <si>
    <t xml:space="preserve">Curso </t>
  </si>
  <si>
    <t xml:space="preserve">Taller </t>
  </si>
  <si>
    <t>Anote la cantidad total de acciones de capacitación y/o profesionalización que durante el año 2016 fueron dirigidas al personal de la institución o unidad administrativa responsable de atender  la Defensoría Pública o Defensoría de Oficio, de acuerdo con las modalidades de capacitación que se enlistan en la siguiente tabla:</t>
  </si>
  <si>
    <t xml:space="preserve">Anote la cantidad total de personal de la institución o unidad administrativa responsable de atender  la Defensoría Pública o Defensoría de Oficio, que durante el año 2016, acreditó alguna de las modalidades de capacitación y/o profesionalización enlistadas en la siguiente tabla, especificando el sexo, cargo y/o función desempeñado: </t>
  </si>
  <si>
    <t>Es caso de que una persona haya acreditado más de una acción de capacitación y/o profesionalización, deberá registrarla tantas veces sea necesario en la o las modalidades correspondientes.</t>
  </si>
  <si>
    <t xml:space="preserve">Modalidad </t>
  </si>
  <si>
    <t>Curso</t>
  </si>
  <si>
    <t>Glosario básico de la sección:</t>
  </si>
  <si>
    <t>La cantidad que registre no debe ser mayor a la cantidad registrada como respuesta en el numeral 3 de la pregunta 12.</t>
  </si>
  <si>
    <t>Del total del presupuesto ejercido registrado en la respuesta de la pregunta 12, anote el porcentaje que éste representó para la institución o unidad administrativa responsable de la Defensoría de Oficio o Defensoría Pública en su entidad federativa.</t>
  </si>
  <si>
    <t>Transferen-cias, asignacio-nes, subsidios y otras ayudas</t>
  </si>
  <si>
    <t>Bienes muebles, inmuebles e intangibles</t>
  </si>
  <si>
    <t>Inversión pública</t>
  </si>
  <si>
    <t>Inversiones financieras y otras provisiones</t>
  </si>
  <si>
    <t>Participacio-nes y aportacio-nes</t>
  </si>
  <si>
    <t>Deuda Pública</t>
  </si>
  <si>
    <t>Capítulo 7000</t>
  </si>
  <si>
    <t xml:space="preserve">Capítulo 8000 </t>
  </si>
  <si>
    <t>Capítulo
9000</t>
  </si>
  <si>
    <r>
      <t xml:space="preserve">2. Las cantidades registradas en la subsección </t>
    </r>
    <r>
      <rPr>
        <b/>
        <i/>
        <sz val="8"/>
        <color theme="1"/>
        <rFont val="Arial"/>
        <family val="2"/>
      </rPr>
      <t>SÓLO</t>
    </r>
    <r>
      <rPr>
        <i/>
        <sz val="8"/>
        <color theme="1"/>
        <rFont val="Arial"/>
        <family val="2"/>
      </rPr>
      <t xml:space="preserve"> debe incluir bienes inmuebles sean propios, arrendados, o de cualquier otro tipo de posesión, destinados para uso exclusivo o prioritario de la institución o unidad administrativa responsable de la Defensoría Pública o Defensoría de Oficio.   </t>
    </r>
  </si>
  <si>
    <t>3.- En caso de que los registros con los que cuenta no le permitan desglosar la totalidad de la cifra, por no contar con información para responder en más de un dato de los que se solicitan, anotar "NS" (no se sabe) en las celdas donde no disponga de información.</t>
  </si>
  <si>
    <t xml:space="preserve">4.- No dejar celdas en blanco, salvo en los casos en que la instrucción así lo solicite. </t>
  </si>
  <si>
    <t>Anote la cantidad total de bienes inmuebles que tuvo el instituto o unidad administrativa responsable de la Defensoría Pública o Defensoría de Oficio, al cierre del año 2016, de acuerdo con el tipo de posesión de los mismos.</t>
  </si>
  <si>
    <t>2.- Contabilizar todos los tipos de vehículos o medios de transporte (automóviles, camiones, camionetas, motocicletas, u otro) en funcionamiento, que sean propios, arrendados, o de cualquier otro tipo de posesión, destinados para uso exclusivo o prioritario de las instituciones o unidades administrativas responsables de atender el tema de Defensoría de Oficio o Defensoría Pública. No contabilizar los vehículos o medios de transporte que se encontraban fuera de servicio, o bien no habían sido asignados para su uso u operación al cierre del año 2016.</t>
  </si>
  <si>
    <t>Anote la cantidad total de vehículos en funcionamiento que conformaron el parque vehicular del instituto o unidad administrativa responsable de la Defensoría Pública o Defensoría de Oficio, al cierre del año 2016.</t>
  </si>
  <si>
    <t>2.- Para las cantidades registradas en la subsección SÓLO debe incluir tanto computadoras personales (de escritorio) como portátiles, así como  impresoras (para uso personal y uso compartido), multifuncionales, servidores y tabletas electrónicas, que se encontraban en funcionamiento (uso u operación) y que estaban destinadas para uso exclusivo o prioritario de la Defensoría Pública o Defensoría de Oficio.
.</t>
  </si>
  <si>
    <t>3.- No debe contabilizar aquellas computadoras, impresoras, multifuncionales, servidores y tabletas electrónicas que  se encontraban fuera de servicio, o bien, no habían sido asignadas para su uso u operación al cierre del año 2016.</t>
  </si>
  <si>
    <t>Anote la cantidad total de computadoras por tipo, impresoras por tipo, multifuncionales, servidores y tabletas electrónicas en funcionamiento que tuvo el instituto o unidad administrativa responsable de la Defensoría Pública o Defensoría de Oficio , al cierre del año 2016, conforme a la siguiente tabla:</t>
  </si>
  <si>
    <t>Equipo informático en funcionamiento con el que contó al cierre del año 2016</t>
  </si>
  <si>
    <t xml:space="preserve">Computadoras </t>
  </si>
  <si>
    <t>Multifuncio-nales</t>
  </si>
  <si>
    <t>Tabletas electrónicas</t>
  </si>
  <si>
    <t>De acuerdo con el total de computadoras en funcionamiento que reportó como respuesta en la pregunta anterior, indique la cantidad total de éstas según su tipo y el sistema operativo con el que las mismas contaron, que se enlistan conforme a la siguiente tabla:</t>
  </si>
  <si>
    <t>Se deberá contabilizar todas las computadoras en funcionamiento que tuvo la institución o unidad administrativa responsable de la Defensoría Pública o Defensoría de Oficio, según los sistemas operativos con los que estas contaron, por lo que la suma de las cantidades anotadas debe ser igual a las cantidades registradas como respuesta de la pregunta anterior.</t>
  </si>
  <si>
    <t xml:space="preserve">En caso de que las computadoras en funcionamiento que tuvo la institución o unidad administrativa responsable de la Defensoría de Oficio o Defensoría Pública no hayan contado con algún de los sistemas operativos que se enlistan, deberá seleccionar "X" en la celda "No aplica" que corresponda y dejar el resto de las celdas de las filas de "Computadoras" en blanco. </t>
  </si>
  <si>
    <t>Sistema Operativo</t>
  </si>
  <si>
    <t>Personales
(de escritorio)</t>
  </si>
  <si>
    <t>15.1.-</t>
  </si>
  <si>
    <t>2.- Para las cantidades registradas en la subsección SÓLO debe incluir líneas y aparatos telefónicos que se encontraban en funcionamiento (uso u operación) y que estaban destinadas para uso exclusivo o prioritario de la Defensoría Pública o Defensoría de Oficio.</t>
  </si>
  <si>
    <t>3.- No debe contabilizar aquellas líneas y aparatos telefónicos que  se encontraban fuera de servicio, o bien, no habían sido asignadas para su uso u operación al cierre del año 2016.</t>
  </si>
  <si>
    <t>IX.2.1 Capacitación del personal de la Defensoría Pública o Defensoría de Oficio</t>
  </si>
  <si>
    <t>IX.3 Recursos presupuestales de la Defensoría Pública o Defensoría de Oficio</t>
  </si>
  <si>
    <t>IX.4 Recursos materiales de la Defensoría Pública o Defensoría de Oficio</t>
  </si>
  <si>
    <t xml:space="preserve">IX.4.1 Bienes inmuebles </t>
  </si>
  <si>
    <t xml:space="preserve">IX.4.2 Parque vehicular de la Defensoría Pública o Defensoría de Oficio  </t>
  </si>
  <si>
    <t xml:space="preserve">IX.4.3  Equipo Informático de la Defensoría Pública o Defensoría de Oficio  </t>
  </si>
  <si>
    <t>IX.4.4 Líneas y aparatos telefónicos de la Defensoría Pública o Defensoría de Oficio</t>
  </si>
  <si>
    <t>Anote la cantidad total de líneas fijas, aparatos telefónicos fijos, líneas móviles y aparatos telefónicos móviles que tuvieron en funcionamiento la institución o unidad administrativa responsable de la Defensoría Pública o Defensoría de Oficio, al cierre del año 2016.</t>
  </si>
  <si>
    <r>
      <t xml:space="preserve">1. Total de líneas telefónicas en funcionamiento </t>
    </r>
    <r>
      <rPr>
        <i/>
        <sz val="8"/>
        <color theme="1"/>
        <rFont val="Arial"/>
        <family val="2"/>
      </rPr>
      <t>(suma de 1.1 + 1. 2)</t>
    </r>
  </si>
  <si>
    <t>1.1) Fijas</t>
  </si>
  <si>
    <t>1.2) Móviles</t>
  </si>
  <si>
    <r>
      <t xml:space="preserve">2. Total de aparatos telefónicos en funcionamiento </t>
    </r>
    <r>
      <rPr>
        <i/>
        <sz val="8"/>
        <color theme="1"/>
        <rFont val="Arial"/>
        <family val="2"/>
      </rPr>
      <t>(suma de 2.1 + 2. 2)</t>
    </r>
  </si>
  <si>
    <t>2.1) Fijos</t>
  </si>
  <si>
    <t>2.2) Móviles</t>
  </si>
  <si>
    <t>Anote la cantidad total de asuntos y servicios que fueron solicitados a la institución o unidad administrativa encargada de la Defensoría Pública o Defensoría de Oficio, durante el año 2016, especificando si fueron admitidas y/o desechadas:</t>
  </si>
  <si>
    <r>
      <t xml:space="preserve">Total de asuntos y servicios solicitados </t>
    </r>
    <r>
      <rPr>
        <i/>
        <sz val="8"/>
        <color theme="1"/>
        <rFont val="Arial"/>
        <family val="2"/>
      </rPr>
      <t>(suma de 1 + 2)</t>
    </r>
  </si>
  <si>
    <r>
      <t xml:space="preserve">1. Total de asuntos solicitados </t>
    </r>
    <r>
      <rPr>
        <i/>
        <sz val="8"/>
        <color theme="1"/>
        <rFont val="Arial"/>
        <family val="2"/>
      </rPr>
      <t>(suma de 1.1 + 1.2)</t>
    </r>
  </si>
  <si>
    <t>1.1) Asuntos atendidos (admitidos)</t>
  </si>
  <si>
    <t>1.2) Asuntos desechados</t>
  </si>
  <si>
    <r>
      <t xml:space="preserve">2. Total de servicios solicitados </t>
    </r>
    <r>
      <rPr>
        <i/>
        <sz val="8"/>
        <color theme="1"/>
        <rFont val="Arial"/>
        <family val="2"/>
      </rPr>
      <t>(suma de 2.1 + 2.2)</t>
    </r>
  </si>
  <si>
    <t>2.1) Servicios atendidos (admitidos)</t>
  </si>
  <si>
    <t>2.2) Servicios desechados</t>
  </si>
  <si>
    <t>La suma de las cantidades anotadas debe ser igual a las cantidades totales registradas como respuesta en los numerales 1.1) y 2.1) de la pregunta anterior.</t>
  </si>
  <si>
    <t>En caso de registrar en "Otro" tipo de solicitante, deberá especificar el nombre del solicitante en el recuadro de comentarios u observaciones que se encuentra al final de la tabla.</t>
  </si>
  <si>
    <t>Tipo de solicitante</t>
  </si>
  <si>
    <t>Asuntos y servicios atendidos 
durante el año 2016</t>
  </si>
  <si>
    <t xml:space="preserve">Asuntos </t>
  </si>
  <si>
    <t>Órganos jurisdiccionales del Poder Judicial de la Entidad Federativa</t>
  </si>
  <si>
    <t>Juzgados y Tribunales para Adolescentes de la Entidad Federativa</t>
  </si>
  <si>
    <t>Ministerio Público de la Procuraduría General de Justicia  o Fiscal General de la Entidad Federativa</t>
  </si>
  <si>
    <t>Otro tipo de autoridad (distinta a las anteriores)</t>
  </si>
  <si>
    <t xml:space="preserve">Particulares </t>
  </si>
  <si>
    <t>Instituciones de asistencia pública</t>
  </si>
  <si>
    <t>Instituciones de asistencia privada</t>
  </si>
  <si>
    <t xml:space="preserve">Otro   </t>
  </si>
  <si>
    <t>Anote la cantidad total de asuntos y servicios atendidos que conocieron los Defensores Públicos y Asesores Jurídicos, según la etapa del estatus y el tipo de materia, conforme a las siguientes tablas:</t>
  </si>
  <si>
    <t xml:space="preserve">En caso de que no se atienda alguna de las materias que se presentan en el listado, deberá seleccionar con una "X" la celda "No aplica" de la materia correspondiente y dejar el resto de las celdas en blanco, según corresponda. </t>
  </si>
  <si>
    <t>En caso de registrar en la materia "Otra", deberá especificar el nombre de la materia o materias en el recuadro de comentarios u observaciones que se encuentra al final de la tabla.</t>
  </si>
  <si>
    <t>I) Defensores públicos</t>
  </si>
  <si>
    <t>Asuntos y/o servicios que atendieron los Defensores Públicos</t>
  </si>
  <si>
    <t>Asuntos y servicios atendidos</t>
  </si>
  <si>
    <t>Asuntos y servicios concluidos y/o resueltos</t>
  </si>
  <si>
    <t xml:space="preserve">Existencia final </t>
  </si>
  <si>
    <t xml:space="preserve">Amparo </t>
  </si>
  <si>
    <t>II) Asesores Jurídicos</t>
  </si>
  <si>
    <t>Asuntos y/o servicios que atendieron los Asesores Jurídicos</t>
  </si>
  <si>
    <t>De acuerdo con las cantidades que registró en los numerales 4, 5 y 9 de la tabla I) de la pregunta anterior, anote la cantidad total de asuntos y servicios que conocieron los Defensores Públicos según la etapa del estatus y el tipo de sistema en que fue atendida la materia penal y Justicia para Adolescentes durante 2016, conforme a la siguiente tabla:</t>
  </si>
  <si>
    <t>La suma de las cantidades anotadas para las columnas "Asuntos y servicios atendidos" y "Asuntos y servicios concluidos y/o resueltos" debe ser igual o menor a las cantidades totales registradas como respuesta en los numerales 4, 5 y 9 de la pregunta anterior.</t>
  </si>
  <si>
    <t>Para la materia "Mixta" SOLO debe anotar los datos que correspondan para la materia penal y Justicia para Adolescentes".</t>
  </si>
  <si>
    <t>Asuntos y/o servicios que atendieron y/o concluyeron los Defensores Públicos durante 2016</t>
  </si>
  <si>
    <t xml:space="preserve">Sistema Tradicional </t>
  </si>
  <si>
    <t>Sistema Oral</t>
  </si>
  <si>
    <t xml:space="preserve">En caso de que los Defensores Públicos o Asesores Jurídicos no realicen alguno de los servicios enlistados, deberá seleccionar con una "X" la celda "No aplica" del servicio correspondiente y dejar el resto de las celdas de "Defensores Públicos" o "Asesores Jurídicos", según corresponda, en blanco. </t>
  </si>
  <si>
    <t>El listado de servicios corresponde a denominaciones estándar, de tal manera que si el nombre no coincide exactamente con los descritos en el listado, deberá seleccionar el nombre del servicio homólogo y en caso de que el nombre no tenga ninguna relación a los enlistados, tendrá que señalar la opción "Otro"  y deberá especificar el nombre de los servicios en el recuadro de comentarios u observaciones que se encuentra al final de la tabla.</t>
  </si>
  <si>
    <t>Tipo de asunto y/o servicio</t>
  </si>
  <si>
    <t xml:space="preserve">Total de asuntos y/o servicios prestados por los Defensores Públicos y Asesores Jurídicos durante 2016 </t>
  </si>
  <si>
    <t>Defensa penal en primera instancia</t>
  </si>
  <si>
    <t>Defensa penal en segunda instancia</t>
  </si>
  <si>
    <t>Defensa penal en el procedimiento de ejecución</t>
  </si>
  <si>
    <t>Interposición de amparos</t>
  </si>
  <si>
    <t xml:space="preserve">1.1) Hombres </t>
  </si>
  <si>
    <t xml:space="preserve">2.1) Hombres </t>
  </si>
  <si>
    <t>Anote la cantidad total de personas físicas (hombres y mujeres) a quienes se les brindaron los servicios prestados por los Defensores Públicos y Asesores Jurídicos durante el año 2016, según la materia y el sistema bajo el cual fueron atendidas, conforme a la siguiente tabla:</t>
  </si>
  <si>
    <t>Para el caso de la materia mixta, solo deberá reportar los casos en los que a la persona física se le brindaron los servicios en varias materias.</t>
  </si>
  <si>
    <t>En caso de que la Defensoría Pública o Defensoría de Oficio no atienda alguna de las materias que se enlistan en la tabla o no le aplique el Sistema, deberá anotar "X" en la celda "No aplica", y dejar el resto de las celdas de la fila en blanco.</t>
  </si>
  <si>
    <t xml:space="preserve">Personas defendidas o asistidas por Defensores Públicos </t>
  </si>
  <si>
    <t xml:space="preserve">Personas asesoradas o representadas por Asesores Jurídicos </t>
  </si>
  <si>
    <t xml:space="preserve">Total  </t>
  </si>
  <si>
    <t>Sistema Tradicional</t>
  </si>
  <si>
    <t>Anote la cantidad total de personas físicas (hombres y mujeres) indígenas a quienes se les bridaron los servicios prestados por los Defensores Públicos y Asesores Jurídicos.</t>
  </si>
  <si>
    <t>Total de personas indígenas asesoradas y defendidas por los Defensores Públicos y Asesores Jurídicos durante el año</t>
  </si>
  <si>
    <t>1.- Periodo de referencia de los datos: 
Al cierre del año: la información se refiere a lo existente al 31 de diciembre de 2016.
Durante el año: la información se refiere a lo existente del 1 de enero al 31 de diciembre de 2016.
Actualmente: la información se refiere a lo existente al momento del llenado del cuestionario.</t>
  </si>
  <si>
    <t>19.1.-</t>
  </si>
  <si>
    <t>La suma de las cantidades anotadas debe ser igual a la cantidad total registrada como respuesta en las columnas "Asuntos y servicios atendidos" de las tablas de la pregunta 19.</t>
  </si>
  <si>
    <t>La cantidad total que anote puede ser menor o igual a la cantidad total que reportó como respuesta a la pregunta 21.</t>
  </si>
  <si>
    <t>Clave de la vialidad:</t>
  </si>
  <si>
    <t>(Seleccione la clave de acuerdo con el catálogo tipo de vialidad)</t>
  </si>
  <si>
    <t>Nombre de la vialidad</t>
  </si>
  <si>
    <t>Núm. ext.:</t>
  </si>
  <si>
    <t>Núm. int.:</t>
  </si>
  <si>
    <t>Clave del asentamiento humano:</t>
  </si>
  <si>
    <r>
      <t>(</t>
    </r>
    <r>
      <rPr>
        <i/>
        <sz val="7"/>
        <rFont val="Arial"/>
        <family val="2"/>
      </rPr>
      <t>Seleccione el código de acuerdo con el catálogo tipo de asentamiento humano)</t>
    </r>
  </si>
  <si>
    <t>Nombre del asentamiento humano</t>
  </si>
  <si>
    <t>Seleccione el nombre de la Entidad Federativa:</t>
  </si>
  <si>
    <t>Municipio/Delegación:</t>
  </si>
  <si>
    <t>Nombre</t>
  </si>
  <si>
    <t xml:space="preserve">1. </t>
  </si>
  <si>
    <t xml:space="preserve">5. </t>
  </si>
  <si>
    <t xml:space="preserve">9. </t>
  </si>
  <si>
    <t xml:space="preserve">13. </t>
  </si>
  <si>
    <t xml:space="preserve">17. </t>
  </si>
  <si>
    <t xml:space="preserve">21. </t>
  </si>
  <si>
    <t xml:space="preserve">25. </t>
  </si>
  <si>
    <t>Terracería *</t>
  </si>
  <si>
    <t xml:space="preserve">2. </t>
  </si>
  <si>
    <t xml:space="preserve">6. </t>
  </si>
  <si>
    <t xml:space="preserve">10. </t>
  </si>
  <si>
    <t xml:space="preserve">14. </t>
  </si>
  <si>
    <t xml:space="preserve">18. </t>
  </si>
  <si>
    <t xml:space="preserve">22. </t>
  </si>
  <si>
    <t xml:space="preserve">26. </t>
  </si>
  <si>
    <t xml:space="preserve">Vereda </t>
  </si>
  <si>
    <t xml:space="preserve">3. </t>
  </si>
  <si>
    <t xml:space="preserve">7. </t>
  </si>
  <si>
    <t xml:space="preserve">11. </t>
  </si>
  <si>
    <t xml:space="preserve">15. </t>
  </si>
  <si>
    <t xml:space="preserve">19. </t>
  </si>
  <si>
    <t xml:space="preserve">23. </t>
  </si>
  <si>
    <t xml:space="preserve">4. </t>
  </si>
  <si>
    <t xml:space="preserve">8. </t>
  </si>
  <si>
    <t xml:space="preserve">12. </t>
  </si>
  <si>
    <t xml:space="preserve">16. </t>
  </si>
  <si>
    <t xml:space="preserve">20. </t>
  </si>
  <si>
    <t xml:space="preserve">24. </t>
  </si>
  <si>
    <t>Carretera *</t>
  </si>
  <si>
    <t>* Para estos tipos de vialidades, especifique el tramo (poblaciones origen - destino que  limitan al tramo) y el kilómetro. Por ejemplo: Camino viejo a San Pedro, tramo entre el Salitre y Rancho La Loma, kilómetro 21 + 400.</t>
  </si>
  <si>
    <t xml:space="preserve">31. </t>
  </si>
  <si>
    <t xml:space="preserve">37. </t>
  </si>
  <si>
    <t>Ex-Hacienda</t>
  </si>
  <si>
    <t xml:space="preserve">32. </t>
  </si>
  <si>
    <t xml:space="preserve">38. </t>
  </si>
  <si>
    <t>Conjunto habitacional</t>
  </si>
  <si>
    <t xml:space="preserve">27. </t>
  </si>
  <si>
    <t xml:space="preserve">33. </t>
  </si>
  <si>
    <t xml:space="preserve">39. </t>
  </si>
  <si>
    <t xml:space="preserve">28. </t>
  </si>
  <si>
    <t xml:space="preserve">34. </t>
  </si>
  <si>
    <t xml:space="preserve">40. </t>
  </si>
  <si>
    <t xml:space="preserve">29. </t>
  </si>
  <si>
    <t xml:space="preserve">35. </t>
  </si>
  <si>
    <t xml:space="preserve">41. </t>
  </si>
  <si>
    <t>Ciudad industrial</t>
  </si>
  <si>
    <t xml:space="preserve">30. </t>
  </si>
  <si>
    <t xml:space="preserve">36. </t>
  </si>
  <si>
    <t>FAX:</t>
  </si>
  <si>
    <t>Inicio:</t>
  </si>
  <si>
    <t>Término:</t>
  </si>
  <si>
    <t>Día</t>
  </si>
  <si>
    <t>Mes</t>
  </si>
  <si>
    <t>Año</t>
  </si>
  <si>
    <t>CENSO NACIONAL DE GOBIERNO,
SEGURIDAD PÚBLICA Y SISTEMA
PENITENCIARIO ESTATALES
2017
Módulo 1: Administración Pública de la Entidad Federativa</t>
  </si>
  <si>
    <t>Datos Generales</t>
  </si>
  <si>
    <t>A. Datos generales de Defensoría Pública o Defensoría de Oficio de la Entidad Federativa</t>
  </si>
  <si>
    <t>1.  Institución o unidad administrativa de Defensoría Pública o Defensoría de Oficio  de la Entidad Federativa</t>
  </si>
  <si>
    <t>DOMICILIO OFICIAL DE LA INSTITUCIÓN O UNIDAD ADMINISTRATIVA DE DEFENSORÍA PÚBLICA O DEFENSORÍA DE OFICIO DE LA ENTIDAD FEDERATIVA</t>
  </si>
  <si>
    <t>Página web de la institución o unidad de Defensoría Pública o Defensoría de Oficio de la Entidad Federativa:</t>
  </si>
  <si>
    <t>2. Titular de la institución o unidad de Defensoría Pública o Defensoría de Oficio de la Entidad Federativa</t>
  </si>
  <si>
    <t>Periodo de nombramiento del Títular de la institución o unidad de Defensoría Pública o Defensoría de Oficio de la Entidad Federativa</t>
  </si>
  <si>
    <t>La cantidad total de Unidades de Defensoría Pública o Defensoría de Oficio, de acuerdo con los datos que se solicitan en la pregunta, debe corresponder a cifras al 31 de diciembre de 2016.</t>
  </si>
  <si>
    <r>
      <rPr>
        <b/>
        <i/>
        <sz val="8"/>
        <rFont val="Arial"/>
        <family val="2"/>
      </rPr>
      <t xml:space="preserve">NO </t>
    </r>
    <r>
      <rPr>
        <i/>
        <sz val="8"/>
        <rFont val="Arial"/>
        <family val="2"/>
      </rPr>
      <t>deberá registrar aquellas unidades  o áreas administrativas que tengan como función principal los servicios administrativos, técnicos y de apoyo para los recursos humanos, materiales y presupuestales.</t>
    </r>
  </si>
  <si>
    <t xml:space="preserve">Para realizar la identificación geográfica de las unidades de la Defensoría Pública o Defensoría de Oficio, deberá utilizar las claves de los catálogos ubicados en la parte superior de  la tabla.                                                                                                                              
En caso de no tener número exterior o interior, deberá registrar S/N       </t>
  </si>
  <si>
    <t>Nombre de la unidad de Defensoría Pública o Defensoría de Oficio:</t>
  </si>
  <si>
    <t>Nombre de la vialidad:</t>
  </si>
  <si>
    <t>Nombre del asentamiento humano:</t>
  </si>
  <si>
    <t>9-</t>
  </si>
  <si>
    <t>B. Domicilio geográfico de las unidades de Defensoría Pública o Defensoría de Oficio de la Entidad Federativa</t>
  </si>
  <si>
    <t>Link para registrar información en el apartado B., de "Datos Generales".</t>
  </si>
  <si>
    <t>Link para registrar información en el apartado A., de "Datos Generales".</t>
  </si>
  <si>
    <t>En la siguiente tabla deberá anotar el nombre y el domicilio geográfico de cada una de las unidades de la Defensoría Pública o Defensoría de Oficio que registró como respuesta en la pregunta 2.1, utilizando los catálogos que se presentan en la parte superior.</t>
  </si>
  <si>
    <r>
      <t xml:space="preserve">En caso de </t>
    </r>
    <r>
      <rPr>
        <b/>
        <i/>
        <sz val="8"/>
        <rFont val="Arial"/>
        <family val="2"/>
      </rPr>
      <t>NO</t>
    </r>
    <r>
      <rPr>
        <i/>
        <sz val="8"/>
        <rFont val="Arial"/>
        <family val="2"/>
      </rPr>
      <t xml:space="preserve"> haber reportado unidades de la Defensoría Pública o Defensoría de Oficio en la pregunta 2.1, NO deberá llenar la tabla.</t>
    </r>
  </si>
  <si>
    <r>
      <t xml:space="preserve">Nombre y domicilio geográfico de las unidades de Defensoría Pública o Defensoría de Oficio de la Entidad Federativa
</t>
    </r>
    <r>
      <rPr>
        <sz val="9"/>
        <rFont val="Arial"/>
        <family val="2"/>
      </rPr>
      <t>(</t>
    </r>
    <r>
      <rPr>
        <i/>
        <sz val="9"/>
        <rFont val="Arial"/>
        <family val="2"/>
      </rPr>
      <t>Ver catálogos</t>
    </r>
    <r>
      <rPr>
        <sz val="9"/>
        <rFont val="Arial"/>
        <family val="2"/>
      </rPr>
      <t>)</t>
    </r>
  </si>
  <si>
    <t>Asimismo, tomando en consideración la información solicitada para la sección IV del módulo 1 en materia de catastro, se presentan 5 complementos con tablas a requisitar por municipios/delegaciones que gestionan directamente su catastro, que están incluidos en el Programa de Modernización Catastral, cubiertos por el vuelo fotogramétrico, por las ortofotos y por las imágenes satélite; también, para la sección X del módulo 1, se presenta un anexo que contiene una guía de áreas de especialidad pericial. Para los módulos 2 y 3 se anexan dos complementos desagregando los delitos del fuero común y del fuero federal, y además en el caso del primero, se solicita requisitar una tabla respecto a las intervenciones de la policía de mando único por municipio, así como la desagregación de delitos del fuero común y federal por ubicación geográfica en caso de que la Entidad Federativa cuente con más de 24 municipios; mientras que en los módulos 2 y 5 se incluye un anexo en el que se enlistan 61 infracciones señaladas en las disposiciones administrativas de seguridad pública o ciudadana. Finalmente, en el módulo 5, se identifica un anexo que contiene un listado de infracciones consideradas en la Ley de Cultura Cívica del Distrito Federal.</t>
  </si>
  <si>
    <t>De manera particular, en el móduo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servicios periciales y justica y atención para las mujeres.</t>
  </si>
  <si>
    <r>
      <t xml:space="preserve">2.- Para las instituciones o unidades administrativas responsables de atender el tema de Defensoría de Oficio o Defensoría Pública a las que se refiere el cuestionario, únicamente debe considerar aquellas que forman parte de la estructura orgánica de la Administración Pública de su Entidad Federativa de acuerdo con la Ley Orgánica o reglamento interior correspondiente, por lo que </t>
    </r>
    <r>
      <rPr>
        <b/>
        <i/>
        <sz val="8"/>
        <color theme="1"/>
        <rFont val="Arial"/>
        <family val="2"/>
      </rPr>
      <t>NO</t>
    </r>
    <r>
      <rPr>
        <i/>
        <sz val="8"/>
        <color theme="1"/>
        <rFont val="Arial"/>
        <family val="2"/>
      </rPr>
      <t xml:space="preserve"> debe considerar instituciones que corresponden a organismos autónomos, ni instituciones de los Gobiernos Municipales o Delegacionales, así como del Poder Legislativo y Judicial Estatal.</t>
    </r>
  </si>
  <si>
    <r>
      <t xml:space="preserve">1.- </t>
    </r>
    <r>
      <rPr>
        <b/>
        <i/>
        <sz val="8"/>
        <color theme="1"/>
        <rFont val="Arial"/>
        <family val="2"/>
      </rPr>
      <t xml:space="preserve">Defensoría Pública o Defensoría de Oficio: </t>
    </r>
    <r>
      <rPr>
        <i/>
        <sz val="8"/>
        <color theme="1"/>
        <rFont val="Arial"/>
        <family val="2"/>
      </rPr>
      <t xml:space="preserve">Es una institución pública, encargada de proporcionar los servicios jurídicos de orientación, asesoría, defensa y representación jurídica a las personas, que carezcan de un abogado particular, y se vean precisadas a comparecer ante los órganos ministeriales y jurisdiccionales en materia penal o de justicia para adolescentes como imputados, procesados, víctimas, ofendidos, y para el resto de las materias como actoras y demandadas ante los órganos jurisdiccionales, ya sea que lo soliciten de acuerdo con la normatividad en la Entidad Federativa. </t>
    </r>
  </si>
  <si>
    <r>
      <t xml:space="preserve">2.- </t>
    </r>
    <r>
      <rPr>
        <b/>
        <i/>
        <sz val="8"/>
        <color theme="1"/>
        <rFont val="Arial"/>
        <family val="2"/>
      </rPr>
      <t>Unidades de Defensoría Pública o Defensoría de Oficio:</t>
    </r>
    <r>
      <rPr>
        <i/>
        <sz val="8"/>
        <color theme="1"/>
        <rFont val="Arial"/>
        <family val="2"/>
      </rPr>
      <t xml:space="preserve"> Serán todos aquellos espacios físicos (áreas, oficinas o delegaciones, etc.) en donde se llevan a cabo actividades para atender los servicios jurídicos que proporciona la institución o unidad administrativa responsable de atender el tema de Defensoría Pública o Defensoría de Oficio en el Poder Judicial de su Entidad Federativa.</t>
    </r>
  </si>
  <si>
    <r>
      <t xml:space="preserve">Anote la cantidad total de unidades de la Defensoría Pública o Defensoría de Oficio </t>
    </r>
    <r>
      <rPr>
        <b/>
        <u/>
        <sz val="9"/>
        <color theme="1"/>
        <rFont val="Arial"/>
        <family val="2"/>
      </rPr>
      <t>sin contar</t>
    </r>
    <r>
      <rPr>
        <b/>
        <sz val="9"/>
        <color theme="1"/>
        <rFont val="Arial"/>
        <family val="2"/>
      </rPr>
      <t xml:space="preserve"> la Unidad Central, que tenía la institución o unidad administrativa responsable de atender el tema de Defensoría Pública o Defensoría de Oficio en su Entidad Federativa, al cierre del año 2016. Asimismo deberá registrar el domicilio geográfico de cada una de las unidades que  haya reportado en esta pregunta, en el apartado denominado "Datos Generales" que se encuentra en el presente cuestionario.</t>
    </r>
  </si>
  <si>
    <r>
      <t>No deberá considerar como unidades de Defensoría Pública o Defensoría de Oficio, aquellas unidades  o áreas administrativas que tengan como función principal los servicios administrativos, técnicos y de apoyo para los recursos humanos, materiales y presupuestales.</t>
    </r>
    <r>
      <rPr>
        <b/>
        <i/>
        <sz val="8"/>
        <color theme="1"/>
        <rFont val="Arial"/>
        <family val="2"/>
      </rPr>
      <t xml:space="preserve"> Ver Glosario básico de la subsección.</t>
    </r>
  </si>
  <si>
    <r>
      <t xml:space="preserve">1.- </t>
    </r>
    <r>
      <rPr>
        <b/>
        <i/>
        <sz val="8"/>
        <color theme="1"/>
        <rFont val="Arial"/>
        <family val="2"/>
      </rPr>
      <t xml:space="preserve">Asesores jurídicos: </t>
    </r>
    <r>
      <rPr>
        <i/>
        <sz val="8"/>
        <color theme="1"/>
        <rFont val="Arial"/>
        <family val="2"/>
      </rPr>
      <t>En el caso de la materia penal o justicia para adolescentes son los servidores públicos capacitados y autorizados para orientar, asesorar o intervenir legalmente en el procedimiento penal en representación de las víctimas u ofendidos y para el resto de las materias son los servidores públicos capacitados y autorizados para orientar y asesorar a las personas que así lo soliciten y que sean elegibles de acuerdo con la normatividad aplicable en la Entidad Federativa.</t>
    </r>
  </si>
  <si>
    <r>
      <t xml:space="preserve">2.- </t>
    </r>
    <r>
      <rPr>
        <b/>
        <i/>
        <sz val="8"/>
        <color theme="1"/>
        <rFont val="Arial"/>
        <family val="2"/>
      </rPr>
      <t xml:space="preserve">Defensores públicos: </t>
    </r>
    <r>
      <rPr>
        <i/>
        <sz val="8"/>
        <color theme="1"/>
        <rFont val="Arial"/>
        <family val="2"/>
      </rPr>
      <t xml:space="preserve">En caso de materia penal o de justicia para adolescentes, son servidores públicos capacitados y autorizados para asesorar o intervenir legalmente en el procedimiento penal en defensa de un imputado o procesado que carezca de abogado particular. En el resto de las materias, son los servidores públicos capacitados y autorizados para asesorar e intervenir legalmente en representación de las personas que lo soliciten y que sean elegibles de acuerdo con la normatividad aplicable en la Entidad Federativa. </t>
    </r>
  </si>
  <si>
    <r>
      <t xml:space="preserve">Total de personal </t>
    </r>
    <r>
      <rPr>
        <i/>
        <sz val="8"/>
        <color theme="1"/>
        <rFont val="Arial"/>
        <family val="2"/>
      </rPr>
      <t>(suma de 1 + 2)</t>
    </r>
  </si>
  <si>
    <r>
      <t xml:space="preserve">NO deberá registrar los Defensores Públicos que </t>
    </r>
    <r>
      <rPr>
        <i/>
        <u/>
        <sz val="8"/>
        <color theme="1"/>
        <rFont val="Arial"/>
        <family val="2"/>
      </rPr>
      <t xml:space="preserve">exclusivamente </t>
    </r>
    <r>
      <rPr>
        <i/>
        <sz val="8"/>
        <color theme="1"/>
        <rFont val="Arial"/>
        <family val="2"/>
      </rPr>
      <t>hayan atendido la materia penal y Justicia para Adolescentes bajo el Sistema Tradicional. En caso de que hayan atendido ambos Sistemas (Sistema Tradicional y Sistema Oral) deberá contabilizarlos en la materia correspondiente.</t>
    </r>
  </si>
  <si>
    <r>
      <t xml:space="preserve">1.- </t>
    </r>
    <r>
      <rPr>
        <b/>
        <i/>
        <sz val="8"/>
        <color theme="1"/>
        <rFont val="Arial"/>
        <family val="2"/>
      </rPr>
      <t xml:space="preserve">Diplomado: </t>
    </r>
    <r>
      <rPr>
        <i/>
        <sz val="8"/>
        <color theme="1"/>
        <rFont val="Arial"/>
        <family val="2"/>
      </rPr>
      <t xml:space="preserve">Son cursos de estudios para actualización del conocimiento en diferentes áreas, en corto tiempo; no se obtiene ningún grado académico, más que un reconocimiento institucional con validez oficial. </t>
    </r>
  </si>
  <si>
    <r>
      <t xml:space="preserve">2.- </t>
    </r>
    <r>
      <rPr>
        <b/>
        <i/>
        <sz val="8"/>
        <color theme="1"/>
        <rFont val="Arial"/>
        <family val="2"/>
      </rPr>
      <t xml:space="preserve">Curso: </t>
    </r>
    <r>
      <rPr>
        <i/>
        <sz val="8"/>
        <color theme="1"/>
        <rFont val="Arial"/>
        <family val="2"/>
      </rPr>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r>
  </si>
  <si>
    <r>
      <t xml:space="preserve">3.- </t>
    </r>
    <r>
      <rPr>
        <b/>
        <i/>
        <sz val="8"/>
        <color theme="1"/>
        <rFont val="Arial"/>
        <family val="2"/>
      </rPr>
      <t xml:space="preserve">Maestría: </t>
    </r>
    <r>
      <rPr>
        <i/>
        <sz val="8"/>
        <color theme="1"/>
        <rFont val="Arial"/>
        <family val="2"/>
      </rPr>
      <t>Dirigido a la formación de individuos capacitados para el estudio y tratamiento de problemas específicos de un área particular de una profesión, pudiendo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r>
  </si>
  <si>
    <r>
      <t xml:space="preserve">4.- </t>
    </r>
    <r>
      <rPr>
        <b/>
        <i/>
        <sz val="8"/>
        <color theme="1"/>
        <rFont val="Arial"/>
        <family val="2"/>
      </rPr>
      <t xml:space="preserve">Doctorado: </t>
    </r>
    <r>
      <rPr>
        <i/>
        <sz val="8"/>
        <color theme="1"/>
        <rFont val="Arial"/>
        <family val="2"/>
      </rPr>
      <t>Dirigido a la formación de individuos capacitados para la docencia y la investigación, con dominio de temas particulares de un área. Los egresados deberán ser capaces de generar nuevo conocimiento en forma independiente, o bien, de aplicar el conocimiento en forma original e innovadora. Como antecedente se requiere tener por lo menos el título de licenciatura o haber cubierto el total de créditos de la licenciatura, cuando se curse como opción de titulación de ésta.</t>
    </r>
  </si>
  <si>
    <r>
      <t xml:space="preserve">5.- </t>
    </r>
    <r>
      <rPr>
        <b/>
        <i/>
        <sz val="8"/>
        <color theme="1"/>
        <rFont val="Arial"/>
        <family val="2"/>
      </rPr>
      <t xml:space="preserve">Taller: </t>
    </r>
    <r>
      <rPr>
        <i/>
        <sz val="8"/>
        <color theme="1"/>
        <rFont val="Arial"/>
        <family val="2"/>
      </rPr>
      <t>Son eventos que tiene corta duración, tratándose de temas puntuales, de co-aprendizaje, donde los participantes construyen conocimientos y valores, así como desarrollan habilidades y actitudes.</t>
    </r>
  </si>
  <si>
    <r>
      <t xml:space="preserve">Para las cantidades que registre, deberá considerar al personal de la institución o unidad administrativa responsable de atender  la Defensoría Pública o Defensoría de Oficio, que concluyó alguna acción de capacitación y/o profesionalización y que haya obtenido el certificado, constancia, calificación aprobatoria, o cualquier documento que acredite la conclusión de la modalidad de capacitación que corresponda </t>
    </r>
    <r>
      <rPr>
        <i/>
        <u/>
        <sz val="8"/>
        <color theme="1"/>
        <rFont val="Arial"/>
        <family val="2"/>
      </rPr>
      <t>y que tenga registrado</t>
    </r>
    <r>
      <rPr>
        <i/>
        <sz val="8"/>
        <color theme="1"/>
        <rFont val="Arial"/>
        <family val="2"/>
      </rPr>
      <t xml:space="preserve"> la Administración Pública de su entidad federativa, del 1 de enero al 31 de diciembre de 2016.</t>
    </r>
  </si>
  <si>
    <r>
      <t xml:space="preserve">Total de bienes Inmuebles </t>
    </r>
    <r>
      <rPr>
        <i/>
        <sz val="8"/>
        <color theme="1"/>
        <rFont val="Arial"/>
        <family val="2"/>
      </rPr>
      <t>(Suma de 1 + 2 + 3)</t>
    </r>
  </si>
  <si>
    <r>
      <t xml:space="preserve">1.- </t>
    </r>
    <r>
      <rPr>
        <b/>
        <i/>
        <sz val="8"/>
        <color theme="1"/>
        <rFont val="Arial"/>
        <family val="2"/>
      </rPr>
      <t xml:space="preserve">Parque vehicular: </t>
    </r>
    <r>
      <rPr>
        <i/>
        <sz val="8"/>
        <color theme="1"/>
        <rFont val="Arial"/>
        <family val="2"/>
      </rPr>
      <t>Conforman todos los vehículos o medios de transporte en funcionamiento con los que contaba la institución o instituto encargado de atender el tema de Defensoría Pública o Defensoría de Oficio de la Administración Pública de su entidad federativa comprendiendo automóviles, camiones y camionetas, motocicletas y cualquier otro de características similares, que tenga como principal objetivo, apoyar el desarrollo de las funciones que tienen conferidas las instituciones que integran a la misma.</t>
    </r>
  </si>
  <si>
    <r>
      <t xml:space="preserve">Total de vehículos en funcionamiento </t>
    </r>
    <r>
      <rPr>
        <i/>
        <sz val="8"/>
        <color theme="1"/>
        <rFont val="Arial"/>
        <family val="2"/>
      </rPr>
      <t>(Suma de 1. + 2. + 3. + 4.)</t>
    </r>
  </si>
  <si>
    <r>
      <t xml:space="preserve">1.- </t>
    </r>
    <r>
      <rPr>
        <b/>
        <i/>
        <sz val="8"/>
        <color theme="1"/>
        <rFont val="Arial"/>
        <family val="2"/>
      </rPr>
      <t xml:space="preserve">Impresora: </t>
    </r>
    <r>
      <rPr>
        <i/>
        <sz val="8"/>
        <color theme="1"/>
        <rFont val="Arial"/>
        <family val="2"/>
      </rPr>
      <t xml:space="preserve">Es un dispositivo de hardware que está conectado a una unidad central de procesamiento de una computadora, su función es hacer una reproducción de aquellos documentos que han sido almacenados en un formato electrónico, imprime texto o gráficos en papel. Existen distintos tipos de impresoras, incluyendo las LCD, LED, térmica, de inyección de tinta, y de matriz de puntos entre otras.    </t>
    </r>
  </si>
  <si>
    <r>
      <t xml:space="preserve">2.- </t>
    </r>
    <r>
      <rPr>
        <b/>
        <i/>
        <sz val="8"/>
        <color theme="1"/>
        <rFont val="Arial"/>
        <family val="2"/>
      </rPr>
      <t xml:space="preserve">Multifuncional: </t>
    </r>
    <r>
      <rPr>
        <i/>
        <sz val="8"/>
        <color theme="1"/>
        <rFont val="Arial"/>
        <family val="2"/>
      </rPr>
      <t>Una multifuncional o impresora multifunción es un dispositivo que tiene la particularidad de integrar en una máquina, las funciones de varios dispositivos y permite realizar varias tareas de modo simultáneo. Incorpora diferentes funciones de otros equipos o multitareas que permiten escanear, imprimir y fotocopiar a la vez, además de la capacidad de almacenar documentos en red.</t>
    </r>
  </si>
  <si>
    <r>
      <t xml:space="preserve">3.- </t>
    </r>
    <r>
      <rPr>
        <b/>
        <i/>
        <sz val="8"/>
        <color theme="1"/>
        <rFont val="Arial"/>
        <family val="2"/>
      </rPr>
      <t>Para uso personal:</t>
    </r>
    <r>
      <rPr>
        <i/>
        <sz val="8"/>
        <color theme="1"/>
        <rFont val="Arial"/>
        <family val="2"/>
      </rPr>
      <t xml:space="preserve"> Se refiere a las impresoras que son utilizadas por un sólo servidor público para el cumplimiento de sus actividades institucionales. </t>
    </r>
  </si>
  <si>
    <r>
      <t xml:space="preserve">4.- </t>
    </r>
    <r>
      <rPr>
        <b/>
        <i/>
        <sz val="8"/>
        <color theme="1"/>
        <rFont val="Arial"/>
        <family val="2"/>
      </rPr>
      <t>Para uso compartido:</t>
    </r>
    <r>
      <rPr>
        <i/>
        <sz val="8"/>
        <color theme="1"/>
        <rFont val="Arial"/>
        <family val="2"/>
      </rPr>
      <t xml:space="preserve">  Se refiere a las impresoras que son utilizadas por más de un servidor público para el cumplimiento de sus actividades institucionales. </t>
    </r>
  </si>
  <si>
    <r>
      <rPr>
        <sz val="9"/>
        <color theme="1"/>
        <rFont val="Arial"/>
        <family val="2"/>
      </rPr>
      <t>Personales</t>
    </r>
    <r>
      <rPr>
        <sz val="8"/>
        <color theme="1"/>
        <rFont val="Arial"/>
        <family val="2"/>
      </rPr>
      <t xml:space="preserve">
</t>
    </r>
    <r>
      <rPr>
        <i/>
        <sz val="8"/>
        <color theme="1"/>
        <rFont val="Arial"/>
        <family val="2"/>
      </rPr>
      <t>(de escritorio)</t>
    </r>
  </si>
  <si>
    <r>
      <t xml:space="preserve">2.- Para las instituciones o Unidades Administrativas responsables de atender el tema de Defensoría de Oficio o Defensoría Pública a las que se refiere el cuestionario, únicamente debe considerar aquellas que forman parte de la estructura orgánica de la Administración Pública de su Entidad Federativa de acuerdo con la Ley Orgánica o reglamento interior correspondiente, por lo que </t>
    </r>
    <r>
      <rPr>
        <b/>
        <i/>
        <sz val="8"/>
        <color theme="1"/>
        <rFont val="Arial"/>
        <family val="2"/>
      </rPr>
      <t>NO</t>
    </r>
    <r>
      <rPr>
        <i/>
        <sz val="8"/>
        <color theme="1"/>
        <rFont val="Arial"/>
        <family val="2"/>
      </rPr>
      <t xml:space="preserve"> debe considerar Instituciones que corresponden a organismos autónomos, ni instituciones de los Gobiernos Municipales o Delegacionales, así como del Poder Legislativo y Judicial Estatal.</t>
    </r>
  </si>
  <si>
    <r>
      <t xml:space="preserve">1.- </t>
    </r>
    <r>
      <rPr>
        <b/>
        <i/>
        <sz val="8"/>
        <color theme="1"/>
        <rFont val="Arial"/>
        <family val="2"/>
      </rPr>
      <t xml:space="preserve">Asuntos de Defensoría Pública o Defensoría de Oficio: </t>
    </r>
    <r>
      <rPr>
        <i/>
        <sz val="8"/>
        <color theme="1"/>
        <rFont val="Arial"/>
        <family val="2"/>
      </rPr>
      <t>Es el conjunto de documentos en los que se hacen constar todas las actuaciones de los Defensores Públicos y Asesores Jurídicos, así como los actos de las partes, correspondientes a un proceso penal o juicio.</t>
    </r>
  </si>
  <si>
    <r>
      <t xml:space="preserve">2.- </t>
    </r>
    <r>
      <rPr>
        <b/>
        <i/>
        <sz val="8"/>
        <color theme="1"/>
        <rFont val="Arial"/>
        <family val="2"/>
      </rPr>
      <t xml:space="preserve">Servicios de Defensoría Pública o Defensoría de Oficio: </t>
    </r>
    <r>
      <rPr>
        <i/>
        <sz val="8"/>
        <color theme="1"/>
        <rFont val="Arial"/>
        <family val="2"/>
      </rPr>
      <t>Es el desarrollo de las actividades que particularmente realizan los Defensores Públicos y Asesores Jurídicos como son asesorías, orientaciones, representaciones, asistencias, etc., que no impliquen intervenciones en procesos penales o juicios.</t>
    </r>
  </si>
  <si>
    <r>
      <t xml:space="preserve">3.- </t>
    </r>
    <r>
      <rPr>
        <b/>
        <i/>
        <sz val="8"/>
        <color theme="1"/>
        <rFont val="Arial"/>
        <family val="2"/>
      </rPr>
      <t xml:space="preserve">Personas defendidas o asistidas: </t>
    </r>
    <r>
      <rPr>
        <i/>
        <sz val="8"/>
        <color theme="1"/>
        <rFont val="Arial"/>
        <family val="2"/>
      </rPr>
      <t>son las personas físicas (hombres y mujeres) que reciben los servicios jurídicos de defensa, patrocinio y asesoría, prestados por los Defensores Públicos de las instituciones o unidades administrativas encargadas de la Defensoría Pública o Defensoría de Oficio de cada entidad federativa.</t>
    </r>
  </si>
  <si>
    <r>
      <t xml:space="preserve">4.- </t>
    </r>
    <r>
      <rPr>
        <b/>
        <i/>
        <sz val="8"/>
        <color theme="1"/>
        <rFont val="Arial"/>
        <family val="2"/>
      </rPr>
      <t xml:space="preserve">Personas asesoradas o representadas: </t>
    </r>
    <r>
      <rPr>
        <i/>
        <sz val="8"/>
        <color theme="1"/>
        <rFont val="Arial"/>
        <family val="2"/>
      </rPr>
      <t>En materia penal y justicia para adolescentes son aquellas personas físicas (hombres y mujeres)que son asesoradas y representadas en el procedimiento penal; para el resto de las materias son las personas físicas (hombres y mujeres) que reciben orientación y asesoría en materia de orden civil, mercantil, familiar, entre otras, por los Asesores Jurídicos de las instituciones o unidades administrativas encargadas de la Defensoría Pública o Defensoría de Oficio de cada entidad federativa.</t>
    </r>
  </si>
  <si>
    <r>
      <t xml:space="preserve">5.- </t>
    </r>
    <r>
      <rPr>
        <b/>
        <i/>
        <sz val="8"/>
        <color theme="1"/>
        <rFont val="Arial"/>
        <family val="2"/>
      </rPr>
      <t xml:space="preserve">Materia mixta: </t>
    </r>
    <r>
      <rPr>
        <i/>
        <sz val="8"/>
        <color theme="1"/>
        <rFont val="Arial"/>
        <family val="2"/>
      </rPr>
      <t>Se ocupa indistintamente de los asuntos civiles, mercantiles, familiares, penales o de cualquier otra materia que requiera de la intervención judicial.</t>
    </r>
  </si>
  <si>
    <r>
      <t xml:space="preserve">6.- </t>
    </r>
    <r>
      <rPr>
        <b/>
        <i/>
        <sz val="8"/>
        <color theme="1"/>
        <rFont val="Arial"/>
        <family val="2"/>
      </rPr>
      <t xml:space="preserve">Materia de amparo: </t>
    </r>
    <r>
      <rPr>
        <i/>
        <sz val="8"/>
        <color theme="1"/>
        <rFont val="Arial"/>
        <family val="2"/>
      </rPr>
      <t xml:space="preserve">Es la intervención del Defensor Público y/o Asesor Jurídico al interponer la Demanda de Amparo y hasta que se emita la resolución correspondiente, así como en su caso la tramitación del Recurso de Revisión y su debida substanciación.  </t>
    </r>
  </si>
  <si>
    <r>
      <t xml:space="preserve">De acuerdo con las cantidades registradas como respuesta en los numerales 1.1) y 2.1) de la pregunta anterior, anote la cantidad de asuntos y servicios que se </t>
    </r>
    <r>
      <rPr>
        <b/>
        <u/>
        <sz val="9"/>
        <color theme="1"/>
        <rFont val="Arial"/>
        <family val="2"/>
      </rPr>
      <t xml:space="preserve">atendieron </t>
    </r>
    <r>
      <rPr>
        <b/>
        <sz val="9"/>
        <color theme="1"/>
        <rFont val="Arial"/>
        <family val="2"/>
      </rPr>
      <t>en la institución o unidad administrativa encargada de la Defensoría Pública o Defensoría de Oficio durante el año 2016, especificando el tipo de solicitante, conforme a la siguiente tabla:</t>
    </r>
  </si>
  <si>
    <r>
      <t>Comentarios u observaciones específicos</t>
    </r>
    <r>
      <rPr>
        <i/>
        <sz val="7"/>
        <color theme="1"/>
        <rFont val="Arial"/>
        <family val="2"/>
      </rPr>
      <t xml:space="preserve"> (en caso de tener algún comentario u observación al dato registrado en la respuesta de la presente pregunta, o los datos que derivan de la misma, anotarlo en el siguiente espacio, de lo contrario dejarlo en blanco)</t>
    </r>
    <r>
      <rPr>
        <sz val="7"/>
        <color theme="1"/>
        <rFont val="Arial"/>
        <family val="2"/>
      </rPr>
      <t>.</t>
    </r>
  </si>
  <si>
    <r>
      <t>De acuerdo con la respuesta a la pregunta 19, anote la cantidad total de asuntos y servicios</t>
    </r>
    <r>
      <rPr>
        <b/>
        <u/>
        <sz val="9"/>
        <color theme="1"/>
        <rFont val="Arial"/>
        <family val="2"/>
      </rPr>
      <t xml:space="preserve"> atendidos</t>
    </r>
    <r>
      <rPr>
        <b/>
        <sz val="9"/>
        <color theme="1"/>
        <rFont val="Arial"/>
        <family val="2"/>
      </rPr>
      <t xml:space="preserve"> por los Defensores Públicos y Asesores Jurídicos, especificando el tipo de asunto y/o servicio prestado por los mismos durante el año 2016, conforme a la siguiente tabla:</t>
    </r>
  </si>
  <si>
    <r>
      <t>1) Total</t>
    </r>
    <r>
      <rPr>
        <b/>
        <sz val="8"/>
        <color theme="1"/>
        <rFont val="Arial"/>
        <family val="2"/>
      </rPr>
      <t xml:space="preserve"> de personas defendidas o asistidas por los Defensores Públicos (</t>
    </r>
    <r>
      <rPr>
        <b/>
        <i/>
        <sz val="8"/>
        <color theme="1"/>
        <rFont val="Arial"/>
        <family val="2"/>
      </rPr>
      <t>suma de 1.1 + 1.2</t>
    </r>
    <r>
      <rPr>
        <b/>
        <sz val="8"/>
        <color theme="1"/>
        <rFont val="Arial"/>
        <family val="2"/>
      </rPr>
      <t>)</t>
    </r>
  </si>
  <si>
    <r>
      <t>2) Total</t>
    </r>
    <r>
      <rPr>
        <b/>
        <sz val="8"/>
        <color theme="1"/>
        <rFont val="Arial"/>
        <family val="2"/>
      </rPr>
      <t xml:space="preserve"> de personas asesoradas o representadas por los Asesores Jurídicos (</t>
    </r>
    <r>
      <rPr>
        <b/>
        <i/>
        <sz val="8"/>
        <color theme="1"/>
        <rFont val="Arial"/>
        <family val="2"/>
      </rPr>
      <t>suma de 2.1 + 2.2</t>
    </r>
    <r>
      <rPr>
        <b/>
        <sz val="8"/>
        <color theme="1"/>
        <rFont val="Arial"/>
        <family val="2"/>
      </rPr>
      <t>)</t>
    </r>
  </si>
  <si>
    <t>2.1.-</t>
  </si>
  <si>
    <t>De 60 años o más</t>
  </si>
  <si>
    <t>GLOSARIO ESPECÍFICO
Sección IX: Defensoría Pública o Defensoría de Oficio</t>
  </si>
  <si>
    <t>La suma de las cantidades anotadas para cada tabla en la columna "Asuntos y servicios atendidos" debe ser igual o menor a las cantidades totales registradas como respuesta en los numerales 1.1) y 2.1) de la pregunta 17.</t>
  </si>
  <si>
    <t xml:space="preserve">3. Unidad administrativa de una institución de la administración central </t>
  </si>
  <si>
    <t xml:space="preserve">4. Unidad administrativa de una institución de la administración paraestatal </t>
  </si>
  <si>
    <t xml:space="preserve">Es una institución pública, encargada de proporcionar los servicios jurídicos de orientación, asesoría, defensa y representación jurídica a las personas, que carezcan de un abogado particular, y se vean precisadas a comparecer ante los órganos ministeriales y jurisdiccionales en materia penal o de justicia para adolescentes como imputados, procesados, víctimas, ofendidos, y para el resto de las materias como actoras y demandadas ante los órganos jurisdiccionales, ya sea que lo soliciten de acuerdo con la normatividad en la Entidad Federativa. </t>
  </si>
  <si>
    <t xml:space="preserve"> Defensoría Pública o Defensoría de Oficio</t>
  </si>
  <si>
    <t>Serán todos aquellos espacios físicos (áreas, oficinas o delegaciones, etc.) en donde se llevan a cabo actividades para atender los servicios jurídicos que proporciona la institución o unidad administrativa responsable de atender el tema de Defensoría Pública o Defensoría de Oficio en el Poder Judicial de su Entidad Federativa.</t>
  </si>
  <si>
    <t>Unidades de Defensoría Pública o Defensoría de Oficio</t>
  </si>
  <si>
    <t xml:space="preserve"> En caso de materia penal o de justicia para adolescentes, son servidores públicos capacitados y autorizados para asesorar o intervenir legalmente en el procedimiento penal en defensa de un imputado o procesado que carezca de abogado particular. En el resto de las materias, son los servidores públicos capacitados y autorizados para asesorar e intervenir legalmente en representación de las personas que lo soliciten y que sean elegibles de acuerdo con la normatividad aplicable en la Entidad Federativa. </t>
  </si>
  <si>
    <t>Defensores públicos</t>
  </si>
  <si>
    <t xml:space="preserve">Son cursos de estudios para actualización del conocimiento en diferentes áreas, en corto tiempo; no se obtiene ningún grado académico, más que un reconocimiento institucional con validez oficial. </t>
  </si>
  <si>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</si>
  <si>
    <t>Dirigido a la formación de individuos capacitados para el estudio y tratamiento de problemas específicos de un área particular de una profesión, pudiendo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</si>
  <si>
    <t>Dirigido a la formación de individuos capacitados para la docencia y la investigación, con dominio de temas particulares de un área. Los egresados deberán ser capaces de generar nuevo conocimiento en forma independiente, o bien, de aplicar el conocimiento en forma original e innovadora. Como antecedente se requiere tener por lo menos el título de licenciatura o haber cubierto el total de créditos de la licenciatura, cuando se curse como opción de titulación de ésta.</t>
  </si>
  <si>
    <t>Son eventos que tiene corta duración, tratándose de temas puntuales, de co-aprendizaje, donde los participantes construyen conocimientos y valores, así como desarrollan habilidades y actitudes.</t>
  </si>
  <si>
    <r>
      <t xml:space="preserve">1.- </t>
    </r>
    <r>
      <rPr>
        <b/>
        <i/>
        <sz val="8"/>
        <color theme="1"/>
        <rFont val="Arial"/>
        <family val="2"/>
      </rPr>
      <t xml:space="preserve">Presupuesto ejercido: </t>
    </r>
    <r>
      <rPr>
        <i/>
        <sz val="8"/>
        <color theme="1"/>
        <rFont val="Arial"/>
        <family val="2"/>
      </rPr>
      <t>Saldo total erogado por la Administración pública de la entidad federativa, el cual se encuentra respaldado por documentos comprobatorios presentados a las dependencias o entidades autorizadas, con cargo al presupuesto autorizado.</t>
    </r>
  </si>
  <si>
    <r>
      <t xml:space="preserve">1.- </t>
    </r>
    <r>
      <rPr>
        <b/>
        <i/>
        <sz val="8"/>
        <color theme="1"/>
        <rFont val="Arial"/>
        <family val="2"/>
      </rPr>
      <t>Bien inmueble:</t>
    </r>
    <r>
      <rPr>
        <i/>
        <sz val="8"/>
        <color theme="1"/>
        <rFont val="Arial"/>
        <family val="2"/>
      </rPr>
      <t xml:space="preserve"> Son todos aquellos terrenos con o sin construcción cuyo dominio legalmente le pertenece a la Defensoría Pública o Defensoría de Oficio, así como de aquellos en que ejerza la posesión, control o administración a título de dueño, y que sean destinados a su servicio, con el propósito de utilizarse en la prestación de un servicio público a cargo de los mismos. 
Para efectos del censo, se clasifican por los siguientes tipos de posesión: </t>
    </r>
    <r>
      <rPr>
        <b/>
        <i/>
        <sz val="8"/>
        <color theme="1"/>
        <rFont val="Arial"/>
        <family val="2"/>
      </rPr>
      <t xml:space="preserve">Propios, </t>
    </r>
    <r>
      <rPr>
        <i/>
        <sz val="8"/>
        <color theme="1"/>
        <rFont val="Arial"/>
        <family val="2"/>
      </rPr>
      <t xml:space="preserve">son todos aquellos inmuebles del dominio legal a título de propietario de la Defensoría Pública o Defensoría de Oficio. </t>
    </r>
    <r>
      <rPr>
        <b/>
        <i/>
        <sz val="8"/>
        <color theme="1"/>
        <rFont val="Arial"/>
        <family val="2"/>
      </rPr>
      <t xml:space="preserve">Rentados, </t>
    </r>
    <r>
      <rPr>
        <i/>
        <sz val="8"/>
        <color theme="1"/>
        <rFont val="Arial"/>
        <family val="2"/>
      </rPr>
      <t xml:space="preserve">son todos aquellos inmuebles propiedad de terceros que por virtud de algún acto jurídico la Defensoría Pública o Defensoría de Oficio, adquiere por un precio su goce o aprovechamiento temporal. </t>
    </r>
    <r>
      <rPr>
        <b/>
        <i/>
        <sz val="8"/>
        <color theme="1"/>
        <rFont val="Arial"/>
        <family val="2"/>
      </rPr>
      <t xml:space="preserve">Otro tipo de posesión, </t>
    </r>
    <r>
      <rPr>
        <i/>
        <sz val="8"/>
        <color theme="1"/>
        <rFont val="Arial"/>
        <family val="2"/>
      </rPr>
      <t>en esta clasificación se consideran todos aquellos bienes que no sean propios o rentados, es decir, que hayan sido otorgados por donación, copropiedad, por accesión, comodato u otro tipo.</t>
    </r>
    <r>
      <rPr>
        <b/>
        <i/>
        <sz val="8"/>
        <rFont val="Arial"/>
        <family val="2"/>
      </rPr>
      <t/>
    </r>
  </si>
  <si>
    <t>Conforman todos los vehículos o medios de transporte en funcionamiento con los que contaba la institución o instituto encargado de atender el tema de Defensoría Pública o Defensoría de Oficio de la Administración Pública de su entidad federativa comprendiendo automóviles, camiones y camionetas, motocicletas y cualquier otro de características similares, que tenga como principal objetivo, apoyar el desarrollo de las funciones que tienen conferidas las instituciones que integran a la misma.</t>
  </si>
  <si>
    <r>
      <rPr>
        <b/>
        <sz val="10"/>
        <rFont val="Arial"/>
        <family val="2"/>
      </rPr>
      <t>Para uso personal, s</t>
    </r>
    <r>
      <rPr>
        <sz val="10"/>
        <rFont val="Arial"/>
        <family val="2"/>
      </rPr>
      <t xml:space="preserve">e refiere a las impresoras que son utilizadas por un sólo servidor público para el cumplimiento de sus actividades institucionales. </t>
    </r>
  </si>
  <si>
    <r>
      <rPr>
        <b/>
        <sz val="10"/>
        <rFont val="Arial"/>
        <family val="2"/>
      </rPr>
      <t>Para uso compartido</t>
    </r>
    <r>
      <rPr>
        <sz val="10"/>
        <rFont val="Arial"/>
        <family val="2"/>
      </rPr>
      <t xml:space="preserve"> se refiere a las impresoras que son utilizadas por más de un servidor público para el cumplimiento de sus actividades institucionales. </t>
    </r>
  </si>
  <si>
    <t>Es el conjunto de documentos en los que se hacen constar todas las actuaciones de los Defensores Públicos y Asesores Jurídicos, así como los actos de las partes, correspondientes a un proceso penal o juicio.</t>
  </si>
  <si>
    <t>Asuntos de Defensoría Pública o Defensoría de Oficio</t>
  </si>
  <si>
    <t>Se ocupa indistintamente de los asuntos civiles, mercantiles, familiares, penales o de cualquier otra materia que requiera de la intervención judicial.</t>
  </si>
  <si>
    <t>Materia mixta</t>
  </si>
  <si>
    <t xml:space="preserve">Es la intervención del Defensor Público y/o Asesor Jurídico al interponer la Demanda de Amparo y hasta que se emita la resolución correspondiente, así como en su caso la tramitación del Recurso de Revisión y su debida substanciación.  </t>
  </si>
  <si>
    <t>Materia de amparo</t>
  </si>
  <si>
    <t>De acuerdo con la cantidad total de personal que registró como respuesta en la pregunta 4, anote la cantidad de los mismos  especificando el sexo, cargo y/o función desempeñado y el grado de estudios concluido, conforme a la siguiente tabla:</t>
  </si>
  <si>
    <t>Son todos aquellos terrenos con o sin construcción cuyo dominio legalmente le pertenece a la Defensoría Pública o Defensoría de Oficio, así como de aquellos en que ejerza la posesión, control o administración a título de dueño, y que sean destinados a su servicio, con el propósito de utilizarse en la prestación de un servicio público a cargo de los mismos. 
Para efectos del CNGSPSPE 2017, se clasifican por los siguientes tipos de propiedad:</t>
  </si>
  <si>
    <t>Cantidad de acciones de capacitación y/o profesionalización</t>
  </si>
  <si>
    <t>No se realizaron acciones de capacitación o profesionali-zación</t>
  </si>
  <si>
    <t>En caso de que en alguna de las modalidades de capacitación enlistadas no se hayan realizado acciones de capacitación, deberá anotar una "X" en la celda "No se realizaron acciones de capacitación o profesionalización" que corresponda, y dejar el resto de las celdas de la fila en blanco.</t>
  </si>
  <si>
    <t>Cantidad de personal de la Defensoría Pública o Defensoría de Oficio, que acreditó alguna acción de capacitación o profesionalización durante el año 2016</t>
  </si>
  <si>
    <t>No se realizaron acciones de capacitación o profesionalización</t>
  </si>
  <si>
    <t xml:space="preserve">Para ello, este módulo contiene 462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de Oficio
Sección X. Servicios Periciales
Sección XI. Centros de Justicia para las Mujeres o Centros Especializados para la Atención de las Mujeres </t>
  </si>
  <si>
    <r>
      <rPr>
        <b/>
        <sz val="10"/>
        <rFont val="Arial"/>
        <family val="2"/>
      </rPr>
      <t>Propios</t>
    </r>
    <r>
      <rPr>
        <sz val="10"/>
        <rFont val="Arial"/>
        <family val="2"/>
      </rPr>
      <t>, son todos aquellos inmuebles del dominio legal a título de propietario de la Defensoría Pública o Defensoría de Oficio.</t>
    </r>
    <r>
      <rPr>
        <b/>
        <sz val="10"/>
        <rFont val="Arial"/>
        <family val="2"/>
      </rPr>
      <t xml:space="preserve"> 
Rentados</t>
    </r>
    <r>
      <rPr>
        <sz val="10"/>
        <rFont val="Arial"/>
        <family val="2"/>
      </rPr>
      <t xml:space="preserve">, son todos aquellos inmuebles propiedad de terceros que por virtud de algún acto jurídico la Defensoría Pública o Defensoría de Oficio, adquiere por un precio su goce o aprovechamiento temporal. 
</t>
    </r>
    <r>
      <rPr>
        <b/>
        <sz val="10"/>
        <rFont val="Arial"/>
        <family val="2"/>
      </rPr>
      <t>Otro tipo de posesión</t>
    </r>
    <r>
      <rPr>
        <sz val="10"/>
        <rFont val="Arial"/>
        <family val="2"/>
      </rPr>
      <t>, en esta clasificación se consideran todos aquellos bienes que no sean propios o rentados, es decir, que hayan sido otorgados por donación, copropiedad, por accesión, comodato u otro tipo.</t>
    </r>
  </si>
  <si>
    <r>
      <t xml:space="preserve">2. No </t>
    </r>
    <r>
      <rPr>
        <i/>
        <sz val="8"/>
        <color theme="1"/>
        <rFont val="Arial"/>
        <family val="2"/>
      </rPr>
      <t>(Concluya la sección)</t>
    </r>
  </si>
  <si>
    <r>
      <t xml:space="preserve">9. No se sabe </t>
    </r>
    <r>
      <rPr>
        <i/>
        <sz val="8"/>
        <color theme="1"/>
        <rFont val="Arial"/>
        <family val="2"/>
      </rPr>
      <t>(Concluya la sección)</t>
    </r>
  </si>
  <si>
    <t>Anote el nombre de la institución o unidad administrativa responsable de atender el tema de Defensoría de Pública o Defensoría de Oficio en su entidad federativa. Asimismo deberá de registrar el domicilio geográfico y los datos generales del titular y/o encargado, en el apartado denominado "Datos Generales" que se encuentra en el presente cuestionario.</t>
  </si>
  <si>
    <t xml:space="preserve">Del total de  presupuesto ejercido registrado como respuesta de la pregunta 12 correspondiente a la sección 1 del presente módulo, anote la cantidad que éste representó para la institución o unidad administrativa responsable de la Defensoría de Oficio o Defensoría Pública en su entidad federativa durante el año 2016. </t>
  </si>
  <si>
    <t>Los asuntos y servicios atendidos son aquellos que ingresaron del 1 de enero al 31 de diciembre de 2016, como asuntos y servicios admitidos.
Los asuntos y servicios concluidos son aquellos que del 1 de enero al 31 de diciembre de 2016, la Defensoría Pública o Defensoría de Oficio dio por terminados los mismos.</t>
  </si>
  <si>
    <t>La existencia inicial se refiere aquellos asuntos y servicios que seguían en curso de atención o bien quedaron pendientes de concluir y/o resolver del año anterior y por lo tanto se tenía existente al 1 de enero de 2016.
Los asuntos y servicios atendidos son aquellos que ingresaron del 1 de enero al 31 de diciembre de 2016, como asuntos y servicios admitidos.
Los asuntos y servicios concluidos son aquellos que del 1 de enero al 31 de diciembre de 2016, la Defensoría Pública o Defensoría de Oficio dio por terminados los mismos.
La existencia final se refiere aquellos asuntos y servicios que seguían en curso de atención o bien quedaron pendientes de concluir y/o resolver al 31 de diciembre de 2016.</t>
  </si>
  <si>
    <t>catalogo</t>
  </si>
  <si>
    <t>X</t>
  </si>
  <si>
    <t>" "</t>
  </si>
  <si>
    <t>MAX</t>
  </si>
  <si>
    <t>MIN</t>
  </si>
  <si>
    <t>NS</t>
  </si>
  <si>
    <t>SUMA</t>
  </si>
  <si>
    <t>comp</t>
  </si>
  <si>
    <t>max</t>
  </si>
  <si>
    <t>min</t>
  </si>
  <si>
    <t>suma</t>
  </si>
  <si>
    <t>ns</t>
  </si>
  <si>
    <t>esp</t>
  </si>
  <si>
    <t>TOTAL</t>
  </si>
  <si>
    <t>MUJERES</t>
  </si>
  <si>
    <t>COMP</t>
  </si>
  <si>
    <t>T</t>
  </si>
  <si>
    <t>TH</t>
  </si>
  <si>
    <t>TM</t>
  </si>
  <si>
    <t>H</t>
  </si>
  <si>
    <t>M</t>
  </si>
  <si>
    <t>P1</t>
  </si>
  <si>
    <t>HOMBRES</t>
  </si>
  <si>
    <t>SISTEMA PENAL ACUSATORIO</t>
  </si>
  <si>
    <t>SISTEMA ORAL</t>
  </si>
  <si>
    <t>""</t>
  </si>
  <si>
    <t>LLENADO</t>
  </si>
  <si>
    <t>llenado</t>
  </si>
  <si>
    <t>Largo dec</t>
  </si>
  <si>
    <t>Comp</t>
  </si>
  <si>
    <t>ESP</t>
  </si>
  <si>
    <t>TOTAL COMP</t>
  </si>
  <si>
    <t>TOTAL IMP X USO</t>
  </si>
  <si>
    <t>NA</t>
  </si>
  <si>
    <t>P23</t>
  </si>
  <si>
    <t>PERSONALES</t>
  </si>
  <si>
    <t>PORTÁTILES</t>
  </si>
  <si>
    <t>Asesores juridicos</t>
  </si>
  <si>
    <t>Defensores publicos</t>
  </si>
  <si>
    <t>ASESORES Y DEFENSORES</t>
  </si>
  <si>
    <t>p17</t>
  </si>
  <si>
    <t>COM</t>
  </si>
  <si>
    <t>ORAL</t>
  </si>
  <si>
    <t>TRADICIONAL</t>
  </si>
  <si>
    <t>Asuntos y servicios ATENDIDOS</t>
  </si>
  <si>
    <t>PDXDP</t>
  </si>
  <si>
    <t>PAXAJ</t>
  </si>
  <si>
    <t>NA P9</t>
  </si>
  <si>
    <t>DP</t>
  </si>
  <si>
    <t>AJ</t>
  </si>
  <si>
    <t>LLEN X SIST</t>
  </si>
  <si>
    <t>P21</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</si>
  <si>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</si>
  <si>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</si>
  <si>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</si>
  <si>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</si>
  <si>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</si>
  <si>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</si>
  <si>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</si>
  <si>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</si>
  <si>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</si>
  <si>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</si>
  <si>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</si>
  <si>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</si>
  <si>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</si>
  <si>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</si>
  <si>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</si>
  <si>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</si>
  <si>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</si>
  <si>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</si>
  <si>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</si>
  <si>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</si>
  <si>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</si>
  <si>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</si>
  <si>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</si>
  <si>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</si>
  <si>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</si>
  <si>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</si>
  <si>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</si>
  <si>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</si>
  <si>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</si>
  <si>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</si>
  <si>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</si>
  <si>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</si>
  <si>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</si>
  <si>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</si>
  <si>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</si>
  <si>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</si>
  <si>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</si>
  <si>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</si>
  <si>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</si>
  <si>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</si>
  <si>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</si>
  <si>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</si>
  <si>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</si>
  <si>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</si>
  <si>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</si>
  <si>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</si>
  <si>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</si>
  <si>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</si>
  <si>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</si>
  <si>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</si>
  <si>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</si>
  <si>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</si>
  <si>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</si>
  <si>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</si>
  <si>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</si>
  <si>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</si>
  <si>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</si>
  <si>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</si>
  <si>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</si>
  <si>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</si>
  <si>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</si>
  <si>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</si>
  <si>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</si>
  <si>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</si>
  <si>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fecha 1</t>
  </si>
  <si>
    <t>fecha2</t>
  </si>
  <si>
    <t>Total de registros</t>
  </si>
  <si>
    <t>comp gen</t>
  </si>
  <si>
    <t>registros a realizar</t>
  </si>
  <si>
    <t>Referencia entidad</t>
  </si>
  <si>
    <t>NOM_ENT</t>
  </si>
  <si>
    <t>CVE_ENT</t>
  </si>
  <si>
    <t>nom_entidad</t>
  </si>
  <si>
    <t>Cve Uni</t>
  </si>
  <si>
    <t>CVE_MUN</t>
  </si>
  <si>
    <t>NOM_MUN</t>
  </si>
  <si>
    <t>01001</t>
  </si>
  <si>
    <t>001</t>
  </si>
  <si>
    <t>01002</t>
  </si>
  <si>
    <t>002</t>
  </si>
  <si>
    <t>Asientos</t>
  </si>
  <si>
    <t>Baja_California</t>
  </si>
  <si>
    <t>01003</t>
  </si>
  <si>
    <t>003</t>
  </si>
  <si>
    <t>Calvillo</t>
  </si>
  <si>
    <t>Baja_California_Sur</t>
  </si>
  <si>
    <t>01004</t>
  </si>
  <si>
    <t>004</t>
  </si>
  <si>
    <t>Cosío</t>
  </si>
  <si>
    <t>01005</t>
  </si>
  <si>
    <t>005</t>
  </si>
  <si>
    <t>Jesús María</t>
  </si>
  <si>
    <t>Coahuila_de_Zaragoza</t>
  </si>
  <si>
    <t>01006</t>
  </si>
  <si>
    <t>006</t>
  </si>
  <si>
    <t>Pabellón de Arteaga</t>
  </si>
  <si>
    <t>01007</t>
  </si>
  <si>
    <t>007</t>
  </si>
  <si>
    <t>Rincón de Romos</t>
  </si>
  <si>
    <t>01008</t>
  </si>
  <si>
    <t>008</t>
  </si>
  <si>
    <t>San José de Gracia</t>
  </si>
  <si>
    <t>01009</t>
  </si>
  <si>
    <t>009</t>
  </si>
  <si>
    <t>Tepezalá</t>
  </si>
  <si>
    <t>Ciudad_de_México</t>
  </si>
  <si>
    <t>01010</t>
  </si>
  <si>
    <t>010</t>
  </si>
  <si>
    <t>El Llano</t>
  </si>
  <si>
    <t>01011</t>
  </si>
  <si>
    <t>011</t>
  </si>
  <si>
    <t>San Francisco de los Romo</t>
  </si>
  <si>
    <t>02001</t>
  </si>
  <si>
    <t>Ensenada</t>
  </si>
  <si>
    <t>02002</t>
  </si>
  <si>
    <t>Mexicali</t>
  </si>
  <si>
    <t>02003</t>
  </si>
  <si>
    <t>Tecate</t>
  </si>
  <si>
    <t>02004</t>
  </si>
  <si>
    <t>Tijuana</t>
  </si>
  <si>
    <t>02005</t>
  </si>
  <si>
    <t>Playas de Rosarito</t>
  </si>
  <si>
    <t>Michoacán_de_Ocampo</t>
  </si>
  <si>
    <t>03001</t>
  </si>
  <si>
    <t>Comondú</t>
  </si>
  <si>
    <t>03002</t>
  </si>
  <si>
    <t>Mulegé</t>
  </si>
  <si>
    <t>03003</t>
  </si>
  <si>
    <t>La Paz</t>
  </si>
  <si>
    <t>Nuevo_León</t>
  </si>
  <si>
    <t>03008</t>
  </si>
  <si>
    <t>Los Cabos</t>
  </si>
  <si>
    <t>03009</t>
  </si>
  <si>
    <t>Loreto</t>
  </si>
  <si>
    <t>04001</t>
  </si>
  <si>
    <t>Calkiní</t>
  </si>
  <si>
    <t>04002</t>
  </si>
  <si>
    <t>Quintana_Roo</t>
  </si>
  <si>
    <t>04003</t>
  </si>
  <si>
    <t>Carmen</t>
  </si>
  <si>
    <t>San_Luis_Potosí</t>
  </si>
  <si>
    <t>04004</t>
  </si>
  <si>
    <t>Champotón</t>
  </si>
  <si>
    <t>04005</t>
  </si>
  <si>
    <t>Hecelchakán</t>
  </si>
  <si>
    <t>04006</t>
  </si>
  <si>
    <t>Hopelchén</t>
  </si>
  <si>
    <t>04007</t>
  </si>
  <si>
    <t>Palizada</t>
  </si>
  <si>
    <t>04008</t>
  </si>
  <si>
    <t>Tenabo</t>
  </si>
  <si>
    <t>04009</t>
  </si>
  <si>
    <t>Escárcega</t>
  </si>
  <si>
    <t>Veracruz_de_Ignacio_de_la_Llave</t>
  </si>
  <si>
    <t>04010</t>
  </si>
  <si>
    <t>Calakmul</t>
  </si>
  <si>
    <t>04011</t>
  </si>
  <si>
    <t>Candelaria</t>
  </si>
  <si>
    <t>05001</t>
  </si>
  <si>
    <t>Abasolo</t>
  </si>
  <si>
    <t>05002</t>
  </si>
  <si>
    <t>Acuña</t>
  </si>
  <si>
    <t>05003</t>
  </si>
  <si>
    <t>Allende</t>
  </si>
  <si>
    <t>05004</t>
  </si>
  <si>
    <t>Arteaga</t>
  </si>
  <si>
    <t>05005</t>
  </si>
  <si>
    <t>Candela</t>
  </si>
  <si>
    <t>05006</t>
  </si>
  <si>
    <t>Castaños</t>
  </si>
  <si>
    <t>05007</t>
  </si>
  <si>
    <t>Cuatro Ciénegas</t>
  </si>
  <si>
    <t>05008</t>
  </si>
  <si>
    <t>Escobedo</t>
  </si>
  <si>
    <t>05009</t>
  </si>
  <si>
    <t>Francisco I. Madero</t>
  </si>
  <si>
    <t>05010</t>
  </si>
  <si>
    <t>Frontera</t>
  </si>
  <si>
    <t>05011</t>
  </si>
  <si>
    <t>General Cepeda</t>
  </si>
  <si>
    <t>05012</t>
  </si>
  <si>
    <t>012</t>
  </si>
  <si>
    <t>05013</t>
  </si>
  <si>
    <t>013</t>
  </si>
  <si>
    <t>05014</t>
  </si>
  <si>
    <t>014</t>
  </si>
  <si>
    <t>Jiménez</t>
  </si>
  <si>
    <t>05015</t>
  </si>
  <si>
    <t>015</t>
  </si>
  <si>
    <t>Juárez</t>
  </si>
  <si>
    <t>05016</t>
  </si>
  <si>
    <t>016</t>
  </si>
  <si>
    <t>Lamadrid</t>
  </si>
  <si>
    <t>05017</t>
  </si>
  <si>
    <t>017</t>
  </si>
  <si>
    <t>Matamoros</t>
  </si>
  <si>
    <t>05018</t>
  </si>
  <si>
    <t>018</t>
  </si>
  <si>
    <t>Monclova</t>
  </si>
  <si>
    <t>05019</t>
  </si>
  <si>
    <t>019</t>
  </si>
  <si>
    <t>05020</t>
  </si>
  <si>
    <t>020</t>
  </si>
  <si>
    <t>Múzquiz</t>
  </si>
  <si>
    <t>05021</t>
  </si>
  <si>
    <t>021</t>
  </si>
  <si>
    <t>Nadadores</t>
  </si>
  <si>
    <t>05022</t>
  </si>
  <si>
    <t>022</t>
  </si>
  <si>
    <t>Nava</t>
  </si>
  <si>
    <t>05023</t>
  </si>
  <si>
    <t>023</t>
  </si>
  <si>
    <t>Ocampo</t>
  </si>
  <si>
    <t>05024</t>
  </si>
  <si>
    <t>024</t>
  </si>
  <si>
    <t>Parras</t>
  </si>
  <si>
    <t>05025</t>
  </si>
  <si>
    <t>025</t>
  </si>
  <si>
    <t>Piedras Negras</t>
  </si>
  <si>
    <t>05026</t>
  </si>
  <si>
    <t>026</t>
  </si>
  <si>
    <t>Progreso</t>
  </si>
  <si>
    <t>05027</t>
  </si>
  <si>
    <t>027</t>
  </si>
  <si>
    <t>Ramos Arizpe</t>
  </si>
  <si>
    <t>05028</t>
  </si>
  <si>
    <t>028</t>
  </si>
  <si>
    <t>Sabinas</t>
  </si>
  <si>
    <t>05029</t>
  </si>
  <si>
    <t>029</t>
  </si>
  <si>
    <t>Sacramento</t>
  </si>
  <si>
    <t>05030</t>
  </si>
  <si>
    <t>030</t>
  </si>
  <si>
    <t>Saltillo</t>
  </si>
  <si>
    <t>05031</t>
  </si>
  <si>
    <t>031</t>
  </si>
  <si>
    <t>San Buenaventura</t>
  </si>
  <si>
    <t>05032</t>
  </si>
  <si>
    <t>032</t>
  </si>
  <si>
    <t>San Juan de Sabinas</t>
  </si>
  <si>
    <t>05033</t>
  </si>
  <si>
    <t>033</t>
  </si>
  <si>
    <t>San Pedro</t>
  </si>
  <si>
    <t>05034</t>
  </si>
  <si>
    <t>034</t>
  </si>
  <si>
    <t>Sierra Mojada</t>
  </si>
  <si>
    <t>05035</t>
  </si>
  <si>
    <t>035</t>
  </si>
  <si>
    <t>Torreón</t>
  </si>
  <si>
    <t>05036</t>
  </si>
  <si>
    <t>036</t>
  </si>
  <si>
    <t>Viesca</t>
  </si>
  <si>
    <t>05037</t>
  </si>
  <si>
    <t>037</t>
  </si>
  <si>
    <t>Villa Unión</t>
  </si>
  <si>
    <t>05038</t>
  </si>
  <si>
    <t>038</t>
  </si>
  <si>
    <t>Zaragoza</t>
  </si>
  <si>
    <t>06001</t>
  </si>
  <si>
    <t>Armería</t>
  </si>
  <si>
    <t>06002</t>
  </si>
  <si>
    <t>06003</t>
  </si>
  <si>
    <t>Comala</t>
  </si>
  <si>
    <t>06004</t>
  </si>
  <si>
    <t>Coquimatlán</t>
  </si>
  <si>
    <t>06005</t>
  </si>
  <si>
    <t>Cuauhtémoc</t>
  </si>
  <si>
    <t>06006</t>
  </si>
  <si>
    <t>Ixtlahuacán</t>
  </si>
  <si>
    <t>06007</t>
  </si>
  <si>
    <t>Manzanillo</t>
  </si>
  <si>
    <t>06008</t>
  </si>
  <si>
    <t>Minatitlán</t>
  </si>
  <si>
    <t>06009</t>
  </si>
  <si>
    <t>Tecomán</t>
  </si>
  <si>
    <t>06010</t>
  </si>
  <si>
    <t>Villa de Álvarez</t>
  </si>
  <si>
    <t>07001</t>
  </si>
  <si>
    <t>Acacoyagua</t>
  </si>
  <si>
    <t>07002</t>
  </si>
  <si>
    <t>Acala</t>
  </si>
  <si>
    <t>07003</t>
  </si>
  <si>
    <t>Acapetahua</t>
  </si>
  <si>
    <t>07004</t>
  </si>
  <si>
    <t>Altamirano</t>
  </si>
  <si>
    <t>07005</t>
  </si>
  <si>
    <t>Amatán</t>
  </si>
  <si>
    <t>07006</t>
  </si>
  <si>
    <t>Amatenango de la Frontera</t>
  </si>
  <si>
    <t>07007</t>
  </si>
  <si>
    <t>Amatenango del Valle</t>
  </si>
  <si>
    <t>07008</t>
  </si>
  <si>
    <t>Angel Albino Corzo</t>
  </si>
  <si>
    <t>07009</t>
  </si>
  <si>
    <t>Arriaga</t>
  </si>
  <si>
    <t>07010</t>
  </si>
  <si>
    <t>Bejucal de Ocampo</t>
  </si>
  <si>
    <t>07011</t>
  </si>
  <si>
    <t>Bella Vista</t>
  </si>
  <si>
    <t>07012</t>
  </si>
  <si>
    <t>Berriozábal</t>
  </si>
  <si>
    <t>07013</t>
  </si>
  <si>
    <t>Bochil</t>
  </si>
  <si>
    <t>07014</t>
  </si>
  <si>
    <t>El Bosque</t>
  </si>
  <si>
    <t>07015</t>
  </si>
  <si>
    <t>Cacahoatán</t>
  </si>
  <si>
    <t>07016</t>
  </si>
  <si>
    <t>Catazajá</t>
  </si>
  <si>
    <t>07017</t>
  </si>
  <si>
    <t>Cintalapa</t>
  </si>
  <si>
    <t>07018</t>
  </si>
  <si>
    <t>Coapilla</t>
  </si>
  <si>
    <t>07019</t>
  </si>
  <si>
    <t>Comitán de Domínguez</t>
  </si>
  <si>
    <t>07020</t>
  </si>
  <si>
    <t>La Concordia</t>
  </si>
  <si>
    <t>07021</t>
  </si>
  <si>
    <t>Copainalá</t>
  </si>
  <si>
    <t>07022</t>
  </si>
  <si>
    <t>Chalchihuitán</t>
  </si>
  <si>
    <t>07023</t>
  </si>
  <si>
    <t>Chamula</t>
  </si>
  <si>
    <t>07024</t>
  </si>
  <si>
    <t>Chanal</t>
  </si>
  <si>
    <t>07025</t>
  </si>
  <si>
    <t>Chapultenango</t>
  </si>
  <si>
    <t>07026</t>
  </si>
  <si>
    <t>Chenalhó</t>
  </si>
  <si>
    <t>07027</t>
  </si>
  <si>
    <t>Chiapa de Corzo</t>
  </si>
  <si>
    <t>07028</t>
  </si>
  <si>
    <t>Chiapilla</t>
  </si>
  <si>
    <t>07029</t>
  </si>
  <si>
    <t>Chicoasén</t>
  </si>
  <si>
    <t>07030</t>
  </si>
  <si>
    <t>Chicomuselo</t>
  </si>
  <si>
    <t>07031</t>
  </si>
  <si>
    <t>Chilón</t>
  </si>
  <si>
    <t>07032</t>
  </si>
  <si>
    <t>Escuintla</t>
  </si>
  <si>
    <t>07033</t>
  </si>
  <si>
    <t>Francisco León</t>
  </si>
  <si>
    <t>07034</t>
  </si>
  <si>
    <t>Frontera Comalapa</t>
  </si>
  <si>
    <t>07035</t>
  </si>
  <si>
    <t>Frontera Hidalgo</t>
  </si>
  <si>
    <t>07036</t>
  </si>
  <si>
    <t>La Grandeza</t>
  </si>
  <si>
    <t>07037</t>
  </si>
  <si>
    <t>Huehuetán</t>
  </si>
  <si>
    <t>07038</t>
  </si>
  <si>
    <t>Huixtán</t>
  </si>
  <si>
    <t>07039</t>
  </si>
  <si>
    <t>039</t>
  </si>
  <si>
    <t>Huitiupán</t>
  </si>
  <si>
    <t>07040</t>
  </si>
  <si>
    <t>040</t>
  </si>
  <si>
    <t>Huixtla</t>
  </si>
  <si>
    <t>07041</t>
  </si>
  <si>
    <t>041</t>
  </si>
  <si>
    <t>La Independencia</t>
  </si>
  <si>
    <t>07042</t>
  </si>
  <si>
    <t>042</t>
  </si>
  <si>
    <t>Ixhuatán</t>
  </si>
  <si>
    <t>07043</t>
  </si>
  <si>
    <t>043</t>
  </si>
  <si>
    <t>Ixtacomitán</t>
  </si>
  <si>
    <t>07044</t>
  </si>
  <si>
    <t>044</t>
  </si>
  <si>
    <t>Ixtapa</t>
  </si>
  <si>
    <t>07045</t>
  </si>
  <si>
    <t>045</t>
  </si>
  <si>
    <t>Ixtapangajoya</t>
  </si>
  <si>
    <t>07046</t>
  </si>
  <si>
    <t>046</t>
  </si>
  <si>
    <t>Jiquipilas</t>
  </si>
  <si>
    <t>07047</t>
  </si>
  <si>
    <t>047</t>
  </si>
  <si>
    <t>Jitotol</t>
  </si>
  <si>
    <t>07048</t>
  </si>
  <si>
    <t>048</t>
  </si>
  <si>
    <t>07049</t>
  </si>
  <si>
    <t>049</t>
  </si>
  <si>
    <t>Larráinzar</t>
  </si>
  <si>
    <t>07050</t>
  </si>
  <si>
    <t>050</t>
  </si>
  <si>
    <t>La Libertad</t>
  </si>
  <si>
    <t>07051</t>
  </si>
  <si>
    <t>051</t>
  </si>
  <si>
    <t>Mapastepec</t>
  </si>
  <si>
    <t>07052</t>
  </si>
  <si>
    <t>052</t>
  </si>
  <si>
    <t>Las Margaritas</t>
  </si>
  <si>
    <t>07053</t>
  </si>
  <si>
    <t>053</t>
  </si>
  <si>
    <t>Mazapa de Madero</t>
  </si>
  <si>
    <t>07054</t>
  </si>
  <si>
    <t>054</t>
  </si>
  <si>
    <t>Mazatán</t>
  </si>
  <si>
    <t>07055</t>
  </si>
  <si>
    <t>055</t>
  </si>
  <si>
    <t>Metapa</t>
  </si>
  <si>
    <t>07056</t>
  </si>
  <si>
    <t>056</t>
  </si>
  <si>
    <t>Mitontic</t>
  </si>
  <si>
    <t>07057</t>
  </si>
  <si>
    <t>057</t>
  </si>
  <si>
    <t>Motozintla</t>
  </si>
  <si>
    <t>07058</t>
  </si>
  <si>
    <t>058</t>
  </si>
  <si>
    <t>Nicolás Ruíz</t>
  </si>
  <si>
    <t>07059</t>
  </si>
  <si>
    <t>059</t>
  </si>
  <si>
    <t>Ocosingo</t>
  </si>
  <si>
    <t>07060</t>
  </si>
  <si>
    <t>060</t>
  </si>
  <si>
    <t>Ocotepec</t>
  </si>
  <si>
    <t>07061</t>
  </si>
  <si>
    <t>061</t>
  </si>
  <si>
    <t>Ocozocoautla de Espinosa</t>
  </si>
  <si>
    <t>07062</t>
  </si>
  <si>
    <t>062</t>
  </si>
  <si>
    <t>Ostuacán</t>
  </si>
  <si>
    <t>07063</t>
  </si>
  <si>
    <t>063</t>
  </si>
  <si>
    <t>Osumacinta</t>
  </si>
  <si>
    <t>07064</t>
  </si>
  <si>
    <t>064</t>
  </si>
  <si>
    <t>Oxchuc</t>
  </si>
  <si>
    <t>07065</t>
  </si>
  <si>
    <t>065</t>
  </si>
  <si>
    <t>Palenque</t>
  </si>
  <si>
    <t>07066</t>
  </si>
  <si>
    <t>066</t>
  </si>
  <si>
    <t>Pantelhó</t>
  </si>
  <si>
    <t>07067</t>
  </si>
  <si>
    <t>067</t>
  </si>
  <si>
    <t>Pantepec</t>
  </si>
  <si>
    <t>07068</t>
  </si>
  <si>
    <t>068</t>
  </si>
  <si>
    <t>Pichucalco</t>
  </si>
  <si>
    <t>07069</t>
  </si>
  <si>
    <t>069</t>
  </si>
  <si>
    <t>Pijijiapan</t>
  </si>
  <si>
    <t>07070</t>
  </si>
  <si>
    <t>070</t>
  </si>
  <si>
    <t>El Porvenir</t>
  </si>
  <si>
    <t>07071</t>
  </si>
  <si>
    <t>071</t>
  </si>
  <si>
    <t>Villa Comaltitlán</t>
  </si>
  <si>
    <t>07072</t>
  </si>
  <si>
    <t>072</t>
  </si>
  <si>
    <t>Pueblo Nuevo Solistahuacán</t>
  </si>
  <si>
    <t>07073</t>
  </si>
  <si>
    <t>073</t>
  </si>
  <si>
    <t>Rayón</t>
  </si>
  <si>
    <t>07074</t>
  </si>
  <si>
    <t>074</t>
  </si>
  <si>
    <t>Reforma</t>
  </si>
  <si>
    <t>07075</t>
  </si>
  <si>
    <t>075</t>
  </si>
  <si>
    <t>Las Rosas</t>
  </si>
  <si>
    <t>07076</t>
  </si>
  <si>
    <t>076</t>
  </si>
  <si>
    <t>Sabanilla</t>
  </si>
  <si>
    <t>07077</t>
  </si>
  <si>
    <t>077</t>
  </si>
  <si>
    <t>Salto de Agua</t>
  </si>
  <si>
    <t>07078</t>
  </si>
  <si>
    <t>078</t>
  </si>
  <si>
    <t>San Cristóbal de las Casas</t>
  </si>
  <si>
    <t>07079</t>
  </si>
  <si>
    <t>079</t>
  </si>
  <si>
    <t>San Fernando</t>
  </si>
  <si>
    <t>07080</t>
  </si>
  <si>
    <t>080</t>
  </si>
  <si>
    <t>Siltepec</t>
  </si>
  <si>
    <t>07081</t>
  </si>
  <si>
    <t>081</t>
  </si>
  <si>
    <t>Simojovel</t>
  </si>
  <si>
    <t>07082</t>
  </si>
  <si>
    <t>082</t>
  </si>
  <si>
    <t>Sitalá</t>
  </si>
  <si>
    <t>07083</t>
  </si>
  <si>
    <t>083</t>
  </si>
  <si>
    <t>Socoltenango</t>
  </si>
  <si>
    <t>07084</t>
  </si>
  <si>
    <t>084</t>
  </si>
  <si>
    <t>Solosuchiapa</t>
  </si>
  <si>
    <t>07085</t>
  </si>
  <si>
    <t>085</t>
  </si>
  <si>
    <t>Soyaló</t>
  </si>
  <si>
    <t>07086</t>
  </si>
  <si>
    <t>086</t>
  </si>
  <si>
    <t>Suchiapa</t>
  </si>
  <si>
    <t>07087</t>
  </si>
  <si>
    <t>087</t>
  </si>
  <si>
    <t>Suchiate</t>
  </si>
  <si>
    <t>07088</t>
  </si>
  <si>
    <t>088</t>
  </si>
  <si>
    <t>Sunuapa</t>
  </si>
  <si>
    <t>07089</t>
  </si>
  <si>
    <t>089</t>
  </si>
  <si>
    <t>Tapachula</t>
  </si>
  <si>
    <t>07090</t>
  </si>
  <si>
    <t>090</t>
  </si>
  <si>
    <t>Tapalapa</t>
  </si>
  <si>
    <t>07091</t>
  </si>
  <si>
    <t>091</t>
  </si>
  <si>
    <t>Tapilula</t>
  </si>
  <si>
    <t>07092</t>
  </si>
  <si>
    <t>092</t>
  </si>
  <si>
    <t>Tecpatán</t>
  </si>
  <si>
    <t>07093</t>
  </si>
  <si>
    <t>093</t>
  </si>
  <si>
    <t>Tenejapa</t>
  </si>
  <si>
    <t>07094</t>
  </si>
  <si>
    <t>094</t>
  </si>
  <si>
    <t>Teopisca</t>
  </si>
  <si>
    <t>07096</t>
  </si>
  <si>
    <t>096</t>
  </si>
  <si>
    <t>Tila</t>
  </si>
  <si>
    <t>07097</t>
  </si>
  <si>
    <t>097</t>
  </si>
  <si>
    <t>Tonalá</t>
  </si>
  <si>
    <t>07098</t>
  </si>
  <si>
    <t>098</t>
  </si>
  <si>
    <t>Totolapa</t>
  </si>
  <si>
    <t>07099</t>
  </si>
  <si>
    <t>099</t>
  </si>
  <si>
    <t>La Trinitaria</t>
  </si>
  <si>
    <t>07100</t>
  </si>
  <si>
    <t>100</t>
  </si>
  <si>
    <t>Tumbalá</t>
  </si>
  <si>
    <t>07101</t>
  </si>
  <si>
    <t>101</t>
  </si>
  <si>
    <t>Tuxtla Gutiérrez</t>
  </si>
  <si>
    <t>07102</t>
  </si>
  <si>
    <t>102</t>
  </si>
  <si>
    <t>Tuxtla Chico</t>
  </si>
  <si>
    <t>07103</t>
  </si>
  <si>
    <t>103</t>
  </si>
  <si>
    <t>Tuzantán</t>
  </si>
  <si>
    <t>07104</t>
  </si>
  <si>
    <t>104</t>
  </si>
  <si>
    <t>Tzimol</t>
  </si>
  <si>
    <t>07105</t>
  </si>
  <si>
    <t>105</t>
  </si>
  <si>
    <t>Unión Juárez</t>
  </si>
  <si>
    <t>07106</t>
  </si>
  <si>
    <t>106</t>
  </si>
  <si>
    <t>Venustiano Carranza</t>
  </si>
  <si>
    <t>07107</t>
  </si>
  <si>
    <t>107</t>
  </si>
  <si>
    <t>Villa Corzo</t>
  </si>
  <si>
    <t>07108</t>
  </si>
  <si>
    <t>108</t>
  </si>
  <si>
    <t>Villaflores</t>
  </si>
  <si>
    <t>07109</t>
  </si>
  <si>
    <t>109</t>
  </si>
  <si>
    <t>Yajalón</t>
  </si>
  <si>
    <t>07110</t>
  </si>
  <si>
    <t>110</t>
  </si>
  <si>
    <t>San Lucas</t>
  </si>
  <si>
    <t>07111</t>
  </si>
  <si>
    <t>111</t>
  </si>
  <si>
    <t>Zinacantán</t>
  </si>
  <si>
    <t>07112</t>
  </si>
  <si>
    <t>112</t>
  </si>
  <si>
    <t>San Juan Cancuc</t>
  </si>
  <si>
    <t>07113</t>
  </si>
  <si>
    <t>113</t>
  </si>
  <si>
    <t>Aldama</t>
  </si>
  <si>
    <t>07114</t>
  </si>
  <si>
    <t>114</t>
  </si>
  <si>
    <t>Benemérito de las Américas</t>
  </si>
  <si>
    <t>07115</t>
  </si>
  <si>
    <t>115</t>
  </si>
  <si>
    <t>Maravilla Tenejapa</t>
  </si>
  <si>
    <t>07116</t>
  </si>
  <si>
    <t>116</t>
  </si>
  <si>
    <t>Marqués de Comillas</t>
  </si>
  <si>
    <t>07117</t>
  </si>
  <si>
    <t>117</t>
  </si>
  <si>
    <t>Montecristo de Guerrero</t>
  </si>
  <si>
    <t>07118</t>
  </si>
  <si>
    <t>118</t>
  </si>
  <si>
    <t>San Andrés Duraznal</t>
  </si>
  <si>
    <t>07119</t>
  </si>
  <si>
    <t>119</t>
  </si>
  <si>
    <t>Santiago el Pinar</t>
  </si>
  <si>
    <t>08001</t>
  </si>
  <si>
    <t>Ahumada</t>
  </si>
  <si>
    <t>08002</t>
  </si>
  <si>
    <t>08003</t>
  </si>
  <si>
    <t>08004</t>
  </si>
  <si>
    <t>Aquiles Serdán</t>
  </si>
  <si>
    <t>08005</t>
  </si>
  <si>
    <t>Ascensión</t>
  </si>
  <si>
    <t>08006</t>
  </si>
  <si>
    <t>Bachíniva</t>
  </si>
  <si>
    <t>08007</t>
  </si>
  <si>
    <t>Balleza</t>
  </si>
  <si>
    <t>08008</t>
  </si>
  <si>
    <t>Batopilas</t>
  </si>
  <si>
    <t>08009</t>
  </si>
  <si>
    <t>Bocoyna</t>
  </si>
  <si>
    <t>08010</t>
  </si>
  <si>
    <t>Buenaventura</t>
  </si>
  <si>
    <t>08011</t>
  </si>
  <si>
    <t>Camargo</t>
  </si>
  <si>
    <t>08012</t>
  </si>
  <si>
    <t>Carichí</t>
  </si>
  <si>
    <t>08013</t>
  </si>
  <si>
    <t>Casas Grandes</t>
  </si>
  <si>
    <t>08014</t>
  </si>
  <si>
    <t>Coronado</t>
  </si>
  <si>
    <t>08015</t>
  </si>
  <si>
    <t>Coyame del Sotol</t>
  </si>
  <si>
    <t>08016</t>
  </si>
  <si>
    <t>La Cruz</t>
  </si>
  <si>
    <t>08017</t>
  </si>
  <si>
    <t>08018</t>
  </si>
  <si>
    <t>Cusihuiriachi</t>
  </si>
  <si>
    <t>08019</t>
  </si>
  <si>
    <t>08020</t>
  </si>
  <si>
    <t>Chínipas</t>
  </si>
  <si>
    <t>08021</t>
  </si>
  <si>
    <t>Delicias</t>
  </si>
  <si>
    <t>08022</t>
  </si>
  <si>
    <t>Dr. Belisario Domínguez</t>
  </si>
  <si>
    <t>08023</t>
  </si>
  <si>
    <t>Galeana</t>
  </si>
  <si>
    <t>08024</t>
  </si>
  <si>
    <t>Santa Isabel</t>
  </si>
  <si>
    <t>08025</t>
  </si>
  <si>
    <t>Gómez Farías</t>
  </si>
  <si>
    <t>08026</t>
  </si>
  <si>
    <t>Gran Morelos</t>
  </si>
  <si>
    <t>08027</t>
  </si>
  <si>
    <t>Guachochi</t>
  </si>
  <si>
    <t>08028</t>
  </si>
  <si>
    <t>Guadalupe</t>
  </si>
  <si>
    <t>08029</t>
  </si>
  <si>
    <t>Guadalupe y Calvo</t>
  </si>
  <si>
    <t>08030</t>
  </si>
  <si>
    <t>Guazapares</t>
  </si>
  <si>
    <t>08031</t>
  </si>
  <si>
    <t>08032</t>
  </si>
  <si>
    <t>Hidalgo del Parral</t>
  </si>
  <si>
    <t>08033</t>
  </si>
  <si>
    <t>Huejotitán</t>
  </si>
  <si>
    <t>08034</t>
  </si>
  <si>
    <t>Ignacio Zaragoza</t>
  </si>
  <si>
    <t>08035</t>
  </si>
  <si>
    <t>Janos</t>
  </si>
  <si>
    <t>08036</t>
  </si>
  <si>
    <t>08037</t>
  </si>
  <si>
    <t>08038</t>
  </si>
  <si>
    <t>Julimes</t>
  </si>
  <si>
    <t>08039</t>
  </si>
  <si>
    <t>López</t>
  </si>
  <si>
    <t>08040</t>
  </si>
  <si>
    <t>Madera</t>
  </si>
  <si>
    <t>08041</t>
  </si>
  <si>
    <t>Maguarichi</t>
  </si>
  <si>
    <t>08042</t>
  </si>
  <si>
    <t>Manuel Benavides</t>
  </si>
  <si>
    <t>08043</t>
  </si>
  <si>
    <t>Matachí</t>
  </si>
  <si>
    <t>08044</t>
  </si>
  <si>
    <t>08045</t>
  </si>
  <si>
    <t>Meoqui</t>
  </si>
  <si>
    <t>08046</t>
  </si>
  <si>
    <t>08047</t>
  </si>
  <si>
    <t>Moris</t>
  </si>
  <si>
    <t>08048</t>
  </si>
  <si>
    <t>Namiquipa</t>
  </si>
  <si>
    <t>08049</t>
  </si>
  <si>
    <t>Nonoava</t>
  </si>
  <si>
    <t>08050</t>
  </si>
  <si>
    <t>Nuevo Casas Grandes</t>
  </si>
  <si>
    <t>08051</t>
  </si>
  <si>
    <t>08052</t>
  </si>
  <si>
    <t>Ojinaga</t>
  </si>
  <si>
    <t>08053</t>
  </si>
  <si>
    <t>Praxedis G. Guerrero</t>
  </si>
  <si>
    <t>08054</t>
  </si>
  <si>
    <t>Riva Palacio</t>
  </si>
  <si>
    <t>08055</t>
  </si>
  <si>
    <t>Rosales</t>
  </si>
  <si>
    <t>08056</t>
  </si>
  <si>
    <t>Rosario</t>
  </si>
  <si>
    <t>08057</t>
  </si>
  <si>
    <t>San Francisco de Borja</t>
  </si>
  <si>
    <t>08058</t>
  </si>
  <si>
    <t>San Francisco de Conchos</t>
  </si>
  <si>
    <t>08059</t>
  </si>
  <si>
    <t>San Francisco del Oro</t>
  </si>
  <si>
    <t>08060</t>
  </si>
  <si>
    <t>Santa Bárbara</t>
  </si>
  <si>
    <t>08061</t>
  </si>
  <si>
    <t>Satevó</t>
  </si>
  <si>
    <t>08062</t>
  </si>
  <si>
    <t>Saucillo</t>
  </si>
  <si>
    <t>08063</t>
  </si>
  <si>
    <t>Temósachic</t>
  </si>
  <si>
    <t>08064</t>
  </si>
  <si>
    <t>El Tule</t>
  </si>
  <si>
    <t>08065</t>
  </si>
  <si>
    <t>Urique</t>
  </si>
  <si>
    <t>08066</t>
  </si>
  <si>
    <t>Uruachi</t>
  </si>
  <si>
    <t>08067</t>
  </si>
  <si>
    <t>Valle de Zaragoza</t>
  </si>
  <si>
    <t>09002</t>
  </si>
  <si>
    <t>Azcapotzalco</t>
  </si>
  <si>
    <t>09003</t>
  </si>
  <si>
    <t>Coyoacán</t>
  </si>
  <si>
    <t>09004</t>
  </si>
  <si>
    <t>Cuajimalpa de Morelos</t>
  </si>
  <si>
    <t>09005</t>
  </si>
  <si>
    <t>Gustavo A. Madero</t>
  </si>
  <si>
    <t>09006</t>
  </si>
  <si>
    <t>Iztacalco</t>
  </si>
  <si>
    <t>09007</t>
  </si>
  <si>
    <t>Iztapalapa</t>
  </si>
  <si>
    <t>09008</t>
  </si>
  <si>
    <t>La Magdalena Contreras</t>
  </si>
  <si>
    <t>09009</t>
  </si>
  <si>
    <t>Milpa Alta</t>
  </si>
  <si>
    <t>09010</t>
  </si>
  <si>
    <t>Álvaro Obregón</t>
  </si>
  <si>
    <t>09011</t>
  </si>
  <si>
    <t>Tláhuac</t>
  </si>
  <si>
    <t>09012</t>
  </si>
  <si>
    <t>Tlalpan</t>
  </si>
  <si>
    <t>09013</t>
  </si>
  <si>
    <t>Xochimilco</t>
  </si>
  <si>
    <t>09014</t>
  </si>
  <si>
    <t>Benito Juárez</t>
  </si>
  <si>
    <t>09015</t>
  </si>
  <si>
    <t>09016</t>
  </si>
  <si>
    <t>Miguel Hidalgo</t>
  </si>
  <si>
    <t>09017</t>
  </si>
  <si>
    <t>10001</t>
  </si>
  <si>
    <t>Canatlán</t>
  </si>
  <si>
    <t>10002</t>
  </si>
  <si>
    <t>Canelas</t>
  </si>
  <si>
    <t>10003</t>
  </si>
  <si>
    <t>Coneto de Comonfort</t>
  </si>
  <si>
    <t>10004</t>
  </si>
  <si>
    <t>Cuencamé</t>
  </si>
  <si>
    <t>10005</t>
  </si>
  <si>
    <t>10006</t>
  </si>
  <si>
    <t>General Simón Bolívar</t>
  </si>
  <si>
    <t>10007</t>
  </si>
  <si>
    <t>Gómez Palacio</t>
  </si>
  <si>
    <t>10008</t>
  </si>
  <si>
    <t>Guadalupe Victoria</t>
  </si>
  <si>
    <t>10009</t>
  </si>
  <si>
    <t>Guanaceví</t>
  </si>
  <si>
    <t>10010</t>
  </si>
  <si>
    <t>10011</t>
  </si>
  <si>
    <t>Indé</t>
  </si>
  <si>
    <t>10012</t>
  </si>
  <si>
    <t>Lerdo</t>
  </si>
  <si>
    <t>10013</t>
  </si>
  <si>
    <t>Mapimí</t>
  </si>
  <si>
    <t>10014</t>
  </si>
  <si>
    <t>Mezquital</t>
  </si>
  <si>
    <t>10015</t>
  </si>
  <si>
    <t>Nazas</t>
  </si>
  <si>
    <t>10016</t>
  </si>
  <si>
    <t>Nombre de Dios</t>
  </si>
  <si>
    <t>10017</t>
  </si>
  <si>
    <t>10018</t>
  </si>
  <si>
    <t>El Oro</t>
  </si>
  <si>
    <t>10019</t>
  </si>
  <si>
    <t>Otáez</t>
  </si>
  <si>
    <t>10020</t>
  </si>
  <si>
    <t>Pánuco de Coronado</t>
  </si>
  <si>
    <t>10021</t>
  </si>
  <si>
    <t>Peñón Blanco</t>
  </si>
  <si>
    <t>10022</t>
  </si>
  <si>
    <t>Poanas</t>
  </si>
  <si>
    <t>10023</t>
  </si>
  <si>
    <t>Pueblo Nuevo</t>
  </si>
  <si>
    <t>10024</t>
  </si>
  <si>
    <t>Rodeo</t>
  </si>
  <si>
    <t>10025</t>
  </si>
  <si>
    <t>San Bernardo</t>
  </si>
  <si>
    <t>10026</t>
  </si>
  <si>
    <t>San Dimas</t>
  </si>
  <si>
    <t>10027</t>
  </si>
  <si>
    <t>San Juan de Guadalupe</t>
  </si>
  <si>
    <t>10028</t>
  </si>
  <si>
    <t>San Juan del Río</t>
  </si>
  <si>
    <t>10029</t>
  </si>
  <si>
    <t>San Luis del Cordero</t>
  </si>
  <si>
    <t>10030</t>
  </si>
  <si>
    <t>San Pedro del Gallo</t>
  </si>
  <si>
    <t>10031</t>
  </si>
  <si>
    <t>Santa Clara</t>
  </si>
  <si>
    <t>10032</t>
  </si>
  <si>
    <t>Santiago Papasquiaro</t>
  </si>
  <si>
    <t>10033</t>
  </si>
  <si>
    <t>Súchil</t>
  </si>
  <si>
    <t>10034</t>
  </si>
  <si>
    <t>Tamazula</t>
  </si>
  <si>
    <t>10035</t>
  </si>
  <si>
    <t>Tepehuanes</t>
  </si>
  <si>
    <t>10036</t>
  </si>
  <si>
    <t>Tlahualilo</t>
  </si>
  <si>
    <t>10037</t>
  </si>
  <si>
    <t>Topia</t>
  </si>
  <si>
    <t>10038</t>
  </si>
  <si>
    <t>Vicente Guerrero</t>
  </si>
  <si>
    <t>10039</t>
  </si>
  <si>
    <t>Nuevo Ideal</t>
  </si>
  <si>
    <t>11001</t>
  </si>
  <si>
    <t>11002</t>
  </si>
  <si>
    <t>Acámbaro</t>
  </si>
  <si>
    <t>11003</t>
  </si>
  <si>
    <t>San Miguel de Allende</t>
  </si>
  <si>
    <t>11004</t>
  </si>
  <si>
    <t>Apaseo el Alto</t>
  </si>
  <si>
    <t>11005</t>
  </si>
  <si>
    <t>Apaseo el Grande</t>
  </si>
  <si>
    <t>11006</t>
  </si>
  <si>
    <t>Atarjea</t>
  </si>
  <si>
    <t>11007</t>
  </si>
  <si>
    <t>Celaya</t>
  </si>
  <si>
    <t>11008</t>
  </si>
  <si>
    <t>Manuel Doblado</t>
  </si>
  <si>
    <t>11009</t>
  </si>
  <si>
    <t>Comonfort</t>
  </si>
  <si>
    <t>11010</t>
  </si>
  <si>
    <t>Coroneo</t>
  </si>
  <si>
    <t>11011</t>
  </si>
  <si>
    <t>Cortazar</t>
  </si>
  <si>
    <t>11012</t>
  </si>
  <si>
    <t>Cuerámaro</t>
  </si>
  <si>
    <t>11013</t>
  </si>
  <si>
    <t>Doctor Mora</t>
  </si>
  <si>
    <t>11014</t>
  </si>
  <si>
    <t>Dolores Hidalgo Cuna de la Independencia Nacional</t>
  </si>
  <si>
    <t>11015</t>
  </si>
  <si>
    <t>11016</t>
  </si>
  <si>
    <t>Huanímaro</t>
  </si>
  <si>
    <t>11017</t>
  </si>
  <si>
    <t>Irapuato</t>
  </si>
  <si>
    <t>11018</t>
  </si>
  <si>
    <t>Jaral del Progreso</t>
  </si>
  <si>
    <t>11019</t>
  </si>
  <si>
    <t>Jerécuaro</t>
  </si>
  <si>
    <t>11020</t>
  </si>
  <si>
    <t>León</t>
  </si>
  <si>
    <t>11021</t>
  </si>
  <si>
    <t>Moroleón</t>
  </si>
  <si>
    <t>11022</t>
  </si>
  <si>
    <t>11023</t>
  </si>
  <si>
    <t>Pénjamo</t>
  </si>
  <si>
    <t>11024</t>
  </si>
  <si>
    <t>11025</t>
  </si>
  <si>
    <t>Purísima del Rincón</t>
  </si>
  <si>
    <t>11026</t>
  </si>
  <si>
    <t>Romita</t>
  </si>
  <si>
    <t>11027</t>
  </si>
  <si>
    <t>Salamanca</t>
  </si>
  <si>
    <t>11028</t>
  </si>
  <si>
    <t>Salvatierra</t>
  </si>
  <si>
    <t>11029</t>
  </si>
  <si>
    <t>San Diego de la Unión</t>
  </si>
  <si>
    <t>11030</t>
  </si>
  <si>
    <t>San Felipe</t>
  </si>
  <si>
    <t>11031</t>
  </si>
  <si>
    <t>San Francisco del Rincón</t>
  </si>
  <si>
    <t>11032</t>
  </si>
  <si>
    <t>San José Iturbide</t>
  </si>
  <si>
    <t>11033</t>
  </si>
  <si>
    <t>San Luis de la Paz</t>
  </si>
  <si>
    <t>11034</t>
  </si>
  <si>
    <t>Santa Catarina</t>
  </si>
  <si>
    <t>11035</t>
  </si>
  <si>
    <t>Santa Cruz de Juventino Rosas</t>
  </si>
  <si>
    <t>11036</t>
  </si>
  <si>
    <t>Santiago Maravatío</t>
  </si>
  <si>
    <t>11037</t>
  </si>
  <si>
    <t>Silao de la Victoria</t>
  </si>
  <si>
    <t>11038</t>
  </si>
  <si>
    <t>Tarandacuao</t>
  </si>
  <si>
    <t>11039</t>
  </si>
  <si>
    <t>Tarimoro</t>
  </si>
  <si>
    <t>11040</t>
  </si>
  <si>
    <t>Tierra Blanca</t>
  </si>
  <si>
    <t>11041</t>
  </si>
  <si>
    <t>Uriangato</t>
  </si>
  <si>
    <t>11042</t>
  </si>
  <si>
    <t>Valle de Santiago</t>
  </si>
  <si>
    <t>11043</t>
  </si>
  <si>
    <t>Victoria</t>
  </si>
  <si>
    <t>11044</t>
  </si>
  <si>
    <t>Villagrán</t>
  </si>
  <si>
    <t>11045</t>
  </si>
  <si>
    <t>Xichú</t>
  </si>
  <si>
    <t>11046</t>
  </si>
  <si>
    <t>Yuriria</t>
  </si>
  <si>
    <t>12001</t>
  </si>
  <si>
    <t>Acapulco de Juárez</t>
  </si>
  <si>
    <t>12002</t>
  </si>
  <si>
    <t>Ahuacuotzingo</t>
  </si>
  <si>
    <t>12003</t>
  </si>
  <si>
    <t>Ajuchitlán del Progreso</t>
  </si>
  <si>
    <t>12004</t>
  </si>
  <si>
    <t>Alcozauca de Guerrero</t>
  </si>
  <si>
    <t>12005</t>
  </si>
  <si>
    <t>Alpoyeca</t>
  </si>
  <si>
    <t>12006</t>
  </si>
  <si>
    <t>Apaxtla</t>
  </si>
  <si>
    <t>12007</t>
  </si>
  <si>
    <t>Arcelia</t>
  </si>
  <si>
    <t>12008</t>
  </si>
  <si>
    <t>Atenango del Río</t>
  </si>
  <si>
    <t>12009</t>
  </si>
  <si>
    <t>Atlamajalcingo del Monte</t>
  </si>
  <si>
    <t>12010</t>
  </si>
  <si>
    <t>Atlixtac</t>
  </si>
  <si>
    <t>12011</t>
  </si>
  <si>
    <t>Atoyac de Álvarez</t>
  </si>
  <si>
    <t>12012</t>
  </si>
  <si>
    <t>Ayutla de los Libres</t>
  </si>
  <si>
    <t>12013</t>
  </si>
  <si>
    <t>Azoyú</t>
  </si>
  <si>
    <t>12014</t>
  </si>
  <si>
    <t>12015</t>
  </si>
  <si>
    <t>Buenavista de Cuéllar</t>
  </si>
  <si>
    <t>12016</t>
  </si>
  <si>
    <t>Coahuayutla de José María Izazaga</t>
  </si>
  <si>
    <t>12017</t>
  </si>
  <si>
    <t>Cocula</t>
  </si>
  <si>
    <t>12018</t>
  </si>
  <si>
    <t>Copala</t>
  </si>
  <si>
    <t>12019</t>
  </si>
  <si>
    <t>Copalillo</t>
  </si>
  <si>
    <t>12020</t>
  </si>
  <si>
    <t>Copanatoyac</t>
  </si>
  <si>
    <t>12021</t>
  </si>
  <si>
    <t>Coyuca de Benítez</t>
  </si>
  <si>
    <t>12022</t>
  </si>
  <si>
    <t>Coyuca de Catalán</t>
  </si>
  <si>
    <t>12023</t>
  </si>
  <si>
    <t>Cuajinicuilapa</t>
  </si>
  <si>
    <t>12024</t>
  </si>
  <si>
    <t>Cualác</t>
  </si>
  <si>
    <t>12025</t>
  </si>
  <si>
    <t>Cuautepec</t>
  </si>
  <si>
    <t>12026</t>
  </si>
  <si>
    <t>Cuetzala del Progreso</t>
  </si>
  <si>
    <t>12027</t>
  </si>
  <si>
    <t>Cutzamala de Pinzón</t>
  </si>
  <si>
    <t>12028</t>
  </si>
  <si>
    <t>Chilapa de Álvarez</t>
  </si>
  <si>
    <t>12029</t>
  </si>
  <si>
    <t>Chilpancingo de los Bravo</t>
  </si>
  <si>
    <t>12030</t>
  </si>
  <si>
    <t>Florencio Villarreal</t>
  </si>
  <si>
    <t>12031</t>
  </si>
  <si>
    <t>General Canuto A. Neri</t>
  </si>
  <si>
    <t>12032</t>
  </si>
  <si>
    <t>General Heliodoro Castillo</t>
  </si>
  <si>
    <t>12033</t>
  </si>
  <si>
    <t>Huamuxtitlán</t>
  </si>
  <si>
    <t>12034</t>
  </si>
  <si>
    <t>Huitzuco de los Figueroa</t>
  </si>
  <si>
    <t>12035</t>
  </si>
  <si>
    <t>Iguala de la Independencia</t>
  </si>
  <si>
    <t>12036</t>
  </si>
  <si>
    <t>Igualapa</t>
  </si>
  <si>
    <t>12037</t>
  </si>
  <si>
    <t>Ixcateopan de Cuauhtémoc</t>
  </si>
  <si>
    <t>12038</t>
  </si>
  <si>
    <t>Zihuatanejo de Azueta</t>
  </si>
  <si>
    <t>12039</t>
  </si>
  <si>
    <t>Juan R. Escudero</t>
  </si>
  <si>
    <t>12040</t>
  </si>
  <si>
    <t>Leonardo Bravo</t>
  </si>
  <si>
    <t>12041</t>
  </si>
  <si>
    <t>Malinaltepec</t>
  </si>
  <si>
    <t>12042</t>
  </si>
  <si>
    <t>Mártir de Cuilapan</t>
  </si>
  <si>
    <t>12043</t>
  </si>
  <si>
    <t>Metlatónoc</t>
  </si>
  <si>
    <t>12044</t>
  </si>
  <si>
    <t>Mochitlán</t>
  </si>
  <si>
    <t>12045</t>
  </si>
  <si>
    <t>Olinalá</t>
  </si>
  <si>
    <t>12046</t>
  </si>
  <si>
    <t>Ometepec</t>
  </si>
  <si>
    <t>12047</t>
  </si>
  <si>
    <t>Pedro Ascencio Alquisiras</t>
  </si>
  <si>
    <t>12048</t>
  </si>
  <si>
    <t>Petatlán</t>
  </si>
  <si>
    <t>12049</t>
  </si>
  <si>
    <t>Pilcaya</t>
  </si>
  <si>
    <t>12050</t>
  </si>
  <si>
    <t>Pungarabato</t>
  </si>
  <si>
    <t>12051</t>
  </si>
  <si>
    <t>Quechultenango</t>
  </si>
  <si>
    <t>12052</t>
  </si>
  <si>
    <t>San Luis Acatlán</t>
  </si>
  <si>
    <t>12053</t>
  </si>
  <si>
    <t>San Marcos</t>
  </si>
  <si>
    <t>12054</t>
  </si>
  <si>
    <t>San Miguel Totolapan</t>
  </si>
  <si>
    <t>12055</t>
  </si>
  <si>
    <t>Taxco de Alarcón</t>
  </si>
  <si>
    <t>12056</t>
  </si>
  <si>
    <t>Tecoanapa</t>
  </si>
  <si>
    <t>12057</t>
  </si>
  <si>
    <t>Técpan de Galeana</t>
  </si>
  <si>
    <t>12058</t>
  </si>
  <si>
    <t>Teloloapan</t>
  </si>
  <si>
    <t>12059</t>
  </si>
  <si>
    <t>Tepecoacuilco de Trujano</t>
  </si>
  <si>
    <t>12060</t>
  </si>
  <si>
    <t>Tetipac</t>
  </si>
  <si>
    <t>12061</t>
  </si>
  <si>
    <t>Tixtla de Guerrero</t>
  </si>
  <si>
    <t>12062</t>
  </si>
  <si>
    <t>Tlacoachistlahuaca</t>
  </si>
  <si>
    <t>12063</t>
  </si>
  <si>
    <t>Tlacoapa</t>
  </si>
  <si>
    <t>12064</t>
  </si>
  <si>
    <t>Tlalchapa</t>
  </si>
  <si>
    <t>12065</t>
  </si>
  <si>
    <t>Tlalixtaquilla de Maldonado</t>
  </si>
  <si>
    <t>12066</t>
  </si>
  <si>
    <t>Tlapa de Comonfort</t>
  </si>
  <si>
    <t>12067</t>
  </si>
  <si>
    <t>Tlapehuala</t>
  </si>
  <si>
    <t>12068</t>
  </si>
  <si>
    <t>La Unión de Isidoro Montes de Oca</t>
  </si>
  <si>
    <t>12069</t>
  </si>
  <si>
    <t>Xalpatláhuac</t>
  </si>
  <si>
    <t>12070</t>
  </si>
  <si>
    <t>Xochihuehuetlán</t>
  </si>
  <si>
    <t>12071</t>
  </si>
  <si>
    <t>Xochistlahuaca</t>
  </si>
  <si>
    <t>12072</t>
  </si>
  <si>
    <t>Zapotitlán Tablas</t>
  </si>
  <si>
    <t>12073</t>
  </si>
  <si>
    <t>Zirándaro</t>
  </si>
  <si>
    <t>12074</t>
  </si>
  <si>
    <t>Zitlala</t>
  </si>
  <si>
    <t>12075</t>
  </si>
  <si>
    <t>Eduardo Neri</t>
  </si>
  <si>
    <t>12076</t>
  </si>
  <si>
    <t>Acatepec</t>
  </si>
  <si>
    <t>12077</t>
  </si>
  <si>
    <t>Marquelia</t>
  </si>
  <si>
    <t>12078</t>
  </si>
  <si>
    <t>Cochoapa el Grande</t>
  </si>
  <si>
    <t>12079</t>
  </si>
  <si>
    <t>José Joaquín de Herrera</t>
  </si>
  <si>
    <t>12080</t>
  </si>
  <si>
    <t>Juchitán</t>
  </si>
  <si>
    <t>12081</t>
  </si>
  <si>
    <t>Iliatenco</t>
  </si>
  <si>
    <t>13001</t>
  </si>
  <si>
    <t>Acatlán</t>
  </si>
  <si>
    <t>13002</t>
  </si>
  <si>
    <t>Acaxochitlán</t>
  </si>
  <si>
    <t>13003</t>
  </si>
  <si>
    <t>Actopan</t>
  </si>
  <si>
    <t>13004</t>
  </si>
  <si>
    <t>Agua Blanca de Iturbide</t>
  </si>
  <si>
    <t>13005</t>
  </si>
  <si>
    <t>Ajacuba</t>
  </si>
  <si>
    <t>13006</t>
  </si>
  <si>
    <t>Alfajayucan</t>
  </si>
  <si>
    <t>13007</t>
  </si>
  <si>
    <t>Almoloya</t>
  </si>
  <si>
    <t>13008</t>
  </si>
  <si>
    <t>Apan</t>
  </si>
  <si>
    <t>13009</t>
  </si>
  <si>
    <t>El Arenal</t>
  </si>
  <si>
    <t>13010</t>
  </si>
  <si>
    <t>Atitalaquia</t>
  </si>
  <si>
    <t>13011</t>
  </si>
  <si>
    <t>Atlapexco</t>
  </si>
  <si>
    <t>13012</t>
  </si>
  <si>
    <t>Atotonilco el Grande</t>
  </si>
  <si>
    <t>13013</t>
  </si>
  <si>
    <t>Atotonilco de Tula</t>
  </si>
  <si>
    <t>13014</t>
  </si>
  <si>
    <t>Calnali</t>
  </si>
  <si>
    <t>13015</t>
  </si>
  <si>
    <t>Cardonal</t>
  </si>
  <si>
    <t>13016</t>
  </si>
  <si>
    <t>Cuautepec de Hinojosa</t>
  </si>
  <si>
    <t>13017</t>
  </si>
  <si>
    <t>Chapantongo</t>
  </si>
  <si>
    <t>13018</t>
  </si>
  <si>
    <t>Chapulhuacán</t>
  </si>
  <si>
    <t>13019</t>
  </si>
  <si>
    <t>Chilcuautla</t>
  </si>
  <si>
    <t>13020</t>
  </si>
  <si>
    <t>Eloxochitlán</t>
  </si>
  <si>
    <t>13021</t>
  </si>
  <si>
    <t>Emiliano Zapata</t>
  </si>
  <si>
    <t>13022</t>
  </si>
  <si>
    <t>Epazoyucan</t>
  </si>
  <si>
    <t>13023</t>
  </si>
  <si>
    <t>13024</t>
  </si>
  <si>
    <t>Huasca de Ocampo</t>
  </si>
  <si>
    <t>13025</t>
  </si>
  <si>
    <t>Huautla</t>
  </si>
  <si>
    <t>13026</t>
  </si>
  <si>
    <t>Huazalingo</t>
  </si>
  <si>
    <t>13027</t>
  </si>
  <si>
    <t>Huehuetla</t>
  </si>
  <si>
    <t>13028</t>
  </si>
  <si>
    <t>Huejutla de Reyes</t>
  </si>
  <si>
    <t>13029</t>
  </si>
  <si>
    <t>Huichapan</t>
  </si>
  <si>
    <t>13030</t>
  </si>
  <si>
    <t>Ixmiquilpan</t>
  </si>
  <si>
    <t>13031</t>
  </si>
  <si>
    <t>Jacala de Ledezma</t>
  </si>
  <si>
    <t>13032</t>
  </si>
  <si>
    <t>Jaltocán</t>
  </si>
  <si>
    <t>13033</t>
  </si>
  <si>
    <t>Juárez Hidalgo</t>
  </si>
  <si>
    <t>13034</t>
  </si>
  <si>
    <t>Lolotla</t>
  </si>
  <si>
    <t>13035</t>
  </si>
  <si>
    <t>Metepec</t>
  </si>
  <si>
    <t>13036</t>
  </si>
  <si>
    <t>San Agustín Metzquititlán</t>
  </si>
  <si>
    <t>13037</t>
  </si>
  <si>
    <t>Metztitlán</t>
  </si>
  <si>
    <t>13038</t>
  </si>
  <si>
    <t>Mineral del Chico</t>
  </si>
  <si>
    <t>13039</t>
  </si>
  <si>
    <t>Mineral del Monte</t>
  </si>
  <si>
    <t>13040</t>
  </si>
  <si>
    <t>La Misión</t>
  </si>
  <si>
    <t>13041</t>
  </si>
  <si>
    <t>Mixquiahuala de Juárez</t>
  </si>
  <si>
    <t>13042</t>
  </si>
  <si>
    <t>Molango de Escamilla</t>
  </si>
  <si>
    <t>13043</t>
  </si>
  <si>
    <t>Nicolás Flores</t>
  </si>
  <si>
    <t>13044</t>
  </si>
  <si>
    <t>Nopala de Villagrán</t>
  </si>
  <si>
    <t>13045</t>
  </si>
  <si>
    <t>Omitlán de Juárez</t>
  </si>
  <si>
    <t>13046</t>
  </si>
  <si>
    <t>San Felipe Orizatlán</t>
  </si>
  <si>
    <t>13047</t>
  </si>
  <si>
    <t>Pacula</t>
  </si>
  <si>
    <t>13048</t>
  </si>
  <si>
    <t>Pachuca de Soto</t>
  </si>
  <si>
    <t>13049</t>
  </si>
  <si>
    <t>Pisaflores</t>
  </si>
  <si>
    <t>13050</t>
  </si>
  <si>
    <t>Progreso de Obregón</t>
  </si>
  <si>
    <t>13051</t>
  </si>
  <si>
    <t>Mineral de la Reforma</t>
  </si>
  <si>
    <t>13052</t>
  </si>
  <si>
    <t>San Agustín Tlaxiaca</t>
  </si>
  <si>
    <t>13053</t>
  </si>
  <si>
    <t>San Bartolo Tutotepec</t>
  </si>
  <si>
    <t>13054</t>
  </si>
  <si>
    <t>San Salvador</t>
  </si>
  <si>
    <t>13055</t>
  </si>
  <si>
    <t>Santiago de Anaya</t>
  </si>
  <si>
    <t>13056</t>
  </si>
  <si>
    <t>Santiago Tulantepec de Lugo Guerrero</t>
  </si>
  <si>
    <t>13057</t>
  </si>
  <si>
    <t>Singuilucan</t>
  </si>
  <si>
    <t>13058</t>
  </si>
  <si>
    <t>Tasquillo</t>
  </si>
  <si>
    <t>13059</t>
  </si>
  <si>
    <t>Tecozautla</t>
  </si>
  <si>
    <t>13060</t>
  </si>
  <si>
    <t>Tenango de Doria</t>
  </si>
  <si>
    <t>13061</t>
  </si>
  <si>
    <t>Tepeapulco</t>
  </si>
  <si>
    <t>13062</t>
  </si>
  <si>
    <t>Tepehuacán de Guerrero</t>
  </si>
  <si>
    <t>13063</t>
  </si>
  <si>
    <t>Tepeji del Río de Ocampo</t>
  </si>
  <si>
    <t>13064</t>
  </si>
  <si>
    <t>Tepetitlán</t>
  </si>
  <si>
    <t>13065</t>
  </si>
  <si>
    <t>Tetepango</t>
  </si>
  <si>
    <t>13066</t>
  </si>
  <si>
    <t>Villa de Tezontepec</t>
  </si>
  <si>
    <t>13067</t>
  </si>
  <si>
    <t>Tezontepec de Aldama</t>
  </si>
  <si>
    <t>13068</t>
  </si>
  <si>
    <t>Tianguistengo</t>
  </si>
  <si>
    <t>13069</t>
  </si>
  <si>
    <t>Tizayuca</t>
  </si>
  <si>
    <t>13070</t>
  </si>
  <si>
    <t>Tlahuelilpan</t>
  </si>
  <si>
    <t>13071</t>
  </si>
  <si>
    <t>Tlahuiltepa</t>
  </si>
  <si>
    <t>13072</t>
  </si>
  <si>
    <t>Tlanalapa</t>
  </si>
  <si>
    <t>13073</t>
  </si>
  <si>
    <t>Tlanchinol</t>
  </si>
  <si>
    <t>13074</t>
  </si>
  <si>
    <t>Tlaxcoapan</t>
  </si>
  <si>
    <t>13075</t>
  </si>
  <si>
    <t>Tolcayuca</t>
  </si>
  <si>
    <t>13076</t>
  </si>
  <si>
    <t>Tula de Allende</t>
  </si>
  <si>
    <t>13077</t>
  </si>
  <si>
    <t>Tulancingo de Bravo</t>
  </si>
  <si>
    <t>13078</t>
  </si>
  <si>
    <t>Xochiatipan</t>
  </si>
  <si>
    <t>13079</t>
  </si>
  <si>
    <t>Xochicoatlán</t>
  </si>
  <si>
    <t>13080</t>
  </si>
  <si>
    <t>Yahualica</t>
  </si>
  <si>
    <t>13081</t>
  </si>
  <si>
    <t>Zacualtipán de Ángeles</t>
  </si>
  <si>
    <t>13082</t>
  </si>
  <si>
    <t>Zapotlán de Juárez</t>
  </si>
  <si>
    <t>13083</t>
  </si>
  <si>
    <t>Zempoala</t>
  </si>
  <si>
    <t>13084</t>
  </si>
  <si>
    <t>Zimapán</t>
  </si>
  <si>
    <t>14001</t>
  </si>
  <si>
    <t>Acatic</t>
  </si>
  <si>
    <t>14002</t>
  </si>
  <si>
    <t>Acatlán de Juárez</t>
  </si>
  <si>
    <t>14003</t>
  </si>
  <si>
    <t>Ahualulco de Mercado</t>
  </si>
  <si>
    <t>14004</t>
  </si>
  <si>
    <t>Amacueca</t>
  </si>
  <si>
    <t>14005</t>
  </si>
  <si>
    <t>Amatitán</t>
  </si>
  <si>
    <t>14006</t>
  </si>
  <si>
    <t>Ameca</t>
  </si>
  <si>
    <t>14007</t>
  </si>
  <si>
    <t>San Juanito de Escobedo</t>
  </si>
  <si>
    <t>14008</t>
  </si>
  <si>
    <t>Arandas</t>
  </si>
  <si>
    <t>14009</t>
  </si>
  <si>
    <t>14010</t>
  </si>
  <si>
    <t>Atemajac de Brizuela</t>
  </si>
  <si>
    <t>14011</t>
  </si>
  <si>
    <t>Atengo</t>
  </si>
  <si>
    <t>14012</t>
  </si>
  <si>
    <t>Atenguillo</t>
  </si>
  <si>
    <t>14013</t>
  </si>
  <si>
    <t>Atotonilco el Alto</t>
  </si>
  <si>
    <t>14014</t>
  </si>
  <si>
    <t>Atoyac</t>
  </si>
  <si>
    <t>14015</t>
  </si>
  <si>
    <t>Autlán de Navarro</t>
  </si>
  <si>
    <t>14016</t>
  </si>
  <si>
    <t>Ayotlán</t>
  </si>
  <si>
    <t>14017</t>
  </si>
  <si>
    <t>Ayutla</t>
  </si>
  <si>
    <t>14018</t>
  </si>
  <si>
    <t>La Barca</t>
  </si>
  <si>
    <t>14019</t>
  </si>
  <si>
    <t>Bolaños</t>
  </si>
  <si>
    <t>14020</t>
  </si>
  <si>
    <t>Cabo Corrientes</t>
  </si>
  <si>
    <t>14021</t>
  </si>
  <si>
    <t>Casimiro Castillo</t>
  </si>
  <si>
    <t>14022</t>
  </si>
  <si>
    <t>Cihuatlán</t>
  </si>
  <si>
    <t>14023</t>
  </si>
  <si>
    <t>Zapotlán el Grande</t>
  </si>
  <si>
    <t>14024</t>
  </si>
  <si>
    <t>14025</t>
  </si>
  <si>
    <t>Colotlán</t>
  </si>
  <si>
    <t>14026</t>
  </si>
  <si>
    <t>Concepción de Buenos Aires</t>
  </si>
  <si>
    <t>14027</t>
  </si>
  <si>
    <t>Cuautitlán de García Barragán</t>
  </si>
  <si>
    <t>14028</t>
  </si>
  <si>
    <t>Cuautla</t>
  </si>
  <si>
    <t>14029</t>
  </si>
  <si>
    <t>Cuquío</t>
  </si>
  <si>
    <t>14030</t>
  </si>
  <si>
    <t>Chapala</t>
  </si>
  <si>
    <t>14031</t>
  </si>
  <si>
    <t>Chimaltitán</t>
  </si>
  <si>
    <t>14032</t>
  </si>
  <si>
    <t>Chiquilistlán</t>
  </si>
  <si>
    <t>14033</t>
  </si>
  <si>
    <t>Degollado</t>
  </si>
  <si>
    <t>14034</t>
  </si>
  <si>
    <t>Ejutla</t>
  </si>
  <si>
    <t>14035</t>
  </si>
  <si>
    <t>Encarnación de Díaz</t>
  </si>
  <si>
    <t>14036</t>
  </si>
  <si>
    <t>Etzatlán</t>
  </si>
  <si>
    <t>14037</t>
  </si>
  <si>
    <t>El Grullo</t>
  </si>
  <si>
    <t>14038</t>
  </si>
  <si>
    <t>Guachinango</t>
  </si>
  <si>
    <t>14039</t>
  </si>
  <si>
    <t>Guadalajara</t>
  </si>
  <si>
    <t>14040</t>
  </si>
  <si>
    <t>Hostotipaquillo</t>
  </si>
  <si>
    <t>14041</t>
  </si>
  <si>
    <t>Huejúcar</t>
  </si>
  <si>
    <t>14042</t>
  </si>
  <si>
    <t>Huejuquilla el Alto</t>
  </si>
  <si>
    <t>14043</t>
  </si>
  <si>
    <t>La Huerta</t>
  </si>
  <si>
    <t>14044</t>
  </si>
  <si>
    <t>Ixtlahuacán de los Membrillos</t>
  </si>
  <si>
    <t>14045</t>
  </si>
  <si>
    <t>Ixtlahuacán del Río</t>
  </si>
  <si>
    <t>14046</t>
  </si>
  <si>
    <t>Jalostotitlán</t>
  </si>
  <si>
    <t>14047</t>
  </si>
  <si>
    <t>Jamay</t>
  </si>
  <si>
    <t>14048</t>
  </si>
  <si>
    <t>14049</t>
  </si>
  <si>
    <t>Jilotlán de los Dolores</t>
  </si>
  <si>
    <t>14050</t>
  </si>
  <si>
    <t>Jocotepec</t>
  </si>
  <si>
    <t>14051</t>
  </si>
  <si>
    <t>Juanacatlán</t>
  </si>
  <si>
    <t>14052</t>
  </si>
  <si>
    <t>Juchitlán</t>
  </si>
  <si>
    <t>14053</t>
  </si>
  <si>
    <t>Lagos de Moreno</t>
  </si>
  <si>
    <t>14054</t>
  </si>
  <si>
    <t>El Limón</t>
  </si>
  <si>
    <t>14055</t>
  </si>
  <si>
    <t>Magdalena</t>
  </si>
  <si>
    <t>14056</t>
  </si>
  <si>
    <t>Santa María del Oro</t>
  </si>
  <si>
    <t>14057</t>
  </si>
  <si>
    <t>La Manzanilla de la Paz</t>
  </si>
  <si>
    <t>14058</t>
  </si>
  <si>
    <t>Mascota</t>
  </si>
  <si>
    <t>14059</t>
  </si>
  <si>
    <t>Mazamitla</t>
  </si>
  <si>
    <t>14060</t>
  </si>
  <si>
    <t>Mexticacán</t>
  </si>
  <si>
    <t>14061</t>
  </si>
  <si>
    <t>Mezquitic</t>
  </si>
  <si>
    <t>14062</t>
  </si>
  <si>
    <t>Mixtlán</t>
  </si>
  <si>
    <t>14063</t>
  </si>
  <si>
    <t>Ocotlán</t>
  </si>
  <si>
    <t>14064</t>
  </si>
  <si>
    <t>Ojuelos de Jalisco</t>
  </si>
  <si>
    <t>14065</t>
  </si>
  <si>
    <t>Pihuamo</t>
  </si>
  <si>
    <t>14066</t>
  </si>
  <si>
    <t>Poncitlán</t>
  </si>
  <si>
    <t>14067</t>
  </si>
  <si>
    <t>Puerto Vallarta</t>
  </si>
  <si>
    <t>14068</t>
  </si>
  <si>
    <t>Villa Purificación</t>
  </si>
  <si>
    <t>14069</t>
  </si>
  <si>
    <t>Quitupan</t>
  </si>
  <si>
    <t>14070</t>
  </si>
  <si>
    <t>El Salto</t>
  </si>
  <si>
    <t>14071</t>
  </si>
  <si>
    <t>San Cristóbal de la Barranca</t>
  </si>
  <si>
    <t>14072</t>
  </si>
  <si>
    <t>San Diego de Alejandría</t>
  </si>
  <si>
    <t>14073</t>
  </si>
  <si>
    <t>San Juan de los Lagos</t>
  </si>
  <si>
    <t>14074</t>
  </si>
  <si>
    <t>San Julián</t>
  </si>
  <si>
    <t>14075</t>
  </si>
  <si>
    <t>14076</t>
  </si>
  <si>
    <t>San Martín de Bolaños</t>
  </si>
  <si>
    <t>14077</t>
  </si>
  <si>
    <t>San Martín Hidalgo</t>
  </si>
  <si>
    <t>14078</t>
  </si>
  <si>
    <t>San Miguel el Alto</t>
  </si>
  <si>
    <t>14079</t>
  </si>
  <si>
    <t>14080</t>
  </si>
  <si>
    <t>San Sebastián del Oeste</t>
  </si>
  <si>
    <t>14081</t>
  </si>
  <si>
    <t>Santa María de los Ángeles</t>
  </si>
  <si>
    <t>14082</t>
  </si>
  <si>
    <t>Sayula</t>
  </si>
  <si>
    <t>14083</t>
  </si>
  <si>
    <t>Tala</t>
  </si>
  <si>
    <t>14084</t>
  </si>
  <si>
    <t>Talpa de Allende</t>
  </si>
  <si>
    <t>14085</t>
  </si>
  <si>
    <t>Tamazula de Gordiano</t>
  </si>
  <si>
    <t>14086</t>
  </si>
  <si>
    <t>Tapalpa</t>
  </si>
  <si>
    <t>14087</t>
  </si>
  <si>
    <t>Tecalitlán</t>
  </si>
  <si>
    <t>14088</t>
  </si>
  <si>
    <t>Tecolotlán</t>
  </si>
  <si>
    <t>14089</t>
  </si>
  <si>
    <t>Techaluta de Montenegro</t>
  </si>
  <si>
    <t>14090</t>
  </si>
  <si>
    <t>Tenamaxtlán</t>
  </si>
  <si>
    <t>14091</t>
  </si>
  <si>
    <t>Teocaltiche</t>
  </si>
  <si>
    <t>14092</t>
  </si>
  <si>
    <t>Teocuitatlán de Corona</t>
  </si>
  <si>
    <t>14093</t>
  </si>
  <si>
    <t>Tepatitlán de Morelos</t>
  </si>
  <si>
    <t>14094</t>
  </si>
  <si>
    <t>Tequila</t>
  </si>
  <si>
    <t>14095</t>
  </si>
  <si>
    <t>095</t>
  </si>
  <si>
    <t>Teuchitlán</t>
  </si>
  <si>
    <t>14096</t>
  </si>
  <si>
    <t>Tizapán el Alto</t>
  </si>
  <si>
    <t>14097</t>
  </si>
  <si>
    <t>Tlajomulco de Zúñiga</t>
  </si>
  <si>
    <t>14098</t>
  </si>
  <si>
    <t>San Pedro Tlaquepaque</t>
  </si>
  <si>
    <t>14099</t>
  </si>
  <si>
    <t>Tolimán</t>
  </si>
  <si>
    <t>14100</t>
  </si>
  <si>
    <t>Tomatlán</t>
  </si>
  <si>
    <t>14101</t>
  </si>
  <si>
    <t>14102</t>
  </si>
  <si>
    <t>Tonaya</t>
  </si>
  <si>
    <t>14103</t>
  </si>
  <si>
    <t>Tonila</t>
  </si>
  <si>
    <t>14104</t>
  </si>
  <si>
    <t>Totatiche</t>
  </si>
  <si>
    <t>14105</t>
  </si>
  <si>
    <t>Tototlán</t>
  </si>
  <si>
    <t>14106</t>
  </si>
  <si>
    <t>Tuxcacuesco</t>
  </si>
  <si>
    <t>14107</t>
  </si>
  <si>
    <t>Tuxcueca</t>
  </si>
  <si>
    <t>14108</t>
  </si>
  <si>
    <t>Tuxpan</t>
  </si>
  <si>
    <t>14109</t>
  </si>
  <si>
    <t>Unión de San Antonio</t>
  </si>
  <si>
    <t>14110</t>
  </si>
  <si>
    <t>Unión de Tula</t>
  </si>
  <si>
    <t>14111</t>
  </si>
  <si>
    <t>Valle de Guadalupe</t>
  </si>
  <si>
    <t>14112</t>
  </si>
  <si>
    <t>Valle de Juárez</t>
  </si>
  <si>
    <t>14113</t>
  </si>
  <si>
    <t>San Gabriel</t>
  </si>
  <si>
    <t>14114</t>
  </si>
  <si>
    <t>Villa Corona</t>
  </si>
  <si>
    <t>14115</t>
  </si>
  <si>
    <t>Villa Guerrero</t>
  </si>
  <si>
    <t>14116</t>
  </si>
  <si>
    <t>Villa Hidalgo</t>
  </si>
  <si>
    <t>14117</t>
  </si>
  <si>
    <t>Cañadas de Obregón</t>
  </si>
  <si>
    <t>14118</t>
  </si>
  <si>
    <t>Yahualica de González Gallo</t>
  </si>
  <si>
    <t>14119</t>
  </si>
  <si>
    <t>Zacoalco de Torres</t>
  </si>
  <si>
    <t>14120</t>
  </si>
  <si>
    <t>120</t>
  </si>
  <si>
    <t>Zapopan</t>
  </si>
  <si>
    <t>14121</t>
  </si>
  <si>
    <t>121</t>
  </si>
  <si>
    <t>Zapotiltic</t>
  </si>
  <si>
    <t>14122</t>
  </si>
  <si>
    <t>122</t>
  </si>
  <si>
    <t>Zapotitlán de Vadillo</t>
  </si>
  <si>
    <t>14123</t>
  </si>
  <si>
    <t>123</t>
  </si>
  <si>
    <t>Zapotlán del Rey</t>
  </si>
  <si>
    <t>14124</t>
  </si>
  <si>
    <t>124</t>
  </si>
  <si>
    <t>Zapotlanejo</t>
  </si>
  <si>
    <t>14125</t>
  </si>
  <si>
    <t>125</t>
  </si>
  <si>
    <t>San Ignacio Cerro Gordo</t>
  </si>
  <si>
    <t>15001</t>
  </si>
  <si>
    <t>Acambay de Ruíz Castañeda</t>
  </si>
  <si>
    <t>15002</t>
  </si>
  <si>
    <t>Acolman</t>
  </si>
  <si>
    <t>15003</t>
  </si>
  <si>
    <t>Aculco</t>
  </si>
  <si>
    <t>15004</t>
  </si>
  <si>
    <t>Almoloya de Alquisiras</t>
  </si>
  <si>
    <t>15005</t>
  </si>
  <si>
    <t>Almoloya de Juárez</t>
  </si>
  <si>
    <t>15006</t>
  </si>
  <si>
    <t>Almoloya del Río</t>
  </si>
  <si>
    <t>15007</t>
  </si>
  <si>
    <t>Amanalco</t>
  </si>
  <si>
    <t>15008</t>
  </si>
  <si>
    <t>Amatepec</t>
  </si>
  <si>
    <t>15009</t>
  </si>
  <si>
    <t>Amecameca</t>
  </si>
  <si>
    <t>15010</t>
  </si>
  <si>
    <t>Apaxco</t>
  </si>
  <si>
    <t>15011</t>
  </si>
  <si>
    <t>Atenco</t>
  </si>
  <si>
    <t>15012</t>
  </si>
  <si>
    <t>Atizapán</t>
  </si>
  <si>
    <t>15013</t>
  </si>
  <si>
    <t>Atizapán de Zaragoza</t>
  </si>
  <si>
    <t>15014</t>
  </si>
  <si>
    <t>Atlacomulco</t>
  </si>
  <si>
    <t>15015</t>
  </si>
  <si>
    <t>Atlautla</t>
  </si>
  <si>
    <t>15016</t>
  </si>
  <si>
    <t>Axapusco</t>
  </si>
  <si>
    <t>15017</t>
  </si>
  <si>
    <t>Ayapango</t>
  </si>
  <si>
    <t>15018</t>
  </si>
  <si>
    <t>Calimaya</t>
  </si>
  <si>
    <t>15019</t>
  </si>
  <si>
    <t>Capulhuac</t>
  </si>
  <si>
    <t>15020</t>
  </si>
  <si>
    <t>Coacalco de Berriozábal</t>
  </si>
  <si>
    <t>15021</t>
  </si>
  <si>
    <t>Coatepec Harinas</t>
  </si>
  <si>
    <t>15022</t>
  </si>
  <si>
    <t>Cocotitlán</t>
  </si>
  <si>
    <t>15023</t>
  </si>
  <si>
    <t>Coyotepec</t>
  </si>
  <si>
    <t>15024</t>
  </si>
  <si>
    <t>Cuautitlán</t>
  </si>
  <si>
    <t>15025</t>
  </si>
  <si>
    <t>Chalco</t>
  </si>
  <si>
    <t>15026</t>
  </si>
  <si>
    <t>Chapa de Mota</t>
  </si>
  <si>
    <t>15027</t>
  </si>
  <si>
    <t>Chapultepec</t>
  </si>
  <si>
    <t>15028</t>
  </si>
  <si>
    <t>Chiautla</t>
  </si>
  <si>
    <t>15029</t>
  </si>
  <si>
    <t>Chicoloapan</t>
  </si>
  <si>
    <t>15030</t>
  </si>
  <si>
    <t>Chiconcuac</t>
  </si>
  <si>
    <t>15031</t>
  </si>
  <si>
    <t>Chimalhuacán</t>
  </si>
  <si>
    <t>15032</t>
  </si>
  <si>
    <t>Donato Guerra</t>
  </si>
  <si>
    <t>15033</t>
  </si>
  <si>
    <t>Ecatepec de Morelos</t>
  </si>
  <si>
    <t>15034</t>
  </si>
  <si>
    <t>Ecatzingo</t>
  </si>
  <si>
    <t>15035</t>
  </si>
  <si>
    <t>Huehuetoca</t>
  </si>
  <si>
    <t>15036</t>
  </si>
  <si>
    <t>Hueypoxtla</t>
  </si>
  <si>
    <t>15037</t>
  </si>
  <si>
    <t>Huixquilucan</t>
  </si>
  <si>
    <t>15038</t>
  </si>
  <si>
    <t>Isidro Fabela</t>
  </si>
  <si>
    <t>15039</t>
  </si>
  <si>
    <t>Ixtapaluca</t>
  </si>
  <si>
    <t>15040</t>
  </si>
  <si>
    <t>Ixtapan de la Sal</t>
  </si>
  <si>
    <t>15041</t>
  </si>
  <si>
    <t>Ixtapan del Oro</t>
  </si>
  <si>
    <t>15042</t>
  </si>
  <si>
    <t>Ixtlahuaca</t>
  </si>
  <si>
    <t>15043</t>
  </si>
  <si>
    <t>Xalatlaco</t>
  </si>
  <si>
    <t>15044</t>
  </si>
  <si>
    <t>Jaltenco</t>
  </si>
  <si>
    <t>15045</t>
  </si>
  <si>
    <t>Jilotepec</t>
  </si>
  <si>
    <t>15046</t>
  </si>
  <si>
    <t>Jilotzingo</t>
  </si>
  <si>
    <t>15047</t>
  </si>
  <si>
    <t>Jiquipilco</t>
  </si>
  <si>
    <t>15048</t>
  </si>
  <si>
    <t>Jocotitlán</t>
  </si>
  <si>
    <t>15049</t>
  </si>
  <si>
    <t>Joquicingo</t>
  </si>
  <si>
    <t>15050</t>
  </si>
  <si>
    <t>Juchitepec</t>
  </si>
  <si>
    <t>15051</t>
  </si>
  <si>
    <t>Lerma</t>
  </si>
  <si>
    <t>15052</t>
  </si>
  <si>
    <t>Malinalco</t>
  </si>
  <si>
    <t>15053</t>
  </si>
  <si>
    <t>Melchor Ocampo</t>
  </si>
  <si>
    <t>15054</t>
  </si>
  <si>
    <t>15055</t>
  </si>
  <si>
    <t>Mexicaltzingo</t>
  </si>
  <si>
    <t>15056</t>
  </si>
  <si>
    <t>15057</t>
  </si>
  <si>
    <t>Naucalpan de Juárez</t>
  </si>
  <si>
    <t>15058</t>
  </si>
  <si>
    <t>Nezahualcóyotl</t>
  </si>
  <si>
    <t>15059</t>
  </si>
  <si>
    <t>Nextlalpan</t>
  </si>
  <si>
    <t>15060</t>
  </si>
  <si>
    <t>Nicolás Romero</t>
  </si>
  <si>
    <t>15061</t>
  </si>
  <si>
    <t>Nopaltepec</t>
  </si>
  <si>
    <t>15062</t>
  </si>
  <si>
    <t>Ocoyoacac</t>
  </si>
  <si>
    <t>15063</t>
  </si>
  <si>
    <t>Ocuilan</t>
  </si>
  <si>
    <t>15064</t>
  </si>
  <si>
    <t>15065</t>
  </si>
  <si>
    <t>Otumba</t>
  </si>
  <si>
    <t>15066</t>
  </si>
  <si>
    <t>Otzoloapan</t>
  </si>
  <si>
    <t>15067</t>
  </si>
  <si>
    <t>Otzolotepec</t>
  </si>
  <si>
    <t>15068</t>
  </si>
  <si>
    <t>Ozumba</t>
  </si>
  <si>
    <t>15069</t>
  </si>
  <si>
    <t>Papalotla</t>
  </si>
  <si>
    <t>15070</t>
  </si>
  <si>
    <t>15071</t>
  </si>
  <si>
    <t>Polotitlán</t>
  </si>
  <si>
    <t>15072</t>
  </si>
  <si>
    <t>15073</t>
  </si>
  <si>
    <t>San Antonio la Isla</t>
  </si>
  <si>
    <t>15074</t>
  </si>
  <si>
    <t>San Felipe del Progreso</t>
  </si>
  <si>
    <t>15075</t>
  </si>
  <si>
    <t>San Martín de las Pirámides</t>
  </si>
  <si>
    <t>15076</t>
  </si>
  <si>
    <t>San Mateo Atenco</t>
  </si>
  <si>
    <t>15077</t>
  </si>
  <si>
    <t>San Simón de Guerrero</t>
  </si>
  <si>
    <t>15078</t>
  </si>
  <si>
    <t>Santo Tomás</t>
  </si>
  <si>
    <t>15079</t>
  </si>
  <si>
    <t>Soyaniquilpan de Juárez</t>
  </si>
  <si>
    <t>15080</t>
  </si>
  <si>
    <t>Sultepec</t>
  </si>
  <si>
    <t>15081</t>
  </si>
  <si>
    <t>Tecámac</t>
  </si>
  <si>
    <t>15082</t>
  </si>
  <si>
    <t>Tejupilco</t>
  </si>
  <si>
    <t>15083</t>
  </si>
  <si>
    <t>Temamatla</t>
  </si>
  <si>
    <t>15084</t>
  </si>
  <si>
    <t>Temascalapa</t>
  </si>
  <si>
    <t>15085</t>
  </si>
  <si>
    <t>Temascalcingo</t>
  </si>
  <si>
    <t>15086</t>
  </si>
  <si>
    <t>Temascaltepec</t>
  </si>
  <si>
    <t>15087</t>
  </si>
  <si>
    <t>Temoaya</t>
  </si>
  <si>
    <t>15088</t>
  </si>
  <si>
    <t>Tenancingo</t>
  </si>
  <si>
    <t>15089</t>
  </si>
  <si>
    <t>Tenango del Aire</t>
  </si>
  <si>
    <t>15090</t>
  </si>
  <si>
    <t>Tenango del Valle</t>
  </si>
  <si>
    <t>15091</t>
  </si>
  <si>
    <t>Teoloyucan</t>
  </si>
  <si>
    <t>15092</t>
  </si>
  <si>
    <t>Teotihuacán</t>
  </si>
  <si>
    <t>15093</t>
  </si>
  <si>
    <t>Tepetlaoxtoc</t>
  </si>
  <si>
    <t>15094</t>
  </si>
  <si>
    <t>Tepetlixpa</t>
  </si>
  <si>
    <t>15095</t>
  </si>
  <si>
    <t>Tepotzotlán</t>
  </si>
  <si>
    <t>15096</t>
  </si>
  <si>
    <t>Tequixquiac</t>
  </si>
  <si>
    <t>15097</t>
  </si>
  <si>
    <t>Texcaltitlán</t>
  </si>
  <si>
    <t>15098</t>
  </si>
  <si>
    <t>Texcalyacac</t>
  </si>
  <si>
    <t>15099</t>
  </si>
  <si>
    <t>Texcoco</t>
  </si>
  <si>
    <t>15100</t>
  </si>
  <si>
    <t>Tezoyuca</t>
  </si>
  <si>
    <t>15101</t>
  </si>
  <si>
    <t>Tianguistenco</t>
  </si>
  <si>
    <t>15102</t>
  </si>
  <si>
    <t>Timilpan</t>
  </si>
  <si>
    <t>15103</t>
  </si>
  <si>
    <t>Tlalmanalco</t>
  </si>
  <si>
    <t>15104</t>
  </si>
  <si>
    <t>Tlalnepantla de Baz</t>
  </si>
  <si>
    <t>15105</t>
  </si>
  <si>
    <t>Tlatlaya</t>
  </si>
  <si>
    <t>15106</t>
  </si>
  <si>
    <t>Toluca</t>
  </si>
  <si>
    <t>15107</t>
  </si>
  <si>
    <t>Tonatico</t>
  </si>
  <si>
    <t>15108</t>
  </si>
  <si>
    <t>Tultepec</t>
  </si>
  <si>
    <t>15109</t>
  </si>
  <si>
    <t>Tultitlán</t>
  </si>
  <si>
    <t>15110</t>
  </si>
  <si>
    <t>Valle de Bravo</t>
  </si>
  <si>
    <t>15111</t>
  </si>
  <si>
    <t>Villa de Allende</t>
  </si>
  <si>
    <t>15112</t>
  </si>
  <si>
    <t>Villa del Carbón</t>
  </si>
  <si>
    <t>15113</t>
  </si>
  <si>
    <t>15114</t>
  </si>
  <si>
    <t>Villa Victoria</t>
  </si>
  <si>
    <t>15115</t>
  </si>
  <si>
    <t>Xonacatlán</t>
  </si>
  <si>
    <t>15116</t>
  </si>
  <si>
    <t>Zacazonapan</t>
  </si>
  <si>
    <t>15117</t>
  </si>
  <si>
    <t>Zacualpan</t>
  </si>
  <si>
    <t>15118</t>
  </si>
  <si>
    <t>Zinacantepec</t>
  </si>
  <si>
    <t>15119</t>
  </si>
  <si>
    <t>Zumpahuacán</t>
  </si>
  <si>
    <t>15120</t>
  </si>
  <si>
    <t>Zumpango</t>
  </si>
  <si>
    <t>15121</t>
  </si>
  <si>
    <t>Cuautitlán Izcalli</t>
  </si>
  <si>
    <t>15122</t>
  </si>
  <si>
    <t>Valle de Chalco Solidaridad</t>
  </si>
  <si>
    <t>15123</t>
  </si>
  <si>
    <t>Luvianos</t>
  </si>
  <si>
    <t>15124</t>
  </si>
  <si>
    <t>San José del Rincón</t>
  </si>
  <si>
    <t>15125</t>
  </si>
  <si>
    <t>Tonanitla</t>
  </si>
  <si>
    <t>16001</t>
  </si>
  <si>
    <t>Acuitzio</t>
  </si>
  <si>
    <t>16002</t>
  </si>
  <si>
    <t>Aguililla</t>
  </si>
  <si>
    <t>16003</t>
  </si>
  <si>
    <t>16004</t>
  </si>
  <si>
    <t>Angamacutiro</t>
  </si>
  <si>
    <t>16005</t>
  </si>
  <si>
    <t>Angangueo</t>
  </si>
  <si>
    <t>16006</t>
  </si>
  <si>
    <t>Apatzingán</t>
  </si>
  <si>
    <t>16007</t>
  </si>
  <si>
    <t>Aporo</t>
  </si>
  <si>
    <t>16008</t>
  </si>
  <si>
    <t>Aquila</t>
  </si>
  <si>
    <t>16009</t>
  </si>
  <si>
    <t>Ario</t>
  </si>
  <si>
    <t>16010</t>
  </si>
  <si>
    <t>16011</t>
  </si>
  <si>
    <t>Briseñas</t>
  </si>
  <si>
    <t>16012</t>
  </si>
  <si>
    <t>Buenavista</t>
  </si>
  <si>
    <t>16013</t>
  </si>
  <si>
    <t>Carácuaro</t>
  </si>
  <si>
    <t>16014</t>
  </si>
  <si>
    <t>Coahuayana</t>
  </si>
  <si>
    <t>16015</t>
  </si>
  <si>
    <t>Coalcomán de Vázquez Pallares</t>
  </si>
  <si>
    <t>16016</t>
  </si>
  <si>
    <t>Coeneo</t>
  </si>
  <si>
    <t>16017</t>
  </si>
  <si>
    <t>Contepec</t>
  </si>
  <si>
    <t>16018</t>
  </si>
  <si>
    <t>Copándaro</t>
  </si>
  <si>
    <t>16019</t>
  </si>
  <si>
    <t>Cotija</t>
  </si>
  <si>
    <t>16020</t>
  </si>
  <si>
    <t>Cuitzeo</t>
  </si>
  <si>
    <t>16021</t>
  </si>
  <si>
    <t>Charapan</t>
  </si>
  <si>
    <t>16022</t>
  </si>
  <si>
    <t>Charo</t>
  </si>
  <si>
    <t>16023</t>
  </si>
  <si>
    <t>Chavinda</t>
  </si>
  <si>
    <t>16024</t>
  </si>
  <si>
    <t>Cherán</t>
  </si>
  <si>
    <t>16025</t>
  </si>
  <si>
    <t>Chilchota</t>
  </si>
  <si>
    <t>16026</t>
  </si>
  <si>
    <t>Chinicuila</t>
  </si>
  <si>
    <t>16027</t>
  </si>
  <si>
    <t>Chucándiro</t>
  </si>
  <si>
    <t>16028</t>
  </si>
  <si>
    <t>Churintzio</t>
  </si>
  <si>
    <t>16029</t>
  </si>
  <si>
    <t>Churumuco</t>
  </si>
  <si>
    <t>16030</t>
  </si>
  <si>
    <t>Ecuandureo</t>
  </si>
  <si>
    <t>16031</t>
  </si>
  <si>
    <t>Epitacio Huerta</t>
  </si>
  <si>
    <t>16032</t>
  </si>
  <si>
    <t>Erongarícuaro</t>
  </si>
  <si>
    <t>16033</t>
  </si>
  <si>
    <t>Gabriel Zamora</t>
  </si>
  <si>
    <t>16034</t>
  </si>
  <si>
    <t>16035</t>
  </si>
  <si>
    <t>La Huacana</t>
  </si>
  <si>
    <t>16036</t>
  </si>
  <si>
    <t>Huandacareo</t>
  </si>
  <si>
    <t>16037</t>
  </si>
  <si>
    <t>Huaniqueo</t>
  </si>
  <si>
    <t>16038</t>
  </si>
  <si>
    <t>Huetamo</t>
  </si>
  <si>
    <t>16039</t>
  </si>
  <si>
    <t>Huiramba</t>
  </si>
  <si>
    <t>16040</t>
  </si>
  <si>
    <t>Indaparapeo</t>
  </si>
  <si>
    <t>16041</t>
  </si>
  <si>
    <t>Irimbo</t>
  </si>
  <si>
    <t>16042</t>
  </si>
  <si>
    <t>Ixtlán</t>
  </si>
  <si>
    <t>16043</t>
  </si>
  <si>
    <t>Jacona</t>
  </si>
  <si>
    <t>16044</t>
  </si>
  <si>
    <t>16045</t>
  </si>
  <si>
    <t>Jiquilpan</t>
  </si>
  <si>
    <t>16046</t>
  </si>
  <si>
    <t>16047</t>
  </si>
  <si>
    <t>Jungapeo</t>
  </si>
  <si>
    <t>16048</t>
  </si>
  <si>
    <t>Lagunillas</t>
  </si>
  <si>
    <t>16049</t>
  </si>
  <si>
    <t>Madero</t>
  </si>
  <si>
    <t>16050</t>
  </si>
  <si>
    <t>Maravatío</t>
  </si>
  <si>
    <t>16051</t>
  </si>
  <si>
    <t>Marcos Castellanos</t>
  </si>
  <si>
    <t>16052</t>
  </si>
  <si>
    <t>Lázaro Cárdenas</t>
  </si>
  <si>
    <t>16053</t>
  </si>
  <si>
    <t>Morelia</t>
  </si>
  <si>
    <t>16054</t>
  </si>
  <si>
    <t>16055</t>
  </si>
  <si>
    <t>Múgica</t>
  </si>
  <si>
    <t>16056</t>
  </si>
  <si>
    <t>Nahuatzen</t>
  </si>
  <si>
    <t>16057</t>
  </si>
  <si>
    <t>Nocupétaro</t>
  </si>
  <si>
    <t>16058</t>
  </si>
  <si>
    <t>Nuevo Parangaricutiro</t>
  </si>
  <si>
    <t>16059</t>
  </si>
  <si>
    <t>Nuevo Urecho</t>
  </si>
  <si>
    <t>16060</t>
  </si>
  <si>
    <t>Numarán</t>
  </si>
  <si>
    <t>16061</t>
  </si>
  <si>
    <t>16062</t>
  </si>
  <si>
    <t>Pajacuarán</t>
  </si>
  <si>
    <t>16063</t>
  </si>
  <si>
    <t>Panindícuaro</t>
  </si>
  <si>
    <t>16064</t>
  </si>
  <si>
    <t>Parácuaro</t>
  </si>
  <si>
    <t>16065</t>
  </si>
  <si>
    <t>Paracho</t>
  </si>
  <si>
    <t>16066</t>
  </si>
  <si>
    <t>Pátzcuaro</t>
  </si>
  <si>
    <t>16067</t>
  </si>
  <si>
    <t>Penjamillo</t>
  </si>
  <si>
    <t>16068</t>
  </si>
  <si>
    <t>Peribán</t>
  </si>
  <si>
    <t>16069</t>
  </si>
  <si>
    <t>La Piedad</t>
  </si>
  <si>
    <t>16070</t>
  </si>
  <si>
    <t>Purépero</t>
  </si>
  <si>
    <t>16071</t>
  </si>
  <si>
    <t>Puruándiro</t>
  </si>
  <si>
    <t>16072</t>
  </si>
  <si>
    <t>Queréndaro</t>
  </si>
  <si>
    <t>16073</t>
  </si>
  <si>
    <t>Quiroga</t>
  </si>
  <si>
    <t>16074</t>
  </si>
  <si>
    <t>Cojumatlán de Régules</t>
  </si>
  <si>
    <t>16075</t>
  </si>
  <si>
    <t>Los Reyes</t>
  </si>
  <si>
    <t>16076</t>
  </si>
  <si>
    <t>Sahuayo</t>
  </si>
  <si>
    <t>16077</t>
  </si>
  <si>
    <t>16078</t>
  </si>
  <si>
    <t>Santa Ana Maya</t>
  </si>
  <si>
    <t>16079</t>
  </si>
  <si>
    <t>Salvador Escalante</t>
  </si>
  <si>
    <t>16080</t>
  </si>
  <si>
    <t>Senguio</t>
  </si>
  <si>
    <t>16081</t>
  </si>
  <si>
    <t>Susupuato</t>
  </si>
  <si>
    <t>16082</t>
  </si>
  <si>
    <t>Tacámbaro</t>
  </si>
  <si>
    <t>16083</t>
  </si>
  <si>
    <t>Tancítaro</t>
  </si>
  <si>
    <t>16084</t>
  </si>
  <si>
    <t>Tangamandapio</t>
  </si>
  <si>
    <t>16085</t>
  </si>
  <si>
    <t>Tangancícuaro</t>
  </si>
  <si>
    <t>16086</t>
  </si>
  <si>
    <t>Tanhuato</t>
  </si>
  <si>
    <t>16087</t>
  </si>
  <si>
    <t>Taretan</t>
  </si>
  <si>
    <t>16088</t>
  </si>
  <si>
    <t>Tarímbaro</t>
  </si>
  <si>
    <t>16089</t>
  </si>
  <si>
    <t>Tepalcatepec</t>
  </si>
  <si>
    <t>16090</t>
  </si>
  <si>
    <t>Tingambato</t>
  </si>
  <si>
    <t>16091</t>
  </si>
  <si>
    <t>Tingüindín</t>
  </si>
  <si>
    <t>16092</t>
  </si>
  <si>
    <t>Tiquicheo de Nicolás Romero</t>
  </si>
  <si>
    <t>16093</t>
  </si>
  <si>
    <t>Tlalpujahua</t>
  </si>
  <si>
    <t>16094</t>
  </si>
  <si>
    <t>Tlazazalca</t>
  </si>
  <si>
    <t>16095</t>
  </si>
  <si>
    <t>Tocumbo</t>
  </si>
  <si>
    <t>16096</t>
  </si>
  <si>
    <t>Tumbiscatío</t>
  </si>
  <si>
    <t>16097</t>
  </si>
  <si>
    <t>Turicato</t>
  </si>
  <si>
    <t>16098</t>
  </si>
  <si>
    <t>16099</t>
  </si>
  <si>
    <t>Tuzantla</t>
  </si>
  <si>
    <t>16100</t>
  </si>
  <si>
    <t>Tzintzuntzan</t>
  </si>
  <si>
    <t>16101</t>
  </si>
  <si>
    <t>Tzitzio</t>
  </si>
  <si>
    <t>16102</t>
  </si>
  <si>
    <t>Uruapan</t>
  </si>
  <si>
    <t>16103</t>
  </si>
  <si>
    <t>16104</t>
  </si>
  <si>
    <t>Villamar</t>
  </si>
  <si>
    <t>16105</t>
  </si>
  <si>
    <t>Vista Hermosa</t>
  </si>
  <si>
    <t>16106</t>
  </si>
  <si>
    <t>Yurécuaro</t>
  </si>
  <si>
    <t>16107</t>
  </si>
  <si>
    <t>Zacapu</t>
  </si>
  <si>
    <t>16108</t>
  </si>
  <si>
    <t>Zamora</t>
  </si>
  <si>
    <t>16109</t>
  </si>
  <si>
    <t>Zináparo</t>
  </si>
  <si>
    <t>16110</t>
  </si>
  <si>
    <t>Zinapécuaro</t>
  </si>
  <si>
    <t>16111</t>
  </si>
  <si>
    <t>Ziracuaretiro</t>
  </si>
  <si>
    <t>16112</t>
  </si>
  <si>
    <t>Zitácuaro</t>
  </si>
  <si>
    <t>16113</t>
  </si>
  <si>
    <t>José Sixto Verduzco</t>
  </si>
  <si>
    <t>17001</t>
  </si>
  <si>
    <t>Amacuzac</t>
  </si>
  <si>
    <t>17002</t>
  </si>
  <si>
    <t>Atlatlahucan</t>
  </si>
  <si>
    <t>17003</t>
  </si>
  <si>
    <t>Axochiapan</t>
  </si>
  <si>
    <t>17004</t>
  </si>
  <si>
    <t>Ayala</t>
  </si>
  <si>
    <t>17005</t>
  </si>
  <si>
    <t>Coatlán del Río</t>
  </si>
  <si>
    <t>17006</t>
  </si>
  <si>
    <t>17007</t>
  </si>
  <si>
    <t>Cuernavaca</t>
  </si>
  <si>
    <t>17008</t>
  </si>
  <si>
    <t>17009</t>
  </si>
  <si>
    <t>Huitzilac</t>
  </si>
  <si>
    <t>17010</t>
  </si>
  <si>
    <t>Jantetelco</t>
  </si>
  <si>
    <t>17011</t>
  </si>
  <si>
    <t>Jiutepec</t>
  </si>
  <si>
    <t>17012</t>
  </si>
  <si>
    <t>Jojutla</t>
  </si>
  <si>
    <t>17013</t>
  </si>
  <si>
    <t>Jonacatepec de Leandro Valle</t>
  </si>
  <si>
    <t>17014</t>
  </si>
  <si>
    <t>Mazatepec</t>
  </si>
  <si>
    <t>17015</t>
  </si>
  <si>
    <t>Miacatlán</t>
  </si>
  <si>
    <t>17016</t>
  </si>
  <si>
    <t>Ocuituco</t>
  </si>
  <si>
    <t>17017</t>
  </si>
  <si>
    <t>Puente de Ixtla</t>
  </si>
  <si>
    <t>17018</t>
  </si>
  <si>
    <t>Temixco</t>
  </si>
  <si>
    <t>17019</t>
  </si>
  <si>
    <t>Tepalcingo</t>
  </si>
  <si>
    <t>17020</t>
  </si>
  <si>
    <t>Tepoztlán</t>
  </si>
  <si>
    <t>17021</t>
  </si>
  <si>
    <t>Tetecala</t>
  </si>
  <si>
    <t>17022</t>
  </si>
  <si>
    <t>Tetela del Volcán</t>
  </si>
  <si>
    <t>17023</t>
  </si>
  <si>
    <t>Tlalnepantla</t>
  </si>
  <si>
    <t>17024</t>
  </si>
  <si>
    <t>Tlaltizapán de Zapata</t>
  </si>
  <si>
    <t>17025</t>
  </si>
  <si>
    <t>Tlaquiltenango</t>
  </si>
  <si>
    <t>17026</t>
  </si>
  <si>
    <t>Tlayacapan</t>
  </si>
  <si>
    <t>17027</t>
  </si>
  <si>
    <t>Totolapan</t>
  </si>
  <si>
    <t>17028</t>
  </si>
  <si>
    <t>Xochitepec</t>
  </si>
  <si>
    <t>17029</t>
  </si>
  <si>
    <t>Yautepec</t>
  </si>
  <si>
    <t>17030</t>
  </si>
  <si>
    <t>Yecapixtla</t>
  </si>
  <si>
    <t>17031</t>
  </si>
  <si>
    <t>Zacatepec</t>
  </si>
  <si>
    <t>17032</t>
  </si>
  <si>
    <t>Zacualpan de Amilpas</t>
  </si>
  <si>
    <t>17033</t>
  </si>
  <si>
    <t>Temoac</t>
  </si>
  <si>
    <t>18001</t>
  </si>
  <si>
    <t>Acaponeta</t>
  </si>
  <si>
    <t>18002</t>
  </si>
  <si>
    <t>Ahuacatlán</t>
  </si>
  <si>
    <t>18003</t>
  </si>
  <si>
    <t>Amatlán de Cañas</t>
  </si>
  <si>
    <t>18004</t>
  </si>
  <si>
    <t>Compostela</t>
  </si>
  <si>
    <t>18005</t>
  </si>
  <si>
    <t>Huajicori</t>
  </si>
  <si>
    <t>18006</t>
  </si>
  <si>
    <t>Ixtlán del Río</t>
  </si>
  <si>
    <t>18007</t>
  </si>
  <si>
    <t>Jala</t>
  </si>
  <si>
    <t>18008</t>
  </si>
  <si>
    <t>Xalisco</t>
  </si>
  <si>
    <t>18009</t>
  </si>
  <si>
    <t>Del Nayar</t>
  </si>
  <si>
    <t>18010</t>
  </si>
  <si>
    <t>Rosamorada</t>
  </si>
  <si>
    <t>18011</t>
  </si>
  <si>
    <t>Ruíz</t>
  </si>
  <si>
    <t>18012</t>
  </si>
  <si>
    <t>San Blas</t>
  </si>
  <si>
    <t>18013</t>
  </si>
  <si>
    <t>San Pedro Lagunillas</t>
  </si>
  <si>
    <t>18014</t>
  </si>
  <si>
    <t>18015</t>
  </si>
  <si>
    <t>Santiago Ixcuintla</t>
  </si>
  <si>
    <t>18016</t>
  </si>
  <si>
    <t>Tecuala</t>
  </si>
  <si>
    <t>18017</t>
  </si>
  <si>
    <t>Tepic</t>
  </si>
  <si>
    <t>18018</t>
  </si>
  <si>
    <t>18019</t>
  </si>
  <si>
    <t>La Yesca</t>
  </si>
  <si>
    <t>18020</t>
  </si>
  <si>
    <t>Bahía de Banderas</t>
  </si>
  <si>
    <t>19001</t>
  </si>
  <si>
    <t>19002</t>
  </si>
  <si>
    <t>Agualeguas</t>
  </si>
  <si>
    <t>19003</t>
  </si>
  <si>
    <t>Los Aldamas</t>
  </si>
  <si>
    <t>19004</t>
  </si>
  <si>
    <t>19005</t>
  </si>
  <si>
    <t>Anáhuac</t>
  </si>
  <si>
    <t>19006</t>
  </si>
  <si>
    <t>Apodaca</t>
  </si>
  <si>
    <t>19007</t>
  </si>
  <si>
    <t>Aramberri</t>
  </si>
  <si>
    <t>19008</t>
  </si>
  <si>
    <t>Bustamante</t>
  </si>
  <si>
    <t>19009</t>
  </si>
  <si>
    <t>Cadereyta Jiménez</t>
  </si>
  <si>
    <t>19010</t>
  </si>
  <si>
    <t>El Carmen</t>
  </si>
  <si>
    <t>19011</t>
  </si>
  <si>
    <t>Cerralvo</t>
  </si>
  <si>
    <t>19012</t>
  </si>
  <si>
    <t>Ciénega de Flores</t>
  </si>
  <si>
    <t>19013</t>
  </si>
  <si>
    <t>China</t>
  </si>
  <si>
    <t>19014</t>
  </si>
  <si>
    <t>Doctor Arroyo</t>
  </si>
  <si>
    <t>19015</t>
  </si>
  <si>
    <t>Doctor Coss</t>
  </si>
  <si>
    <t>19016</t>
  </si>
  <si>
    <t>Doctor González</t>
  </si>
  <si>
    <t>19017</t>
  </si>
  <si>
    <t>19018</t>
  </si>
  <si>
    <t>García</t>
  </si>
  <si>
    <t>19019</t>
  </si>
  <si>
    <t>San Pedro Garza García</t>
  </si>
  <si>
    <t>19020</t>
  </si>
  <si>
    <t>General Bravo</t>
  </si>
  <si>
    <t>19021</t>
  </si>
  <si>
    <t>General Escobedo</t>
  </si>
  <si>
    <t>19022</t>
  </si>
  <si>
    <t>General Terán</t>
  </si>
  <si>
    <t>19023</t>
  </si>
  <si>
    <t>General Treviño</t>
  </si>
  <si>
    <t>19024</t>
  </si>
  <si>
    <t>General Zaragoza</t>
  </si>
  <si>
    <t>19025</t>
  </si>
  <si>
    <t>General Zuazua</t>
  </si>
  <si>
    <t>19026</t>
  </si>
  <si>
    <t>19027</t>
  </si>
  <si>
    <t>Los Herreras</t>
  </si>
  <si>
    <t>19028</t>
  </si>
  <si>
    <t>Higueras</t>
  </si>
  <si>
    <t>19029</t>
  </si>
  <si>
    <t>Hualahuises</t>
  </si>
  <si>
    <t>19030</t>
  </si>
  <si>
    <t>Iturbide</t>
  </si>
  <si>
    <t>19031</t>
  </si>
  <si>
    <t>19032</t>
  </si>
  <si>
    <t>Lampazos de Naranjo</t>
  </si>
  <si>
    <t>19033</t>
  </si>
  <si>
    <t>Linares</t>
  </si>
  <si>
    <t>19034</t>
  </si>
  <si>
    <t>Marín</t>
  </si>
  <si>
    <t>19035</t>
  </si>
  <si>
    <t>19036</t>
  </si>
  <si>
    <t>Mier y Noriega</t>
  </si>
  <si>
    <t>19037</t>
  </si>
  <si>
    <t>Mina</t>
  </si>
  <si>
    <t>19038</t>
  </si>
  <si>
    <t>Montemorelos</t>
  </si>
  <si>
    <t>19039</t>
  </si>
  <si>
    <t>Monterrey</t>
  </si>
  <si>
    <t>19040</t>
  </si>
  <si>
    <t>Parás</t>
  </si>
  <si>
    <t>19041</t>
  </si>
  <si>
    <t>Pesquería</t>
  </si>
  <si>
    <t>19042</t>
  </si>
  <si>
    <t>Los Ramones</t>
  </si>
  <si>
    <t>19043</t>
  </si>
  <si>
    <t>Rayones</t>
  </si>
  <si>
    <t>19044</t>
  </si>
  <si>
    <t>Sabinas Hidalgo</t>
  </si>
  <si>
    <t>19045</t>
  </si>
  <si>
    <t>Salinas Victoria</t>
  </si>
  <si>
    <t>19046</t>
  </si>
  <si>
    <t>San Nicolás de los Garza</t>
  </si>
  <si>
    <t>19047</t>
  </si>
  <si>
    <t>19048</t>
  </si>
  <si>
    <t>19049</t>
  </si>
  <si>
    <t>Santiago</t>
  </si>
  <si>
    <t>19050</t>
  </si>
  <si>
    <t>Vallecillo</t>
  </si>
  <si>
    <t>19051</t>
  </si>
  <si>
    <t>Villaldama</t>
  </si>
  <si>
    <t>20001</t>
  </si>
  <si>
    <t>Abejones</t>
  </si>
  <si>
    <t>20002</t>
  </si>
  <si>
    <t>Acatlán de Pérez Figueroa</t>
  </si>
  <si>
    <t>20003</t>
  </si>
  <si>
    <t>Asunción Cacalotepec</t>
  </si>
  <si>
    <t>20004</t>
  </si>
  <si>
    <t>Asunción Cuyotepeji</t>
  </si>
  <si>
    <t>20005</t>
  </si>
  <si>
    <t>Asunción Ixtaltepec</t>
  </si>
  <si>
    <t>20006</t>
  </si>
  <si>
    <t>Asunción Nochixtlán</t>
  </si>
  <si>
    <t>20007</t>
  </si>
  <si>
    <t>Asunción Ocotlán</t>
  </si>
  <si>
    <t>20008</t>
  </si>
  <si>
    <t>Asunción Tlacolulita</t>
  </si>
  <si>
    <t>20009</t>
  </si>
  <si>
    <t>Ayotzintepec</t>
  </si>
  <si>
    <t>20010</t>
  </si>
  <si>
    <t>El Barrio de la Soledad</t>
  </si>
  <si>
    <t>20011</t>
  </si>
  <si>
    <t>Calihualá</t>
  </si>
  <si>
    <t>20012</t>
  </si>
  <si>
    <t>Candelaria Loxicha</t>
  </si>
  <si>
    <t>20013</t>
  </si>
  <si>
    <t>Ciénega de Zimatlán</t>
  </si>
  <si>
    <t>20014</t>
  </si>
  <si>
    <t>Ciudad Ixtepec</t>
  </si>
  <si>
    <t>20015</t>
  </si>
  <si>
    <t>Coatecas Altas</t>
  </si>
  <si>
    <t>20016</t>
  </si>
  <si>
    <t>Coicoyán de las Flores</t>
  </si>
  <si>
    <t>20017</t>
  </si>
  <si>
    <t>La Compañía</t>
  </si>
  <si>
    <t>20018</t>
  </si>
  <si>
    <t>Concepción Buenavista</t>
  </si>
  <si>
    <t>20019</t>
  </si>
  <si>
    <t>Concepción Pápalo</t>
  </si>
  <si>
    <t>20020</t>
  </si>
  <si>
    <t>Constancia del Rosario</t>
  </si>
  <si>
    <t>20021</t>
  </si>
  <si>
    <t>Cosolapa</t>
  </si>
  <si>
    <t>20022</t>
  </si>
  <si>
    <t>Cosoltepec</t>
  </si>
  <si>
    <t>20023</t>
  </si>
  <si>
    <t>Cuilápam de Guerrero</t>
  </si>
  <si>
    <t>20024</t>
  </si>
  <si>
    <t>Cuyamecalco Villa de Zaragoza</t>
  </si>
  <si>
    <t>20025</t>
  </si>
  <si>
    <t>Chahuites</t>
  </si>
  <si>
    <t>20026</t>
  </si>
  <si>
    <t>Chalcatongo de Hidalgo</t>
  </si>
  <si>
    <t>20027</t>
  </si>
  <si>
    <t>Chiquihuitlán de Benito Juárez</t>
  </si>
  <si>
    <t>20028</t>
  </si>
  <si>
    <t>Heroica Ciudad de Ejutla de Crespo</t>
  </si>
  <si>
    <t>20029</t>
  </si>
  <si>
    <t>Eloxochitlán de Flores Magón</t>
  </si>
  <si>
    <t>20030</t>
  </si>
  <si>
    <t>El Espinal</t>
  </si>
  <si>
    <t>20031</t>
  </si>
  <si>
    <t>Tamazulápam del Espíritu Santo</t>
  </si>
  <si>
    <t>20032</t>
  </si>
  <si>
    <t>Fresnillo de Trujano</t>
  </si>
  <si>
    <t>20033</t>
  </si>
  <si>
    <t>Guadalupe Etla</t>
  </si>
  <si>
    <t>20034</t>
  </si>
  <si>
    <t>Guadalupe de Ramírez</t>
  </si>
  <si>
    <t>20035</t>
  </si>
  <si>
    <t>Guelatao de Juárez</t>
  </si>
  <si>
    <t>20036</t>
  </si>
  <si>
    <t>Guevea de Humboldt</t>
  </si>
  <si>
    <t>20037</t>
  </si>
  <si>
    <t>Mesones Hidalgo</t>
  </si>
  <si>
    <t>20038</t>
  </si>
  <si>
    <t>20039</t>
  </si>
  <si>
    <t>Heroica Ciudad de Huajuapan de León</t>
  </si>
  <si>
    <t>20040</t>
  </si>
  <si>
    <t>Huautepec</t>
  </si>
  <si>
    <t>20041</t>
  </si>
  <si>
    <t>Huautla de Jiménez</t>
  </si>
  <si>
    <t>20042</t>
  </si>
  <si>
    <t>Ixtlán de Juárez</t>
  </si>
  <si>
    <t>20043</t>
  </si>
  <si>
    <t>Heroica Ciudad de Juchitán de Zaragoza</t>
  </si>
  <si>
    <t>20044</t>
  </si>
  <si>
    <t>Loma Bonita</t>
  </si>
  <si>
    <t>20045</t>
  </si>
  <si>
    <t>Magdalena Apasco</t>
  </si>
  <si>
    <t>20046</t>
  </si>
  <si>
    <t>Magdalena Jaltepec</t>
  </si>
  <si>
    <t>20047</t>
  </si>
  <si>
    <t>Santa Magdalena Jicotlán</t>
  </si>
  <si>
    <t>20048</t>
  </si>
  <si>
    <t>Magdalena Mixtepec</t>
  </si>
  <si>
    <t>20049</t>
  </si>
  <si>
    <t>Magdalena Ocotlán</t>
  </si>
  <si>
    <t>20050</t>
  </si>
  <si>
    <t>Magdalena Peñasco</t>
  </si>
  <si>
    <t>20051</t>
  </si>
  <si>
    <t>Magdalena Teitipac</t>
  </si>
  <si>
    <t>20052</t>
  </si>
  <si>
    <t>Magdalena Tequisistlán</t>
  </si>
  <si>
    <t>20053</t>
  </si>
  <si>
    <t>Magdalena Tlacotepec</t>
  </si>
  <si>
    <t>20054</t>
  </si>
  <si>
    <t>Magdalena Zahuatlán</t>
  </si>
  <si>
    <t>20055</t>
  </si>
  <si>
    <t>Mariscala de Juárez</t>
  </si>
  <si>
    <t>20056</t>
  </si>
  <si>
    <t>Mártires de Tacubaya</t>
  </si>
  <si>
    <t>20057</t>
  </si>
  <si>
    <t>Matías Romero Avendaño</t>
  </si>
  <si>
    <t>20058</t>
  </si>
  <si>
    <t>Mazatlán Villa de Flores</t>
  </si>
  <si>
    <t>20059</t>
  </si>
  <si>
    <t>Miahuatlán de Porfirio Díaz</t>
  </si>
  <si>
    <t>20060</t>
  </si>
  <si>
    <t>Mixistlán de la Reforma</t>
  </si>
  <si>
    <t>20061</t>
  </si>
  <si>
    <t>Monjas</t>
  </si>
  <si>
    <t>20062</t>
  </si>
  <si>
    <t>Natividad</t>
  </si>
  <si>
    <t>20063</t>
  </si>
  <si>
    <t>Nazareno Etla</t>
  </si>
  <si>
    <t>20064</t>
  </si>
  <si>
    <t>Nejapa de Madero</t>
  </si>
  <si>
    <t>20065</t>
  </si>
  <si>
    <t>Ixpantepec Nieves</t>
  </si>
  <si>
    <t>20066</t>
  </si>
  <si>
    <t>Santiago Niltepec</t>
  </si>
  <si>
    <t>20067</t>
  </si>
  <si>
    <t>Oaxaca de Juárez</t>
  </si>
  <si>
    <t>20068</t>
  </si>
  <si>
    <t>Ocotlán de Morelos</t>
  </si>
  <si>
    <t>20069</t>
  </si>
  <si>
    <t>La Pe</t>
  </si>
  <si>
    <t>20070</t>
  </si>
  <si>
    <t>Pinotepa de Don Luis</t>
  </si>
  <si>
    <t>20071</t>
  </si>
  <si>
    <t>Pluma Hidalgo</t>
  </si>
  <si>
    <t>20072</t>
  </si>
  <si>
    <t>San José del Progreso</t>
  </si>
  <si>
    <t>20073</t>
  </si>
  <si>
    <t>Putla Villa de Guerrero</t>
  </si>
  <si>
    <t>20074</t>
  </si>
  <si>
    <t>Santa Catarina Quioquitani</t>
  </si>
  <si>
    <t>20075</t>
  </si>
  <si>
    <t>Reforma de Pineda</t>
  </si>
  <si>
    <t>20076</t>
  </si>
  <si>
    <t>La Reforma</t>
  </si>
  <si>
    <t>20077</t>
  </si>
  <si>
    <t>Reyes Etla</t>
  </si>
  <si>
    <t>20078</t>
  </si>
  <si>
    <t>Rojas de Cuauhtémoc</t>
  </si>
  <si>
    <t>20079</t>
  </si>
  <si>
    <t>Salina Cruz</t>
  </si>
  <si>
    <t>20080</t>
  </si>
  <si>
    <t>San Agustín Amatengo</t>
  </si>
  <si>
    <t>20081</t>
  </si>
  <si>
    <t>San Agustín Atenango</t>
  </si>
  <si>
    <t>20082</t>
  </si>
  <si>
    <t>San Agustín Chayuco</t>
  </si>
  <si>
    <t>20083</t>
  </si>
  <si>
    <t>San Agustín de las Juntas</t>
  </si>
  <si>
    <t>20084</t>
  </si>
  <si>
    <t>San Agustín Etla</t>
  </si>
  <si>
    <t>20085</t>
  </si>
  <si>
    <t>San Agustín Loxicha</t>
  </si>
  <si>
    <t>20086</t>
  </si>
  <si>
    <t>San Agustín Tlacotepec</t>
  </si>
  <si>
    <t>20087</t>
  </si>
  <si>
    <t>San Agustín Yatareni</t>
  </si>
  <si>
    <t>20088</t>
  </si>
  <si>
    <t>San Andrés Cabecera Nueva</t>
  </si>
  <si>
    <t>20089</t>
  </si>
  <si>
    <t>San Andrés Dinicuiti</t>
  </si>
  <si>
    <t>20090</t>
  </si>
  <si>
    <t>San Andrés Huaxpaltepec</t>
  </si>
  <si>
    <t>20091</t>
  </si>
  <si>
    <t>San Andrés Huayápam</t>
  </si>
  <si>
    <t>20092</t>
  </si>
  <si>
    <t>San Andrés Ixtlahuaca</t>
  </si>
  <si>
    <t>20093</t>
  </si>
  <si>
    <t>San Andrés Lagunas</t>
  </si>
  <si>
    <t>20094</t>
  </si>
  <si>
    <t>San Andrés Nuxiño</t>
  </si>
  <si>
    <t>20095</t>
  </si>
  <si>
    <t>San Andrés Paxtlán</t>
  </si>
  <si>
    <t>20096</t>
  </si>
  <si>
    <t>San Andrés Sinaxtla</t>
  </si>
  <si>
    <t>20097</t>
  </si>
  <si>
    <t>San Andrés Solaga</t>
  </si>
  <si>
    <t>20098</t>
  </si>
  <si>
    <t>San Andrés Teotilálpam</t>
  </si>
  <si>
    <t>20099</t>
  </si>
  <si>
    <t>San Andrés Tepetlapa</t>
  </si>
  <si>
    <t>20100</t>
  </si>
  <si>
    <t>San Andrés Yaá</t>
  </si>
  <si>
    <t>20101</t>
  </si>
  <si>
    <t>San Andrés Zabache</t>
  </si>
  <si>
    <t>20102</t>
  </si>
  <si>
    <t>San Andrés Zautla</t>
  </si>
  <si>
    <t>20103</t>
  </si>
  <si>
    <t>San Antonino Castillo Velasco</t>
  </si>
  <si>
    <t>20104</t>
  </si>
  <si>
    <t>San Antonino el Alto</t>
  </si>
  <si>
    <t>20105</t>
  </si>
  <si>
    <t>San Antonino Monte Verde</t>
  </si>
  <si>
    <t>20106</t>
  </si>
  <si>
    <t>San Antonio Acutla</t>
  </si>
  <si>
    <t>20107</t>
  </si>
  <si>
    <t>San Antonio de la Cal</t>
  </si>
  <si>
    <t>20108</t>
  </si>
  <si>
    <t>San Antonio Huitepec</t>
  </si>
  <si>
    <t>20109</t>
  </si>
  <si>
    <t>San Antonio Nanahuatípam</t>
  </si>
  <si>
    <t>20110</t>
  </si>
  <si>
    <t>San Antonio Sinicahua</t>
  </si>
  <si>
    <t>20111</t>
  </si>
  <si>
    <t>San Antonio Tepetlapa</t>
  </si>
  <si>
    <t>20112</t>
  </si>
  <si>
    <t>San Baltazar Chichicápam</t>
  </si>
  <si>
    <t>20113</t>
  </si>
  <si>
    <t>San Baltazar Loxicha</t>
  </si>
  <si>
    <t>20114</t>
  </si>
  <si>
    <t>San Baltazar Yatzachi el Bajo</t>
  </si>
  <si>
    <t>20115</t>
  </si>
  <si>
    <t>San Bartolo Coyotepec</t>
  </si>
  <si>
    <t>20116</t>
  </si>
  <si>
    <t>San Bartolomé Ayautla</t>
  </si>
  <si>
    <t>20117</t>
  </si>
  <si>
    <t>San Bartolomé Loxicha</t>
  </si>
  <si>
    <t>20118</t>
  </si>
  <si>
    <t>San Bartolomé Quialana</t>
  </si>
  <si>
    <t>20119</t>
  </si>
  <si>
    <t>San Bartolomé Yucuañe</t>
  </si>
  <si>
    <t>20120</t>
  </si>
  <si>
    <t>San Bartolomé Zoogocho</t>
  </si>
  <si>
    <t>20121</t>
  </si>
  <si>
    <t>San Bartolo Soyaltepec</t>
  </si>
  <si>
    <t>20122</t>
  </si>
  <si>
    <t>San Bartolo Yautepec</t>
  </si>
  <si>
    <t>20123</t>
  </si>
  <si>
    <t>San Bernardo Mixtepec</t>
  </si>
  <si>
    <t>20124</t>
  </si>
  <si>
    <t>San Blas Atempa</t>
  </si>
  <si>
    <t>20125</t>
  </si>
  <si>
    <t>San Carlos Yautepec</t>
  </si>
  <si>
    <t>20126</t>
  </si>
  <si>
    <t>126</t>
  </si>
  <si>
    <t>San Cristóbal Amatlán</t>
  </si>
  <si>
    <t>20127</t>
  </si>
  <si>
    <t>127</t>
  </si>
  <si>
    <t>San Cristóbal Amoltepec</t>
  </si>
  <si>
    <t>20128</t>
  </si>
  <si>
    <t>128</t>
  </si>
  <si>
    <t>San Cristóbal Lachirioag</t>
  </si>
  <si>
    <t>20129</t>
  </si>
  <si>
    <t>129</t>
  </si>
  <si>
    <t>San Cristóbal Suchixtlahuaca</t>
  </si>
  <si>
    <t>20130</t>
  </si>
  <si>
    <t>130</t>
  </si>
  <si>
    <t>San Dionisio del Mar</t>
  </si>
  <si>
    <t>20131</t>
  </si>
  <si>
    <t>131</t>
  </si>
  <si>
    <t>San Dionisio Ocotepec</t>
  </si>
  <si>
    <t>20132</t>
  </si>
  <si>
    <t>132</t>
  </si>
  <si>
    <t>San Dionisio Ocotlán</t>
  </si>
  <si>
    <t>20133</t>
  </si>
  <si>
    <t>133</t>
  </si>
  <si>
    <t>San Esteban Atatlahuca</t>
  </si>
  <si>
    <t>20134</t>
  </si>
  <si>
    <t>134</t>
  </si>
  <si>
    <t>San Felipe Jalapa de Díaz</t>
  </si>
  <si>
    <t>20135</t>
  </si>
  <si>
    <t>135</t>
  </si>
  <si>
    <t>San Felipe Tejalápam</t>
  </si>
  <si>
    <t>20136</t>
  </si>
  <si>
    <t>136</t>
  </si>
  <si>
    <t>San Felipe Usila</t>
  </si>
  <si>
    <t>20137</t>
  </si>
  <si>
    <t>137</t>
  </si>
  <si>
    <t>San Francisco Cahuacuá</t>
  </si>
  <si>
    <t>20138</t>
  </si>
  <si>
    <t>138</t>
  </si>
  <si>
    <t>San Francisco Cajonos</t>
  </si>
  <si>
    <t>20139</t>
  </si>
  <si>
    <t>139</t>
  </si>
  <si>
    <t>San Francisco Chapulapa</t>
  </si>
  <si>
    <t>20140</t>
  </si>
  <si>
    <t>140</t>
  </si>
  <si>
    <t>San Francisco Chindúa</t>
  </si>
  <si>
    <t>20141</t>
  </si>
  <si>
    <t>141</t>
  </si>
  <si>
    <t>San Francisco del Mar</t>
  </si>
  <si>
    <t>20142</t>
  </si>
  <si>
    <t>142</t>
  </si>
  <si>
    <t>San Francisco Huehuetlán</t>
  </si>
  <si>
    <t>20143</t>
  </si>
  <si>
    <t>143</t>
  </si>
  <si>
    <t>San Francisco Ixhuatán</t>
  </si>
  <si>
    <t>20144</t>
  </si>
  <si>
    <t>144</t>
  </si>
  <si>
    <t>San Francisco Jaltepetongo</t>
  </si>
  <si>
    <t>20145</t>
  </si>
  <si>
    <t>145</t>
  </si>
  <si>
    <t>San Francisco Lachigoló</t>
  </si>
  <si>
    <t>20146</t>
  </si>
  <si>
    <t>146</t>
  </si>
  <si>
    <t>San Francisco Logueche</t>
  </si>
  <si>
    <t>20147</t>
  </si>
  <si>
    <t>147</t>
  </si>
  <si>
    <t>San Francisco Nuxaño</t>
  </si>
  <si>
    <t>20148</t>
  </si>
  <si>
    <t>148</t>
  </si>
  <si>
    <t>San Francisco Ozolotepec</t>
  </si>
  <si>
    <t>20149</t>
  </si>
  <si>
    <t>149</t>
  </si>
  <si>
    <t>San Francisco Sola</t>
  </si>
  <si>
    <t>20150</t>
  </si>
  <si>
    <t>150</t>
  </si>
  <si>
    <t>San Francisco Telixtlahuaca</t>
  </si>
  <si>
    <t>20151</t>
  </si>
  <si>
    <t>151</t>
  </si>
  <si>
    <t>San Francisco Teopan</t>
  </si>
  <si>
    <t>20152</t>
  </si>
  <si>
    <t>152</t>
  </si>
  <si>
    <t>San Francisco Tlapancingo</t>
  </si>
  <si>
    <t>20153</t>
  </si>
  <si>
    <t>153</t>
  </si>
  <si>
    <t>San Gabriel Mixtepec</t>
  </si>
  <si>
    <t>20154</t>
  </si>
  <si>
    <t>154</t>
  </si>
  <si>
    <t>San Ildefonso Amatlán</t>
  </si>
  <si>
    <t>20155</t>
  </si>
  <si>
    <t>155</t>
  </si>
  <si>
    <t>San Ildefonso Sola</t>
  </si>
  <si>
    <t>20156</t>
  </si>
  <si>
    <t>156</t>
  </si>
  <si>
    <t>San Ildefonso Villa Alta</t>
  </si>
  <si>
    <t>20157</t>
  </si>
  <si>
    <t>157</t>
  </si>
  <si>
    <t>San Jacinto Amilpas</t>
  </si>
  <si>
    <t>20158</t>
  </si>
  <si>
    <t>158</t>
  </si>
  <si>
    <t>San Jacinto Tlacotepec</t>
  </si>
  <si>
    <t>20159</t>
  </si>
  <si>
    <t>159</t>
  </si>
  <si>
    <t>San Jerónimo Coatlán</t>
  </si>
  <si>
    <t>20160</t>
  </si>
  <si>
    <t>160</t>
  </si>
  <si>
    <t>San Jerónimo Silacayoapilla</t>
  </si>
  <si>
    <t>20161</t>
  </si>
  <si>
    <t>161</t>
  </si>
  <si>
    <t>San Jerónimo Sosola</t>
  </si>
  <si>
    <t>20162</t>
  </si>
  <si>
    <t>162</t>
  </si>
  <si>
    <t>San Jerónimo Taviche</t>
  </si>
  <si>
    <t>20163</t>
  </si>
  <si>
    <t>163</t>
  </si>
  <si>
    <t>San Jerónimo Tecóatl</t>
  </si>
  <si>
    <t>20164</t>
  </si>
  <si>
    <t>164</t>
  </si>
  <si>
    <t>San Jorge Nuchita</t>
  </si>
  <si>
    <t>20165</t>
  </si>
  <si>
    <t>165</t>
  </si>
  <si>
    <t>San José Ayuquila</t>
  </si>
  <si>
    <t>20166</t>
  </si>
  <si>
    <t>166</t>
  </si>
  <si>
    <t>San José Chiltepec</t>
  </si>
  <si>
    <t>20167</t>
  </si>
  <si>
    <t>167</t>
  </si>
  <si>
    <t>San José del Peñasco</t>
  </si>
  <si>
    <t>20168</t>
  </si>
  <si>
    <t>168</t>
  </si>
  <si>
    <t>San José Estancia Grande</t>
  </si>
  <si>
    <t>20169</t>
  </si>
  <si>
    <t>169</t>
  </si>
  <si>
    <t>San José Independencia</t>
  </si>
  <si>
    <t>20170</t>
  </si>
  <si>
    <t>170</t>
  </si>
  <si>
    <t>San José Lachiguiri</t>
  </si>
  <si>
    <t>20171</t>
  </si>
  <si>
    <t>171</t>
  </si>
  <si>
    <t>San José Tenango</t>
  </si>
  <si>
    <t>20172</t>
  </si>
  <si>
    <t>172</t>
  </si>
  <si>
    <t>San Juan Achiutla</t>
  </si>
  <si>
    <t>20173</t>
  </si>
  <si>
    <t>173</t>
  </si>
  <si>
    <t>San Juan Atepec</t>
  </si>
  <si>
    <t>20174</t>
  </si>
  <si>
    <t>174</t>
  </si>
  <si>
    <t>Ánimas Trujano</t>
  </si>
  <si>
    <t>20175</t>
  </si>
  <si>
    <t>175</t>
  </si>
  <si>
    <t>San Juan Bautista Atatlahuca</t>
  </si>
  <si>
    <t>20176</t>
  </si>
  <si>
    <t>176</t>
  </si>
  <si>
    <t>San Juan Bautista Coixtlahuaca</t>
  </si>
  <si>
    <t>20177</t>
  </si>
  <si>
    <t>177</t>
  </si>
  <si>
    <t>San Juan Bautista Cuicatlán</t>
  </si>
  <si>
    <t>20178</t>
  </si>
  <si>
    <t>178</t>
  </si>
  <si>
    <t>San Juan Bautista Guelache</t>
  </si>
  <si>
    <t>20179</t>
  </si>
  <si>
    <t>179</t>
  </si>
  <si>
    <t>San Juan Bautista Jayacatlán</t>
  </si>
  <si>
    <t>20180</t>
  </si>
  <si>
    <t>180</t>
  </si>
  <si>
    <t>San Juan Bautista Lo de Soto</t>
  </si>
  <si>
    <t>20181</t>
  </si>
  <si>
    <t>181</t>
  </si>
  <si>
    <t>San Juan Bautista Suchitepec</t>
  </si>
  <si>
    <t>20182</t>
  </si>
  <si>
    <t>182</t>
  </si>
  <si>
    <t>San Juan Bautista Tlacoatzintepec</t>
  </si>
  <si>
    <t>20183</t>
  </si>
  <si>
    <t>183</t>
  </si>
  <si>
    <t>San Juan Bautista Tlachichilco</t>
  </si>
  <si>
    <t>20184</t>
  </si>
  <si>
    <t>184</t>
  </si>
  <si>
    <t>San Juan Bautista Tuxtepec</t>
  </si>
  <si>
    <t>20185</t>
  </si>
  <si>
    <t>185</t>
  </si>
  <si>
    <t>San Juan Cacahuatepec</t>
  </si>
  <si>
    <t>20186</t>
  </si>
  <si>
    <t>186</t>
  </si>
  <si>
    <t>San Juan Cieneguilla</t>
  </si>
  <si>
    <t>20187</t>
  </si>
  <si>
    <t>187</t>
  </si>
  <si>
    <t>San Juan Coatzóspam</t>
  </si>
  <si>
    <t>20188</t>
  </si>
  <si>
    <t>188</t>
  </si>
  <si>
    <t>San Juan Colorado</t>
  </si>
  <si>
    <t>20189</t>
  </si>
  <si>
    <t>189</t>
  </si>
  <si>
    <t>San Juan Comaltepec</t>
  </si>
  <si>
    <t>20190</t>
  </si>
  <si>
    <t>190</t>
  </si>
  <si>
    <t>San Juan Cotzocón</t>
  </si>
  <si>
    <t>20191</t>
  </si>
  <si>
    <t>191</t>
  </si>
  <si>
    <t>San Juan Chicomezúchil</t>
  </si>
  <si>
    <t>20192</t>
  </si>
  <si>
    <t>192</t>
  </si>
  <si>
    <t>San Juan Chilateca</t>
  </si>
  <si>
    <t>20193</t>
  </si>
  <si>
    <t>193</t>
  </si>
  <si>
    <t>San Juan del Estado</t>
  </si>
  <si>
    <t>20194</t>
  </si>
  <si>
    <t>194</t>
  </si>
  <si>
    <t>20195</t>
  </si>
  <si>
    <t>195</t>
  </si>
  <si>
    <t>San Juan Diuxi</t>
  </si>
  <si>
    <t>20196</t>
  </si>
  <si>
    <t>196</t>
  </si>
  <si>
    <t>San Juan Evangelista Analco</t>
  </si>
  <si>
    <t>20197</t>
  </si>
  <si>
    <t>197</t>
  </si>
  <si>
    <t>San Juan Guelavía</t>
  </si>
  <si>
    <t>20198</t>
  </si>
  <si>
    <t>198</t>
  </si>
  <si>
    <t>San Juan Guichicovi</t>
  </si>
  <si>
    <t>20199</t>
  </si>
  <si>
    <t>199</t>
  </si>
  <si>
    <t>San Juan Ihualtepec</t>
  </si>
  <si>
    <t>20200</t>
  </si>
  <si>
    <t>200</t>
  </si>
  <si>
    <t>San Juan Juquila Mixes</t>
  </si>
  <si>
    <t>20201</t>
  </si>
  <si>
    <t>201</t>
  </si>
  <si>
    <t>San Juan Juquila Vijanos</t>
  </si>
  <si>
    <t>20202</t>
  </si>
  <si>
    <t>202</t>
  </si>
  <si>
    <t>San Juan Lachao</t>
  </si>
  <si>
    <t>20203</t>
  </si>
  <si>
    <t>203</t>
  </si>
  <si>
    <t>San Juan Lachigalla</t>
  </si>
  <si>
    <t>20204</t>
  </si>
  <si>
    <t>204</t>
  </si>
  <si>
    <t>San Juan Lajarcia</t>
  </si>
  <si>
    <t>20205</t>
  </si>
  <si>
    <t>205</t>
  </si>
  <si>
    <t>San Juan Lalana</t>
  </si>
  <si>
    <t>20206</t>
  </si>
  <si>
    <t>206</t>
  </si>
  <si>
    <t>San Juan de los Cués</t>
  </si>
  <si>
    <t>20207</t>
  </si>
  <si>
    <t>207</t>
  </si>
  <si>
    <t>San Juan Mazatlán</t>
  </si>
  <si>
    <t>20208</t>
  </si>
  <si>
    <t>208</t>
  </si>
  <si>
    <t>San Juan Mixtepec</t>
  </si>
  <si>
    <t>20209</t>
  </si>
  <si>
    <t>209</t>
  </si>
  <si>
    <t>20210</t>
  </si>
  <si>
    <t>210</t>
  </si>
  <si>
    <t>San Juan Ñumí</t>
  </si>
  <si>
    <t>20211</t>
  </si>
  <si>
    <t>211</t>
  </si>
  <si>
    <t>San Juan Ozolotepec</t>
  </si>
  <si>
    <t>20212</t>
  </si>
  <si>
    <t>212</t>
  </si>
  <si>
    <t>San Juan Petlapa</t>
  </si>
  <si>
    <t>20213</t>
  </si>
  <si>
    <t>213</t>
  </si>
  <si>
    <t>San Juan Quiahije</t>
  </si>
  <si>
    <t>20214</t>
  </si>
  <si>
    <t>214</t>
  </si>
  <si>
    <t>San Juan Quiotepec</t>
  </si>
  <si>
    <t>20215</t>
  </si>
  <si>
    <t>215</t>
  </si>
  <si>
    <t>San Juan Sayultepec</t>
  </si>
  <si>
    <t>20216</t>
  </si>
  <si>
    <t>216</t>
  </si>
  <si>
    <t>San Juan Tabaá</t>
  </si>
  <si>
    <t>20217</t>
  </si>
  <si>
    <t>217</t>
  </si>
  <si>
    <t>San Juan Tamazola</t>
  </si>
  <si>
    <t>20218</t>
  </si>
  <si>
    <t>218</t>
  </si>
  <si>
    <t>San Juan Teita</t>
  </si>
  <si>
    <t>20219</t>
  </si>
  <si>
    <t>219</t>
  </si>
  <si>
    <t>San Juan Teitipac</t>
  </si>
  <si>
    <t>20220</t>
  </si>
  <si>
    <t>220</t>
  </si>
  <si>
    <t>San Juan Tepeuxila</t>
  </si>
  <si>
    <t>20221</t>
  </si>
  <si>
    <t>221</t>
  </si>
  <si>
    <t>San Juan Teposcolula</t>
  </si>
  <si>
    <t>20222</t>
  </si>
  <si>
    <t>222</t>
  </si>
  <si>
    <t>San Juan Yaeé</t>
  </si>
  <si>
    <t>20223</t>
  </si>
  <si>
    <t>223</t>
  </si>
  <si>
    <t>San Juan Yatzona</t>
  </si>
  <si>
    <t>20224</t>
  </si>
  <si>
    <t>224</t>
  </si>
  <si>
    <t>San Juan Yucuita</t>
  </si>
  <si>
    <t>20225</t>
  </si>
  <si>
    <t>225</t>
  </si>
  <si>
    <t>San Lorenzo</t>
  </si>
  <si>
    <t>20226</t>
  </si>
  <si>
    <t>226</t>
  </si>
  <si>
    <t>San Lorenzo Albarradas</t>
  </si>
  <si>
    <t>20227</t>
  </si>
  <si>
    <t>227</t>
  </si>
  <si>
    <t>San Lorenzo Cacaotepec</t>
  </si>
  <si>
    <t>20228</t>
  </si>
  <si>
    <t>228</t>
  </si>
  <si>
    <t>San Lorenzo Cuaunecuiltitla</t>
  </si>
  <si>
    <t>20229</t>
  </si>
  <si>
    <t>229</t>
  </si>
  <si>
    <t>San Lorenzo Texmelúcan</t>
  </si>
  <si>
    <t>20230</t>
  </si>
  <si>
    <t>230</t>
  </si>
  <si>
    <t>San Lorenzo Victoria</t>
  </si>
  <si>
    <t>20231</t>
  </si>
  <si>
    <t>231</t>
  </si>
  <si>
    <t>San Lucas Camotlán</t>
  </si>
  <si>
    <t>20232</t>
  </si>
  <si>
    <t>232</t>
  </si>
  <si>
    <t>San Lucas Ojitlán</t>
  </si>
  <si>
    <t>20233</t>
  </si>
  <si>
    <t>233</t>
  </si>
  <si>
    <t>San Lucas Quiaviní</t>
  </si>
  <si>
    <t>20234</t>
  </si>
  <si>
    <t>234</t>
  </si>
  <si>
    <t>San Lucas Zoquiápam</t>
  </si>
  <si>
    <t>20235</t>
  </si>
  <si>
    <t>235</t>
  </si>
  <si>
    <t>San Luis Amatlán</t>
  </si>
  <si>
    <t>20236</t>
  </si>
  <si>
    <t>236</t>
  </si>
  <si>
    <t>San Marcial Ozolotepec</t>
  </si>
  <si>
    <t>20237</t>
  </si>
  <si>
    <t>237</t>
  </si>
  <si>
    <t>San Marcos Arteaga</t>
  </si>
  <si>
    <t>20238</t>
  </si>
  <si>
    <t>238</t>
  </si>
  <si>
    <t>San Martín de los Cansecos</t>
  </si>
  <si>
    <t>20239</t>
  </si>
  <si>
    <t>239</t>
  </si>
  <si>
    <t>San Martín Huamelúlpam</t>
  </si>
  <si>
    <t>20240</t>
  </si>
  <si>
    <t>240</t>
  </si>
  <si>
    <t>San Martín Itunyoso</t>
  </si>
  <si>
    <t>20241</t>
  </si>
  <si>
    <t>241</t>
  </si>
  <si>
    <t>San Martín Lachilá</t>
  </si>
  <si>
    <t>20242</t>
  </si>
  <si>
    <t>242</t>
  </si>
  <si>
    <t>San Martín Peras</t>
  </si>
  <si>
    <t>20243</t>
  </si>
  <si>
    <t>243</t>
  </si>
  <si>
    <t>San Martín Tilcajete</t>
  </si>
  <si>
    <t>20244</t>
  </si>
  <si>
    <t>244</t>
  </si>
  <si>
    <t>San Martín Toxpalan</t>
  </si>
  <si>
    <t>20245</t>
  </si>
  <si>
    <t>245</t>
  </si>
  <si>
    <t>San Martín Zacatepec</t>
  </si>
  <si>
    <t>20246</t>
  </si>
  <si>
    <t>246</t>
  </si>
  <si>
    <t>San Mateo Cajonos</t>
  </si>
  <si>
    <t>20247</t>
  </si>
  <si>
    <t>247</t>
  </si>
  <si>
    <t>Capulálpam de Méndez</t>
  </si>
  <si>
    <t>20248</t>
  </si>
  <si>
    <t>248</t>
  </si>
  <si>
    <t>San Mateo del Mar</t>
  </si>
  <si>
    <t>20249</t>
  </si>
  <si>
    <t>249</t>
  </si>
  <si>
    <t>San Mateo Yoloxochitlán</t>
  </si>
  <si>
    <t>20250</t>
  </si>
  <si>
    <t>250</t>
  </si>
  <si>
    <t>San Mateo Etlatongo</t>
  </si>
  <si>
    <t>20251</t>
  </si>
  <si>
    <t>251</t>
  </si>
  <si>
    <t>San Mateo Nejápam</t>
  </si>
  <si>
    <t>20252</t>
  </si>
  <si>
    <t>252</t>
  </si>
  <si>
    <t>San Mateo Peñasco</t>
  </si>
  <si>
    <t>20253</t>
  </si>
  <si>
    <t>253</t>
  </si>
  <si>
    <t>San Mateo Piñas</t>
  </si>
  <si>
    <t>20254</t>
  </si>
  <si>
    <t>254</t>
  </si>
  <si>
    <t>San Mateo Río Hondo</t>
  </si>
  <si>
    <t>20255</t>
  </si>
  <si>
    <t>255</t>
  </si>
  <si>
    <t>San Mateo Sindihui</t>
  </si>
  <si>
    <t>20256</t>
  </si>
  <si>
    <t>256</t>
  </si>
  <si>
    <t>San Mateo Tlapiltepec</t>
  </si>
  <si>
    <t>20257</t>
  </si>
  <si>
    <t>257</t>
  </si>
  <si>
    <t>San Melchor Betaza</t>
  </si>
  <si>
    <t>20258</t>
  </si>
  <si>
    <t>258</t>
  </si>
  <si>
    <t>San Miguel Achiutla</t>
  </si>
  <si>
    <t>20259</t>
  </si>
  <si>
    <t>259</t>
  </si>
  <si>
    <t>San Miguel Ahuehuetitlán</t>
  </si>
  <si>
    <t>20260</t>
  </si>
  <si>
    <t>260</t>
  </si>
  <si>
    <t>San Miguel Aloápam</t>
  </si>
  <si>
    <t>20261</t>
  </si>
  <si>
    <t>261</t>
  </si>
  <si>
    <t>San Miguel Amatitlán</t>
  </si>
  <si>
    <t>20262</t>
  </si>
  <si>
    <t>262</t>
  </si>
  <si>
    <t>San Miguel Amatlán</t>
  </si>
  <si>
    <t>20263</t>
  </si>
  <si>
    <t>263</t>
  </si>
  <si>
    <t>San Miguel Coatlán</t>
  </si>
  <si>
    <t>20264</t>
  </si>
  <si>
    <t>264</t>
  </si>
  <si>
    <t>San Miguel Chicahua</t>
  </si>
  <si>
    <t>20265</t>
  </si>
  <si>
    <t>265</t>
  </si>
  <si>
    <t>San Miguel Chimalapa</t>
  </si>
  <si>
    <t>20266</t>
  </si>
  <si>
    <t>266</t>
  </si>
  <si>
    <t>San Miguel del Puerto</t>
  </si>
  <si>
    <t>20267</t>
  </si>
  <si>
    <t>267</t>
  </si>
  <si>
    <t>San Miguel del Río</t>
  </si>
  <si>
    <t>20268</t>
  </si>
  <si>
    <t>268</t>
  </si>
  <si>
    <t>San Miguel Ejutla</t>
  </si>
  <si>
    <t>20269</t>
  </si>
  <si>
    <t>269</t>
  </si>
  <si>
    <t>San Miguel el Grande</t>
  </si>
  <si>
    <t>20270</t>
  </si>
  <si>
    <t>270</t>
  </si>
  <si>
    <t>San Miguel Huautla</t>
  </si>
  <si>
    <t>20271</t>
  </si>
  <si>
    <t>271</t>
  </si>
  <si>
    <t>San Miguel Mixtepec</t>
  </si>
  <si>
    <t>20272</t>
  </si>
  <si>
    <t>272</t>
  </si>
  <si>
    <t>San Miguel Panixtlahuaca</t>
  </si>
  <si>
    <t>20273</t>
  </si>
  <si>
    <t>273</t>
  </si>
  <si>
    <t>San Miguel Peras</t>
  </si>
  <si>
    <t>20274</t>
  </si>
  <si>
    <t>274</t>
  </si>
  <si>
    <t>San Miguel Piedras</t>
  </si>
  <si>
    <t>20275</t>
  </si>
  <si>
    <t>275</t>
  </si>
  <si>
    <t>San Miguel Quetzaltepec</t>
  </si>
  <si>
    <t>20276</t>
  </si>
  <si>
    <t>276</t>
  </si>
  <si>
    <t>San Miguel Santa Flor</t>
  </si>
  <si>
    <t>20277</t>
  </si>
  <si>
    <t>277</t>
  </si>
  <si>
    <t>Villa Sola de Vega</t>
  </si>
  <si>
    <t>20278</t>
  </si>
  <si>
    <t>278</t>
  </si>
  <si>
    <t>San Miguel Soyaltepec</t>
  </si>
  <si>
    <t>20279</t>
  </si>
  <si>
    <t>279</t>
  </si>
  <si>
    <t>San Miguel Suchixtepec</t>
  </si>
  <si>
    <t>20280</t>
  </si>
  <si>
    <t>280</t>
  </si>
  <si>
    <t>Villa Talea de Castro</t>
  </si>
  <si>
    <t>20281</t>
  </si>
  <si>
    <t>281</t>
  </si>
  <si>
    <t>San Miguel Tecomatlán</t>
  </si>
  <si>
    <t>20282</t>
  </si>
  <si>
    <t>282</t>
  </si>
  <si>
    <t>San Miguel Tenango</t>
  </si>
  <si>
    <t>20283</t>
  </si>
  <si>
    <t>283</t>
  </si>
  <si>
    <t>San Miguel Tequixtepec</t>
  </si>
  <si>
    <t>20284</t>
  </si>
  <si>
    <t>284</t>
  </si>
  <si>
    <t>San Miguel Tilquiápam</t>
  </si>
  <si>
    <t>20285</t>
  </si>
  <si>
    <t>285</t>
  </si>
  <si>
    <t>San Miguel Tlacamama</t>
  </si>
  <si>
    <t>20286</t>
  </si>
  <si>
    <t>286</t>
  </si>
  <si>
    <t>San Miguel Tlacotepec</t>
  </si>
  <si>
    <t>20287</t>
  </si>
  <si>
    <t>287</t>
  </si>
  <si>
    <t>San Miguel Tulancingo</t>
  </si>
  <si>
    <t>20288</t>
  </si>
  <si>
    <t>288</t>
  </si>
  <si>
    <t>San Miguel Yotao</t>
  </si>
  <si>
    <t>20289</t>
  </si>
  <si>
    <t>289</t>
  </si>
  <si>
    <t>San Nicolás</t>
  </si>
  <si>
    <t>20290</t>
  </si>
  <si>
    <t>290</t>
  </si>
  <si>
    <t>San Nicolás Hidalgo</t>
  </si>
  <si>
    <t>20291</t>
  </si>
  <si>
    <t>291</t>
  </si>
  <si>
    <t>San Pablo Coatlán</t>
  </si>
  <si>
    <t>20292</t>
  </si>
  <si>
    <t>292</t>
  </si>
  <si>
    <t>San Pablo Cuatro Venados</t>
  </si>
  <si>
    <t>20293</t>
  </si>
  <si>
    <t>293</t>
  </si>
  <si>
    <t>San Pablo Etla</t>
  </si>
  <si>
    <t>20294</t>
  </si>
  <si>
    <t>294</t>
  </si>
  <si>
    <t>San Pablo Huitzo</t>
  </si>
  <si>
    <t>20295</t>
  </si>
  <si>
    <t>295</t>
  </si>
  <si>
    <t>San Pablo Huixtepec</t>
  </si>
  <si>
    <t>20296</t>
  </si>
  <si>
    <t>296</t>
  </si>
  <si>
    <t>San Pablo Macuiltianguis</t>
  </si>
  <si>
    <t>20297</t>
  </si>
  <si>
    <t>297</t>
  </si>
  <si>
    <t>San Pablo Tijaltepec</t>
  </si>
  <si>
    <t>20298</t>
  </si>
  <si>
    <t>298</t>
  </si>
  <si>
    <t>San Pablo Villa de Mitla</t>
  </si>
  <si>
    <t>20299</t>
  </si>
  <si>
    <t>299</t>
  </si>
  <si>
    <t>San Pablo Yaganiza</t>
  </si>
  <si>
    <t>20300</t>
  </si>
  <si>
    <t>300</t>
  </si>
  <si>
    <t>San Pedro Amuzgos</t>
  </si>
  <si>
    <t>20301</t>
  </si>
  <si>
    <t>301</t>
  </si>
  <si>
    <t>San Pedro Apóstol</t>
  </si>
  <si>
    <t>20302</t>
  </si>
  <si>
    <t>302</t>
  </si>
  <si>
    <t>San Pedro Atoyac</t>
  </si>
  <si>
    <t>20303</t>
  </si>
  <si>
    <t>303</t>
  </si>
  <si>
    <t>San Pedro Cajonos</t>
  </si>
  <si>
    <t>20304</t>
  </si>
  <si>
    <t>304</t>
  </si>
  <si>
    <t>San Pedro Coxcaltepec Cántaros</t>
  </si>
  <si>
    <t>20305</t>
  </si>
  <si>
    <t>305</t>
  </si>
  <si>
    <t>San Pedro Comitancillo</t>
  </si>
  <si>
    <t>20306</t>
  </si>
  <si>
    <t>306</t>
  </si>
  <si>
    <t>San Pedro el Alto</t>
  </si>
  <si>
    <t>20307</t>
  </si>
  <si>
    <t>307</t>
  </si>
  <si>
    <t>San Pedro Huamelula</t>
  </si>
  <si>
    <t>20308</t>
  </si>
  <si>
    <t>308</t>
  </si>
  <si>
    <t>San Pedro Huilotepec</t>
  </si>
  <si>
    <t>20309</t>
  </si>
  <si>
    <t>309</t>
  </si>
  <si>
    <t>San Pedro Ixcatlán</t>
  </si>
  <si>
    <t>20310</t>
  </si>
  <si>
    <t>310</t>
  </si>
  <si>
    <t>San Pedro Ixtlahuaca</t>
  </si>
  <si>
    <t>20311</t>
  </si>
  <si>
    <t>311</t>
  </si>
  <si>
    <t>San Pedro Jaltepetongo</t>
  </si>
  <si>
    <t>20312</t>
  </si>
  <si>
    <t>312</t>
  </si>
  <si>
    <t>San Pedro Jicayán</t>
  </si>
  <si>
    <t>20313</t>
  </si>
  <si>
    <t>313</t>
  </si>
  <si>
    <t>San Pedro Jocotipac</t>
  </si>
  <si>
    <t>20314</t>
  </si>
  <si>
    <t>314</t>
  </si>
  <si>
    <t>San Pedro Juchatengo</t>
  </si>
  <si>
    <t>20315</t>
  </si>
  <si>
    <t>315</t>
  </si>
  <si>
    <t>San Pedro Mártir</t>
  </si>
  <si>
    <t>20316</t>
  </si>
  <si>
    <t>316</t>
  </si>
  <si>
    <t>San Pedro Mártir Quiechapa</t>
  </si>
  <si>
    <t>20317</t>
  </si>
  <si>
    <t>317</t>
  </si>
  <si>
    <t>San Pedro Mártir Yucuxaco</t>
  </si>
  <si>
    <t>20318</t>
  </si>
  <si>
    <t>318</t>
  </si>
  <si>
    <t>San Pedro Mixtepec</t>
  </si>
  <si>
    <t>20319</t>
  </si>
  <si>
    <t>319</t>
  </si>
  <si>
    <t>20320</t>
  </si>
  <si>
    <t>320</t>
  </si>
  <si>
    <t>San Pedro Molinos</t>
  </si>
  <si>
    <t>20321</t>
  </si>
  <si>
    <t>321</t>
  </si>
  <si>
    <t>San Pedro Nopala</t>
  </si>
  <si>
    <t>20322</t>
  </si>
  <si>
    <t>322</t>
  </si>
  <si>
    <t>San Pedro Ocopetatillo</t>
  </si>
  <si>
    <t>20323</t>
  </si>
  <si>
    <t>323</t>
  </si>
  <si>
    <t>San Pedro Ocotepec</t>
  </si>
  <si>
    <t>20324</t>
  </si>
  <si>
    <t>324</t>
  </si>
  <si>
    <t>San Pedro Pochutla</t>
  </si>
  <si>
    <t>20325</t>
  </si>
  <si>
    <t>325</t>
  </si>
  <si>
    <t>San Pedro Quiatoni</t>
  </si>
  <si>
    <t>20326</t>
  </si>
  <si>
    <t>326</t>
  </si>
  <si>
    <t>San Pedro Sochiápam</t>
  </si>
  <si>
    <t>20327</t>
  </si>
  <si>
    <t>327</t>
  </si>
  <si>
    <t>San Pedro Tapanatepec</t>
  </si>
  <si>
    <t>20328</t>
  </si>
  <si>
    <t>328</t>
  </si>
  <si>
    <t>San Pedro Taviche</t>
  </si>
  <si>
    <t>20329</t>
  </si>
  <si>
    <t>329</t>
  </si>
  <si>
    <t>San Pedro Teozacoalco</t>
  </si>
  <si>
    <t>20330</t>
  </si>
  <si>
    <t>330</t>
  </si>
  <si>
    <t>San Pedro Teutila</t>
  </si>
  <si>
    <t>20331</t>
  </si>
  <si>
    <t>331</t>
  </si>
  <si>
    <t>San Pedro Tidaá</t>
  </si>
  <si>
    <t>20332</t>
  </si>
  <si>
    <t>332</t>
  </si>
  <si>
    <t>San Pedro Topiltepec</t>
  </si>
  <si>
    <t>20333</t>
  </si>
  <si>
    <t>333</t>
  </si>
  <si>
    <t>San Pedro Totolápam</t>
  </si>
  <si>
    <t>20334</t>
  </si>
  <si>
    <t>334</t>
  </si>
  <si>
    <t>Villa de Tututepec</t>
  </si>
  <si>
    <t>20335</t>
  </si>
  <si>
    <t>335</t>
  </si>
  <si>
    <t>San Pedro Yaneri</t>
  </si>
  <si>
    <t>20336</t>
  </si>
  <si>
    <t>336</t>
  </si>
  <si>
    <t>San Pedro Yólox</t>
  </si>
  <si>
    <t>20337</t>
  </si>
  <si>
    <t>337</t>
  </si>
  <si>
    <t>San Pedro y San Pablo Ayutla</t>
  </si>
  <si>
    <t>20338</t>
  </si>
  <si>
    <t>338</t>
  </si>
  <si>
    <t>Villa de Etla</t>
  </si>
  <si>
    <t>20339</t>
  </si>
  <si>
    <t>339</t>
  </si>
  <si>
    <t>San Pedro y San Pablo Teposcolula</t>
  </si>
  <si>
    <t>20340</t>
  </si>
  <si>
    <t>340</t>
  </si>
  <si>
    <t>San Pedro y San Pablo Tequixtepec</t>
  </si>
  <si>
    <t>20341</t>
  </si>
  <si>
    <t>341</t>
  </si>
  <si>
    <t>San Pedro Yucunama</t>
  </si>
  <si>
    <t>20342</t>
  </si>
  <si>
    <t>342</t>
  </si>
  <si>
    <t>San Raymundo Jalpan</t>
  </si>
  <si>
    <t>20343</t>
  </si>
  <si>
    <t>343</t>
  </si>
  <si>
    <t>San Sebastián Abasolo</t>
  </si>
  <si>
    <t>20344</t>
  </si>
  <si>
    <t>344</t>
  </si>
  <si>
    <t>San Sebastián Coatlán</t>
  </si>
  <si>
    <t>20345</t>
  </si>
  <si>
    <t>345</t>
  </si>
  <si>
    <t>San Sebastián Ixcapa</t>
  </si>
  <si>
    <t>20346</t>
  </si>
  <si>
    <t>346</t>
  </si>
  <si>
    <t>San Sebastián Nicananduta</t>
  </si>
  <si>
    <t>20347</t>
  </si>
  <si>
    <t>347</t>
  </si>
  <si>
    <t>San Sebastián Río Hondo</t>
  </si>
  <si>
    <t>20348</t>
  </si>
  <si>
    <t>348</t>
  </si>
  <si>
    <t>San Sebastián Tecomaxtlahuaca</t>
  </si>
  <si>
    <t>20349</t>
  </si>
  <si>
    <t>349</t>
  </si>
  <si>
    <t>San Sebastián Teitipac</t>
  </si>
  <si>
    <t>20350</t>
  </si>
  <si>
    <t>350</t>
  </si>
  <si>
    <t>San Sebastián Tutla</t>
  </si>
  <si>
    <t>20351</t>
  </si>
  <si>
    <t>351</t>
  </si>
  <si>
    <t>San Simón Almolongas</t>
  </si>
  <si>
    <t>20352</t>
  </si>
  <si>
    <t>352</t>
  </si>
  <si>
    <t>San Simón Zahuatlán</t>
  </si>
  <si>
    <t>20353</t>
  </si>
  <si>
    <t>353</t>
  </si>
  <si>
    <t>Santa Ana</t>
  </si>
  <si>
    <t>20354</t>
  </si>
  <si>
    <t>354</t>
  </si>
  <si>
    <t>Santa Ana Ateixtlahuaca</t>
  </si>
  <si>
    <t>20355</t>
  </si>
  <si>
    <t>355</t>
  </si>
  <si>
    <t>Santa Ana Cuauhtémoc</t>
  </si>
  <si>
    <t>20356</t>
  </si>
  <si>
    <t>356</t>
  </si>
  <si>
    <t>Santa Ana del Valle</t>
  </si>
  <si>
    <t>20357</t>
  </si>
  <si>
    <t>357</t>
  </si>
  <si>
    <t>Santa Ana Tavela</t>
  </si>
  <si>
    <t>20358</t>
  </si>
  <si>
    <t>358</t>
  </si>
  <si>
    <t>Santa Ana Tlapacoyan</t>
  </si>
  <si>
    <t>20359</t>
  </si>
  <si>
    <t>359</t>
  </si>
  <si>
    <t>Santa Ana Yareni</t>
  </si>
  <si>
    <t>20360</t>
  </si>
  <si>
    <t>360</t>
  </si>
  <si>
    <t>Santa Ana Zegache</t>
  </si>
  <si>
    <t>20361</t>
  </si>
  <si>
    <t>361</t>
  </si>
  <si>
    <t>Santa Catalina Quierí</t>
  </si>
  <si>
    <t>20362</t>
  </si>
  <si>
    <t>362</t>
  </si>
  <si>
    <t>Santa Catarina Cuixtla</t>
  </si>
  <si>
    <t>20363</t>
  </si>
  <si>
    <t>363</t>
  </si>
  <si>
    <t>Santa Catarina Ixtepeji</t>
  </si>
  <si>
    <t>20364</t>
  </si>
  <si>
    <t>364</t>
  </si>
  <si>
    <t>Santa Catarina Juquila</t>
  </si>
  <si>
    <t>20365</t>
  </si>
  <si>
    <t>365</t>
  </si>
  <si>
    <t>Santa Catarina Lachatao</t>
  </si>
  <si>
    <t>20366</t>
  </si>
  <si>
    <t>366</t>
  </si>
  <si>
    <t>Santa Catarina Loxicha</t>
  </si>
  <si>
    <t>20367</t>
  </si>
  <si>
    <t>367</t>
  </si>
  <si>
    <t>Santa Catarina Mechoacán</t>
  </si>
  <si>
    <t>20368</t>
  </si>
  <si>
    <t>368</t>
  </si>
  <si>
    <t>Santa Catarina Minas</t>
  </si>
  <si>
    <t>20369</t>
  </si>
  <si>
    <t>369</t>
  </si>
  <si>
    <t>Santa Catarina Quiané</t>
  </si>
  <si>
    <t>20370</t>
  </si>
  <si>
    <t>370</t>
  </si>
  <si>
    <t>Santa Catarina Tayata</t>
  </si>
  <si>
    <t>20371</t>
  </si>
  <si>
    <t>371</t>
  </si>
  <si>
    <t>Santa Catarina Ticuá</t>
  </si>
  <si>
    <t>20372</t>
  </si>
  <si>
    <t>372</t>
  </si>
  <si>
    <t>Santa Catarina Yosonotú</t>
  </si>
  <si>
    <t>20373</t>
  </si>
  <si>
    <t>373</t>
  </si>
  <si>
    <t>Santa Catarina Zapoquila</t>
  </si>
  <si>
    <t>20374</t>
  </si>
  <si>
    <t>374</t>
  </si>
  <si>
    <t>Santa Cruz Acatepec</t>
  </si>
  <si>
    <t>20375</t>
  </si>
  <si>
    <t>375</t>
  </si>
  <si>
    <t>Santa Cruz Amilpas</t>
  </si>
  <si>
    <t>20376</t>
  </si>
  <si>
    <t>376</t>
  </si>
  <si>
    <t>Santa Cruz de Bravo</t>
  </si>
  <si>
    <t>20377</t>
  </si>
  <si>
    <t>377</t>
  </si>
  <si>
    <t>Santa Cruz Itundujia</t>
  </si>
  <si>
    <t>20378</t>
  </si>
  <si>
    <t>378</t>
  </si>
  <si>
    <t>Santa Cruz Mixtepec</t>
  </si>
  <si>
    <t>20379</t>
  </si>
  <si>
    <t>379</t>
  </si>
  <si>
    <t>Santa Cruz Nundaco</t>
  </si>
  <si>
    <t>20380</t>
  </si>
  <si>
    <t>380</t>
  </si>
  <si>
    <t>Santa Cruz Papalutla</t>
  </si>
  <si>
    <t>20381</t>
  </si>
  <si>
    <t>381</t>
  </si>
  <si>
    <t>Santa Cruz Tacache de Mina</t>
  </si>
  <si>
    <t>20382</t>
  </si>
  <si>
    <t>382</t>
  </si>
  <si>
    <t>Santa Cruz Tacahua</t>
  </si>
  <si>
    <t>20383</t>
  </si>
  <si>
    <t>383</t>
  </si>
  <si>
    <t>Santa Cruz Tayata</t>
  </si>
  <si>
    <t>20384</t>
  </si>
  <si>
    <t>384</t>
  </si>
  <si>
    <t>Santa Cruz Xitla</t>
  </si>
  <si>
    <t>20385</t>
  </si>
  <si>
    <t>385</t>
  </si>
  <si>
    <t>Santa Cruz Xoxocotlán</t>
  </si>
  <si>
    <t>20386</t>
  </si>
  <si>
    <t>386</t>
  </si>
  <si>
    <t>Santa Cruz Zenzontepec</t>
  </si>
  <si>
    <t>20387</t>
  </si>
  <si>
    <t>387</t>
  </si>
  <si>
    <t>Santa Gertrudis</t>
  </si>
  <si>
    <t>20388</t>
  </si>
  <si>
    <t>388</t>
  </si>
  <si>
    <t>Santa Inés del Monte</t>
  </si>
  <si>
    <t>20389</t>
  </si>
  <si>
    <t>389</t>
  </si>
  <si>
    <t>Santa Inés Yatzeche</t>
  </si>
  <si>
    <t>20390</t>
  </si>
  <si>
    <t>390</t>
  </si>
  <si>
    <t>Santa Lucía del Camino</t>
  </si>
  <si>
    <t>20391</t>
  </si>
  <si>
    <t>391</t>
  </si>
  <si>
    <t>Santa Lucía Miahuatlán</t>
  </si>
  <si>
    <t>20392</t>
  </si>
  <si>
    <t>392</t>
  </si>
  <si>
    <t>Santa Lucía Monteverde</t>
  </si>
  <si>
    <t>20393</t>
  </si>
  <si>
    <t>393</t>
  </si>
  <si>
    <t>Santa Lucía Ocotlán</t>
  </si>
  <si>
    <t>20394</t>
  </si>
  <si>
    <t>394</t>
  </si>
  <si>
    <t>Santa María Alotepec</t>
  </si>
  <si>
    <t>20395</t>
  </si>
  <si>
    <t>395</t>
  </si>
  <si>
    <t>Santa María Apazco</t>
  </si>
  <si>
    <t>20396</t>
  </si>
  <si>
    <t>396</t>
  </si>
  <si>
    <t>Santa María la Asunción</t>
  </si>
  <si>
    <t>20397</t>
  </si>
  <si>
    <t>397</t>
  </si>
  <si>
    <t>Heroica Ciudad de Tlaxiaco</t>
  </si>
  <si>
    <t>20398</t>
  </si>
  <si>
    <t>398</t>
  </si>
  <si>
    <t>Ayoquezco de Aldama</t>
  </si>
  <si>
    <t>20399</t>
  </si>
  <si>
    <t>399</t>
  </si>
  <si>
    <t>Santa María Atzompa</t>
  </si>
  <si>
    <t>20400</t>
  </si>
  <si>
    <t>400</t>
  </si>
  <si>
    <t>Santa María Camotlán</t>
  </si>
  <si>
    <t>20401</t>
  </si>
  <si>
    <t>401</t>
  </si>
  <si>
    <t>Santa María Colotepec</t>
  </si>
  <si>
    <t>20402</t>
  </si>
  <si>
    <t>402</t>
  </si>
  <si>
    <t>Santa María Cortijo</t>
  </si>
  <si>
    <t>20403</t>
  </si>
  <si>
    <t>403</t>
  </si>
  <si>
    <t>Santa María Coyotepec</t>
  </si>
  <si>
    <t>20404</t>
  </si>
  <si>
    <t>404</t>
  </si>
  <si>
    <t>Santa María Chachoápam</t>
  </si>
  <si>
    <t>20405</t>
  </si>
  <si>
    <t>405</t>
  </si>
  <si>
    <t>Villa de Chilapa de Díaz</t>
  </si>
  <si>
    <t>20406</t>
  </si>
  <si>
    <t>406</t>
  </si>
  <si>
    <t>Santa María Chilchotla</t>
  </si>
  <si>
    <t>20407</t>
  </si>
  <si>
    <t>407</t>
  </si>
  <si>
    <t>Santa María Chimalapa</t>
  </si>
  <si>
    <t>20408</t>
  </si>
  <si>
    <t>408</t>
  </si>
  <si>
    <t>Santa María del Rosario</t>
  </si>
  <si>
    <t>20409</t>
  </si>
  <si>
    <t>409</t>
  </si>
  <si>
    <t>Santa María del Tule</t>
  </si>
  <si>
    <t>20410</t>
  </si>
  <si>
    <t>410</t>
  </si>
  <si>
    <t>Santa María Ecatepec</t>
  </si>
  <si>
    <t>20411</t>
  </si>
  <si>
    <t>411</t>
  </si>
  <si>
    <t>Santa María Guelacé</t>
  </si>
  <si>
    <t>20412</t>
  </si>
  <si>
    <t>412</t>
  </si>
  <si>
    <t>Santa María Guienagati</t>
  </si>
  <si>
    <t>20413</t>
  </si>
  <si>
    <t>413</t>
  </si>
  <si>
    <t>Santa María Huatulco</t>
  </si>
  <si>
    <t>20414</t>
  </si>
  <si>
    <t>414</t>
  </si>
  <si>
    <t>Santa María Huazolotitlán</t>
  </si>
  <si>
    <t>20415</t>
  </si>
  <si>
    <t>415</t>
  </si>
  <si>
    <t>Santa María Ipalapa</t>
  </si>
  <si>
    <t>20416</t>
  </si>
  <si>
    <t>416</t>
  </si>
  <si>
    <t>Santa María Ixcatlán</t>
  </si>
  <si>
    <t>20417</t>
  </si>
  <si>
    <t>417</t>
  </si>
  <si>
    <t>Santa María Jacatepec</t>
  </si>
  <si>
    <t>20418</t>
  </si>
  <si>
    <t>418</t>
  </si>
  <si>
    <t>Santa María Jalapa del Marqués</t>
  </si>
  <si>
    <t>20419</t>
  </si>
  <si>
    <t>419</t>
  </si>
  <si>
    <t>Santa María Jaltianguis</t>
  </si>
  <si>
    <t>20420</t>
  </si>
  <si>
    <t>420</t>
  </si>
  <si>
    <t>Santa María Lachixío</t>
  </si>
  <si>
    <t>20421</t>
  </si>
  <si>
    <t>421</t>
  </si>
  <si>
    <t>Santa María Mixtequilla</t>
  </si>
  <si>
    <t>20422</t>
  </si>
  <si>
    <t>422</t>
  </si>
  <si>
    <t>Santa María Nativitas</t>
  </si>
  <si>
    <t>20423</t>
  </si>
  <si>
    <t>423</t>
  </si>
  <si>
    <t>Santa María Nduayaco</t>
  </si>
  <si>
    <t>20424</t>
  </si>
  <si>
    <t>424</t>
  </si>
  <si>
    <t>Santa María Ozolotepec</t>
  </si>
  <si>
    <t>20425</t>
  </si>
  <si>
    <t>425</t>
  </si>
  <si>
    <t>Santa María Pápalo</t>
  </si>
  <si>
    <t>20426</t>
  </si>
  <si>
    <t>426</t>
  </si>
  <si>
    <t>Santa María Peñoles</t>
  </si>
  <si>
    <t>20427</t>
  </si>
  <si>
    <t>427</t>
  </si>
  <si>
    <t>Santa María Petapa</t>
  </si>
  <si>
    <t>20428</t>
  </si>
  <si>
    <t>428</t>
  </si>
  <si>
    <t>Santa María Quiegolani</t>
  </si>
  <si>
    <t>20429</t>
  </si>
  <si>
    <t>429</t>
  </si>
  <si>
    <t>Santa María Sola</t>
  </si>
  <si>
    <t>20430</t>
  </si>
  <si>
    <t>430</t>
  </si>
  <si>
    <t>Santa María Tataltepec</t>
  </si>
  <si>
    <t>20431</t>
  </si>
  <si>
    <t>431</t>
  </si>
  <si>
    <t>Santa María Tecomavaca</t>
  </si>
  <si>
    <t>20432</t>
  </si>
  <si>
    <t>432</t>
  </si>
  <si>
    <t>Santa María Temaxcalapa</t>
  </si>
  <si>
    <t>20433</t>
  </si>
  <si>
    <t>433</t>
  </si>
  <si>
    <t>Santa María Temaxcaltepec</t>
  </si>
  <si>
    <t>20434</t>
  </si>
  <si>
    <t>434</t>
  </si>
  <si>
    <t>Santa María Teopoxco</t>
  </si>
  <si>
    <t>20435</t>
  </si>
  <si>
    <t>435</t>
  </si>
  <si>
    <t>Santa María Tepantlali</t>
  </si>
  <si>
    <t>20436</t>
  </si>
  <si>
    <t>436</t>
  </si>
  <si>
    <t>Santa María Texcatitlán</t>
  </si>
  <si>
    <t>20437</t>
  </si>
  <si>
    <t>437</t>
  </si>
  <si>
    <t>Santa María Tlahuitoltepec</t>
  </si>
  <si>
    <t>20438</t>
  </si>
  <si>
    <t>438</t>
  </si>
  <si>
    <t>Santa María Tlalixtac</t>
  </si>
  <si>
    <t>20439</t>
  </si>
  <si>
    <t>439</t>
  </si>
  <si>
    <t>Santa María Tonameca</t>
  </si>
  <si>
    <t>20440</t>
  </si>
  <si>
    <t>440</t>
  </si>
  <si>
    <t>Santa María Totolapilla</t>
  </si>
  <si>
    <t>20441</t>
  </si>
  <si>
    <t>441</t>
  </si>
  <si>
    <t>Santa María Xadani</t>
  </si>
  <si>
    <t>20442</t>
  </si>
  <si>
    <t>442</t>
  </si>
  <si>
    <t>Santa María Yalina</t>
  </si>
  <si>
    <t>20443</t>
  </si>
  <si>
    <t>443</t>
  </si>
  <si>
    <t>Santa María Yavesía</t>
  </si>
  <si>
    <t>20444</t>
  </si>
  <si>
    <t>444</t>
  </si>
  <si>
    <t>Santa María Yolotepec</t>
  </si>
  <si>
    <t>20445</t>
  </si>
  <si>
    <t>445</t>
  </si>
  <si>
    <t>Santa María Yosoyúa</t>
  </si>
  <si>
    <t>20446</t>
  </si>
  <si>
    <t>446</t>
  </si>
  <si>
    <t>Santa María Yucuhiti</t>
  </si>
  <si>
    <t>20447</t>
  </si>
  <si>
    <t>447</t>
  </si>
  <si>
    <t>Santa María Zacatepec</t>
  </si>
  <si>
    <t>20448</t>
  </si>
  <si>
    <t>448</t>
  </si>
  <si>
    <t>Santa María Zaniza</t>
  </si>
  <si>
    <t>20449</t>
  </si>
  <si>
    <t>449</t>
  </si>
  <si>
    <t>Santa María Zoquitlán</t>
  </si>
  <si>
    <t>20450</t>
  </si>
  <si>
    <t>450</t>
  </si>
  <si>
    <t>Santiago Amoltepec</t>
  </si>
  <si>
    <t>20451</t>
  </si>
  <si>
    <t>451</t>
  </si>
  <si>
    <t>Santiago Apoala</t>
  </si>
  <si>
    <t>20452</t>
  </si>
  <si>
    <t>452</t>
  </si>
  <si>
    <t>Santiago Apóstol</t>
  </si>
  <si>
    <t>20453</t>
  </si>
  <si>
    <t>453</t>
  </si>
  <si>
    <t>Santiago Astata</t>
  </si>
  <si>
    <t>20454</t>
  </si>
  <si>
    <t>454</t>
  </si>
  <si>
    <t>Santiago Atitlán</t>
  </si>
  <si>
    <t>20455</t>
  </si>
  <si>
    <t>455</t>
  </si>
  <si>
    <t>Santiago Ayuquililla</t>
  </si>
  <si>
    <t>20456</t>
  </si>
  <si>
    <t>456</t>
  </si>
  <si>
    <t>Santiago Cacaloxtepec</t>
  </si>
  <si>
    <t>20457</t>
  </si>
  <si>
    <t>457</t>
  </si>
  <si>
    <t>Santiago Camotlán</t>
  </si>
  <si>
    <t>20458</t>
  </si>
  <si>
    <t>458</t>
  </si>
  <si>
    <t>Santiago Comaltepec</t>
  </si>
  <si>
    <t>20459</t>
  </si>
  <si>
    <t>459</t>
  </si>
  <si>
    <t>Santiago Chazumba</t>
  </si>
  <si>
    <t>20460</t>
  </si>
  <si>
    <t>460</t>
  </si>
  <si>
    <t>Santiago Choápam</t>
  </si>
  <si>
    <t>20461</t>
  </si>
  <si>
    <t>461</t>
  </si>
  <si>
    <t>Santiago del Río</t>
  </si>
  <si>
    <t>20462</t>
  </si>
  <si>
    <t>462</t>
  </si>
  <si>
    <t>Santiago Huajolotitlán</t>
  </si>
  <si>
    <t>20463</t>
  </si>
  <si>
    <t>463</t>
  </si>
  <si>
    <t>Santiago Huauclilla</t>
  </si>
  <si>
    <t>20464</t>
  </si>
  <si>
    <t>464</t>
  </si>
  <si>
    <t>Santiago Ihuitlán Plumas</t>
  </si>
  <si>
    <t>20465</t>
  </si>
  <si>
    <t>465</t>
  </si>
  <si>
    <t>Santiago Ixcuintepec</t>
  </si>
  <si>
    <t>20466</t>
  </si>
  <si>
    <t>466</t>
  </si>
  <si>
    <t>Santiago Ixtayutla</t>
  </si>
  <si>
    <t>20467</t>
  </si>
  <si>
    <t>467</t>
  </si>
  <si>
    <t>Santiago Jamiltepec</t>
  </si>
  <si>
    <t>20468</t>
  </si>
  <si>
    <t>468</t>
  </si>
  <si>
    <t>Santiago Jocotepec</t>
  </si>
  <si>
    <t>20469</t>
  </si>
  <si>
    <t>469</t>
  </si>
  <si>
    <t>Santiago Juxtlahuaca</t>
  </si>
  <si>
    <t>20470</t>
  </si>
  <si>
    <t>470</t>
  </si>
  <si>
    <t>Santiago Lachiguiri</t>
  </si>
  <si>
    <t>20471</t>
  </si>
  <si>
    <t>471</t>
  </si>
  <si>
    <t>Santiago Lalopa</t>
  </si>
  <si>
    <t>20472</t>
  </si>
  <si>
    <t>472</t>
  </si>
  <si>
    <t>Santiago Laollaga</t>
  </si>
  <si>
    <t>20473</t>
  </si>
  <si>
    <t>473</t>
  </si>
  <si>
    <t>Santiago Laxopa</t>
  </si>
  <si>
    <t>20474</t>
  </si>
  <si>
    <t>474</t>
  </si>
  <si>
    <t>Santiago Llano Grande</t>
  </si>
  <si>
    <t>20475</t>
  </si>
  <si>
    <t>475</t>
  </si>
  <si>
    <t>Santiago Matatlán</t>
  </si>
  <si>
    <t>20476</t>
  </si>
  <si>
    <t>476</t>
  </si>
  <si>
    <t>Santiago Miltepec</t>
  </si>
  <si>
    <t>20477</t>
  </si>
  <si>
    <t>477</t>
  </si>
  <si>
    <t>Santiago Minas</t>
  </si>
  <si>
    <t>20478</t>
  </si>
  <si>
    <t>478</t>
  </si>
  <si>
    <t>Santiago Nacaltepec</t>
  </si>
  <si>
    <t>20479</t>
  </si>
  <si>
    <t>479</t>
  </si>
  <si>
    <t>Santiago Nejapilla</t>
  </si>
  <si>
    <t>20480</t>
  </si>
  <si>
    <t>480</t>
  </si>
  <si>
    <t>Santiago Nundiche</t>
  </si>
  <si>
    <t>20481</t>
  </si>
  <si>
    <t>481</t>
  </si>
  <si>
    <t>Santiago Nuyoó</t>
  </si>
  <si>
    <t>20482</t>
  </si>
  <si>
    <t>482</t>
  </si>
  <si>
    <t>Santiago Pinotepa Nacional</t>
  </si>
  <si>
    <t>20483</t>
  </si>
  <si>
    <t>483</t>
  </si>
  <si>
    <t>Santiago Suchilquitongo</t>
  </si>
  <si>
    <t>20484</t>
  </si>
  <si>
    <t>484</t>
  </si>
  <si>
    <t>Santiago Tamazola</t>
  </si>
  <si>
    <t>20485</t>
  </si>
  <si>
    <t>485</t>
  </si>
  <si>
    <t>Santiago Tapextla</t>
  </si>
  <si>
    <t>20486</t>
  </si>
  <si>
    <t>486</t>
  </si>
  <si>
    <t>Villa Tejúpam de la Unión</t>
  </si>
  <si>
    <t>20487</t>
  </si>
  <si>
    <t>487</t>
  </si>
  <si>
    <t>Santiago Tenango</t>
  </si>
  <si>
    <t>20488</t>
  </si>
  <si>
    <t>488</t>
  </si>
  <si>
    <t>Santiago Tepetlapa</t>
  </si>
  <si>
    <t>20489</t>
  </si>
  <si>
    <t>489</t>
  </si>
  <si>
    <t>Santiago Tetepec</t>
  </si>
  <si>
    <t>20490</t>
  </si>
  <si>
    <t>490</t>
  </si>
  <si>
    <t>Santiago Texcalcingo</t>
  </si>
  <si>
    <t>20491</t>
  </si>
  <si>
    <t>491</t>
  </si>
  <si>
    <t>Santiago Textitlán</t>
  </si>
  <si>
    <t>20492</t>
  </si>
  <si>
    <t>492</t>
  </si>
  <si>
    <t>Santiago Tilantongo</t>
  </si>
  <si>
    <t>20493</t>
  </si>
  <si>
    <t>493</t>
  </si>
  <si>
    <t>Santiago Tillo</t>
  </si>
  <si>
    <t>20494</t>
  </si>
  <si>
    <t>494</t>
  </si>
  <si>
    <t>Santiago Tlazoyaltepec</t>
  </si>
  <si>
    <t>20495</t>
  </si>
  <si>
    <t>495</t>
  </si>
  <si>
    <t>Santiago Xanica</t>
  </si>
  <si>
    <t>20496</t>
  </si>
  <si>
    <t>496</t>
  </si>
  <si>
    <t>Santiago Xiacuí</t>
  </si>
  <si>
    <t>20497</t>
  </si>
  <si>
    <t>497</t>
  </si>
  <si>
    <t>Santiago Yaitepec</t>
  </si>
  <si>
    <t>20498</t>
  </si>
  <si>
    <t>498</t>
  </si>
  <si>
    <t>Santiago Yaveo</t>
  </si>
  <si>
    <t>20499</t>
  </si>
  <si>
    <t>499</t>
  </si>
  <si>
    <t>Santiago Yolomécatl</t>
  </si>
  <si>
    <t>20500</t>
  </si>
  <si>
    <t>500</t>
  </si>
  <si>
    <t>Santiago Yosondúa</t>
  </si>
  <si>
    <t>20501</t>
  </si>
  <si>
    <t>501</t>
  </si>
  <si>
    <t>Santiago Yucuyachi</t>
  </si>
  <si>
    <t>20502</t>
  </si>
  <si>
    <t>502</t>
  </si>
  <si>
    <t>Santiago Zacatepec</t>
  </si>
  <si>
    <t>20503</t>
  </si>
  <si>
    <t>503</t>
  </si>
  <si>
    <t>Santiago Zoochila</t>
  </si>
  <si>
    <t>20504</t>
  </si>
  <si>
    <t>504</t>
  </si>
  <si>
    <t>Nuevo Zoquiápam</t>
  </si>
  <si>
    <t>20505</t>
  </si>
  <si>
    <t>505</t>
  </si>
  <si>
    <t>Santo Domingo Ingenio</t>
  </si>
  <si>
    <t>20506</t>
  </si>
  <si>
    <t>506</t>
  </si>
  <si>
    <t>Santo Domingo Albarradas</t>
  </si>
  <si>
    <t>20507</t>
  </si>
  <si>
    <t>507</t>
  </si>
  <si>
    <t>Santo Domingo Armenta</t>
  </si>
  <si>
    <t>20508</t>
  </si>
  <si>
    <t>508</t>
  </si>
  <si>
    <t>Santo Domingo Chihuitán</t>
  </si>
  <si>
    <t>20509</t>
  </si>
  <si>
    <t>509</t>
  </si>
  <si>
    <t>Santo Domingo de Morelos</t>
  </si>
  <si>
    <t>20510</t>
  </si>
  <si>
    <t>510</t>
  </si>
  <si>
    <t>Santo Domingo Ixcatlán</t>
  </si>
  <si>
    <t>20511</t>
  </si>
  <si>
    <t>511</t>
  </si>
  <si>
    <t>Santo Domingo Nuxaá</t>
  </si>
  <si>
    <t>20512</t>
  </si>
  <si>
    <t>512</t>
  </si>
  <si>
    <t>Santo Domingo Ozolotepec</t>
  </si>
  <si>
    <t>20513</t>
  </si>
  <si>
    <t>513</t>
  </si>
  <si>
    <t>Santo Domingo Petapa</t>
  </si>
  <si>
    <t>20514</t>
  </si>
  <si>
    <t>514</t>
  </si>
  <si>
    <t>Santo Domingo Roayaga</t>
  </si>
  <si>
    <t>20515</t>
  </si>
  <si>
    <t>515</t>
  </si>
  <si>
    <t>Santo Domingo Tehuantepec</t>
  </si>
  <si>
    <t>20516</t>
  </si>
  <si>
    <t>516</t>
  </si>
  <si>
    <t>Santo Domingo Teojomulco</t>
  </si>
  <si>
    <t>20517</t>
  </si>
  <si>
    <t>517</t>
  </si>
  <si>
    <t>Santo Domingo Tepuxtepec</t>
  </si>
  <si>
    <t>20518</t>
  </si>
  <si>
    <t>518</t>
  </si>
  <si>
    <t>Santo Domingo Tlatayápam</t>
  </si>
  <si>
    <t>20519</t>
  </si>
  <si>
    <t>519</t>
  </si>
  <si>
    <t>Santo Domingo Tomaltepec</t>
  </si>
  <si>
    <t>20520</t>
  </si>
  <si>
    <t>520</t>
  </si>
  <si>
    <t>Santo Domingo Tonalá</t>
  </si>
  <si>
    <t>20521</t>
  </si>
  <si>
    <t>521</t>
  </si>
  <si>
    <t>Santo Domingo Tonaltepec</t>
  </si>
  <si>
    <t>20522</t>
  </si>
  <si>
    <t>522</t>
  </si>
  <si>
    <t>Santo Domingo Xagacía</t>
  </si>
  <si>
    <t>20523</t>
  </si>
  <si>
    <t>523</t>
  </si>
  <si>
    <t>Santo Domingo Yanhuitlán</t>
  </si>
  <si>
    <t>20524</t>
  </si>
  <si>
    <t>524</t>
  </si>
  <si>
    <t>Santo Domingo Yodohino</t>
  </si>
  <si>
    <t>20525</t>
  </si>
  <si>
    <t>525</t>
  </si>
  <si>
    <t>Santo Domingo Zanatepec</t>
  </si>
  <si>
    <t>20526</t>
  </si>
  <si>
    <t>526</t>
  </si>
  <si>
    <t>Santos Reyes Nopala</t>
  </si>
  <si>
    <t>20527</t>
  </si>
  <si>
    <t>527</t>
  </si>
  <si>
    <t>Santos Reyes Pápalo</t>
  </si>
  <si>
    <t>20528</t>
  </si>
  <si>
    <t>528</t>
  </si>
  <si>
    <t>Santos Reyes Tepejillo</t>
  </si>
  <si>
    <t>20529</t>
  </si>
  <si>
    <t>529</t>
  </si>
  <si>
    <t>Santos Reyes Yucuná</t>
  </si>
  <si>
    <t>20530</t>
  </si>
  <si>
    <t>530</t>
  </si>
  <si>
    <t>Santo Tomás Jalieza</t>
  </si>
  <si>
    <t>20531</t>
  </si>
  <si>
    <t>531</t>
  </si>
  <si>
    <t>Santo Tomás Mazaltepec</t>
  </si>
  <si>
    <t>20532</t>
  </si>
  <si>
    <t>532</t>
  </si>
  <si>
    <t>Santo Tomás Ocotepec</t>
  </si>
  <si>
    <t>20533</t>
  </si>
  <si>
    <t>533</t>
  </si>
  <si>
    <t>Santo Tomás Tamazulapan</t>
  </si>
  <si>
    <t>20534</t>
  </si>
  <si>
    <t>534</t>
  </si>
  <si>
    <t>San Vicente Coatlán</t>
  </si>
  <si>
    <t>20535</t>
  </si>
  <si>
    <t>535</t>
  </si>
  <si>
    <t>San Vicente Lachixío</t>
  </si>
  <si>
    <t>20536</t>
  </si>
  <si>
    <t>536</t>
  </si>
  <si>
    <t>San Vicente Nuñú</t>
  </si>
  <si>
    <t>20537</t>
  </si>
  <si>
    <t>537</t>
  </si>
  <si>
    <t>Silacayoápam</t>
  </si>
  <si>
    <t>20538</t>
  </si>
  <si>
    <t>538</t>
  </si>
  <si>
    <t>Sitio de Xitlapehua</t>
  </si>
  <si>
    <t>20539</t>
  </si>
  <si>
    <t>539</t>
  </si>
  <si>
    <t>Soledad Etla</t>
  </si>
  <si>
    <t>20540</t>
  </si>
  <si>
    <t>540</t>
  </si>
  <si>
    <t>Villa de Tamazulápam del Progreso</t>
  </si>
  <si>
    <t>20541</t>
  </si>
  <si>
    <t>541</t>
  </si>
  <si>
    <t>Tanetze de Zaragoza</t>
  </si>
  <si>
    <t>20542</t>
  </si>
  <si>
    <t>542</t>
  </si>
  <si>
    <t>Taniche</t>
  </si>
  <si>
    <t>20543</t>
  </si>
  <si>
    <t>543</t>
  </si>
  <si>
    <t>Tataltepec de Valdés</t>
  </si>
  <si>
    <t>20544</t>
  </si>
  <si>
    <t>544</t>
  </si>
  <si>
    <t>Teococuilco de Marcos Pérez</t>
  </si>
  <si>
    <t>20545</t>
  </si>
  <si>
    <t>545</t>
  </si>
  <si>
    <t>Teotitlán de Flores Magón</t>
  </si>
  <si>
    <t>20546</t>
  </si>
  <si>
    <t>546</t>
  </si>
  <si>
    <t>Teotitlán del Valle</t>
  </si>
  <si>
    <t>20547</t>
  </si>
  <si>
    <t>547</t>
  </si>
  <si>
    <t>Teotongo</t>
  </si>
  <si>
    <t>20548</t>
  </si>
  <si>
    <t>548</t>
  </si>
  <si>
    <t>Tepelmeme Villa de Morelos</t>
  </si>
  <si>
    <t>20549</t>
  </si>
  <si>
    <t>549</t>
  </si>
  <si>
    <t>Heroica Villa Tezoatlán de Segura y Luna, Cuna de la Independencia de Oaxaca</t>
  </si>
  <si>
    <t>20550</t>
  </si>
  <si>
    <t>550</t>
  </si>
  <si>
    <t>San Jerónimo Tlacochahuaya</t>
  </si>
  <si>
    <t>20551</t>
  </si>
  <si>
    <t>551</t>
  </si>
  <si>
    <t>Tlacolula de Matamoros</t>
  </si>
  <si>
    <t>20552</t>
  </si>
  <si>
    <t>552</t>
  </si>
  <si>
    <t>Tlacotepec Plumas</t>
  </si>
  <si>
    <t>20553</t>
  </si>
  <si>
    <t>553</t>
  </si>
  <si>
    <t>Tlalixtac de Cabrera</t>
  </si>
  <si>
    <t>20554</t>
  </si>
  <si>
    <t>554</t>
  </si>
  <si>
    <t>Totontepec Villa de Morelos</t>
  </si>
  <si>
    <t>20555</t>
  </si>
  <si>
    <t>555</t>
  </si>
  <si>
    <t>Trinidad Zaachila</t>
  </si>
  <si>
    <t>20556</t>
  </si>
  <si>
    <t>556</t>
  </si>
  <si>
    <t>La Trinidad Vista Hermosa</t>
  </si>
  <si>
    <t>20557</t>
  </si>
  <si>
    <t>557</t>
  </si>
  <si>
    <t>Unión Hidalgo</t>
  </si>
  <si>
    <t>20558</t>
  </si>
  <si>
    <t>558</t>
  </si>
  <si>
    <t>Valerio Trujano</t>
  </si>
  <si>
    <t>20559</t>
  </si>
  <si>
    <t>559</t>
  </si>
  <si>
    <t>San Juan Bautista Valle Nacional</t>
  </si>
  <si>
    <t>20560</t>
  </si>
  <si>
    <t>560</t>
  </si>
  <si>
    <t>Villa Díaz Ordaz</t>
  </si>
  <si>
    <t>20561</t>
  </si>
  <si>
    <t>561</t>
  </si>
  <si>
    <t>Yaxe</t>
  </si>
  <si>
    <t>20562</t>
  </si>
  <si>
    <t>562</t>
  </si>
  <si>
    <t>Magdalena Yodocono de Porfirio Díaz</t>
  </si>
  <si>
    <t>20563</t>
  </si>
  <si>
    <t>563</t>
  </si>
  <si>
    <t>Yogana</t>
  </si>
  <si>
    <t>20564</t>
  </si>
  <si>
    <t>564</t>
  </si>
  <si>
    <t>Yutanduchi de Guerrero</t>
  </si>
  <si>
    <t>20565</t>
  </si>
  <si>
    <t>565</t>
  </si>
  <si>
    <t>Villa de Zaachila</t>
  </si>
  <si>
    <t>20566</t>
  </si>
  <si>
    <t>566</t>
  </si>
  <si>
    <t>San Mateo Yucutindoo</t>
  </si>
  <si>
    <t>20567</t>
  </si>
  <si>
    <t>567</t>
  </si>
  <si>
    <t>Zapotitlán Lagunas</t>
  </si>
  <si>
    <t>20568</t>
  </si>
  <si>
    <t>568</t>
  </si>
  <si>
    <t>Zapotitlán Palmas</t>
  </si>
  <si>
    <t>20569</t>
  </si>
  <si>
    <t>569</t>
  </si>
  <si>
    <t>Santa Inés de Zaragoza</t>
  </si>
  <si>
    <t>20570</t>
  </si>
  <si>
    <t>570</t>
  </si>
  <si>
    <t>Zimatlán de Álvarez</t>
  </si>
  <si>
    <t>21001</t>
  </si>
  <si>
    <t>Acajete</t>
  </si>
  <si>
    <t>21002</t>
  </si>
  <si>
    <t>Acateno</t>
  </si>
  <si>
    <t>21003</t>
  </si>
  <si>
    <t>21004</t>
  </si>
  <si>
    <t>Acatzingo</t>
  </si>
  <si>
    <t>21005</t>
  </si>
  <si>
    <t>Acteopan</t>
  </si>
  <si>
    <t>21006</t>
  </si>
  <si>
    <t>21007</t>
  </si>
  <si>
    <t>Ahuatlán</t>
  </si>
  <si>
    <t>21008</t>
  </si>
  <si>
    <t>Ahuazotepec</t>
  </si>
  <si>
    <t>21009</t>
  </si>
  <si>
    <t>Ahuehuetitla</t>
  </si>
  <si>
    <t>21010</t>
  </si>
  <si>
    <t>Ajalpan</t>
  </si>
  <si>
    <t>21011</t>
  </si>
  <si>
    <t>Albino Zertuche</t>
  </si>
  <si>
    <t>21012</t>
  </si>
  <si>
    <t>Aljojuca</t>
  </si>
  <si>
    <t>21013</t>
  </si>
  <si>
    <t>Altepexi</t>
  </si>
  <si>
    <t>21014</t>
  </si>
  <si>
    <t>Amixtlán</t>
  </si>
  <si>
    <t>21015</t>
  </si>
  <si>
    <t>Amozoc</t>
  </si>
  <si>
    <t>21016</t>
  </si>
  <si>
    <t>Aquixtla</t>
  </si>
  <si>
    <t>21017</t>
  </si>
  <si>
    <t>Atempan</t>
  </si>
  <si>
    <t>21018</t>
  </si>
  <si>
    <t>Atexcal</t>
  </si>
  <si>
    <t>21019</t>
  </si>
  <si>
    <t>Atlixco</t>
  </si>
  <si>
    <t>21020</t>
  </si>
  <si>
    <t>Atoyatempan</t>
  </si>
  <si>
    <t>21021</t>
  </si>
  <si>
    <t>Atzala</t>
  </si>
  <si>
    <t>21022</t>
  </si>
  <si>
    <t>Atzitzihuacán</t>
  </si>
  <si>
    <t>21023</t>
  </si>
  <si>
    <t>Atzitzintla</t>
  </si>
  <si>
    <t>21024</t>
  </si>
  <si>
    <t>Axutla</t>
  </si>
  <si>
    <t>21025</t>
  </si>
  <si>
    <t>Ayotoxco de Guerrero</t>
  </si>
  <si>
    <t>21026</t>
  </si>
  <si>
    <t>Calpan</t>
  </si>
  <si>
    <t>21027</t>
  </si>
  <si>
    <t>Caltepec</t>
  </si>
  <si>
    <t>21028</t>
  </si>
  <si>
    <t>Camocuautla</t>
  </si>
  <si>
    <t>21029</t>
  </si>
  <si>
    <t>Caxhuacan</t>
  </si>
  <si>
    <t>21030</t>
  </si>
  <si>
    <t>Coatepec</t>
  </si>
  <si>
    <t>21031</t>
  </si>
  <si>
    <t>Coatzingo</t>
  </si>
  <si>
    <t>21032</t>
  </si>
  <si>
    <t>Cohetzala</t>
  </si>
  <si>
    <t>21033</t>
  </si>
  <si>
    <t>Cohuecan</t>
  </si>
  <si>
    <t>21034</t>
  </si>
  <si>
    <t>Coronango</t>
  </si>
  <si>
    <t>21035</t>
  </si>
  <si>
    <t>Coxcatlán</t>
  </si>
  <si>
    <t>21036</t>
  </si>
  <si>
    <t>Coyomeapan</t>
  </si>
  <si>
    <t>21037</t>
  </si>
  <si>
    <t>21038</t>
  </si>
  <si>
    <t>Cuapiaxtla de Madero</t>
  </si>
  <si>
    <t>21039</t>
  </si>
  <si>
    <t>Cuautempan</t>
  </si>
  <si>
    <t>21040</t>
  </si>
  <si>
    <t>Cuautinchán</t>
  </si>
  <si>
    <t>21041</t>
  </si>
  <si>
    <t>Cuautlancingo</t>
  </si>
  <si>
    <t>21042</t>
  </si>
  <si>
    <t>Cuayuca de Andrade</t>
  </si>
  <si>
    <t>21043</t>
  </si>
  <si>
    <t>Cuetzalan del Progreso</t>
  </si>
  <si>
    <t>21044</t>
  </si>
  <si>
    <t>Cuyoaco</t>
  </si>
  <si>
    <t>21045</t>
  </si>
  <si>
    <t>Chalchicomula de Sesma</t>
  </si>
  <si>
    <t>21046</t>
  </si>
  <si>
    <t>Chapulco</t>
  </si>
  <si>
    <t>21047</t>
  </si>
  <si>
    <t>21048</t>
  </si>
  <si>
    <t>Chiautzingo</t>
  </si>
  <si>
    <t>21049</t>
  </si>
  <si>
    <t>Chiconcuautla</t>
  </si>
  <si>
    <t>21050</t>
  </si>
  <si>
    <t>Chichiquila</t>
  </si>
  <si>
    <t>21051</t>
  </si>
  <si>
    <t>Chietla</t>
  </si>
  <si>
    <t>21052</t>
  </si>
  <si>
    <t>Chigmecatitlán</t>
  </si>
  <si>
    <t>21053</t>
  </si>
  <si>
    <t>Chignahuapan</t>
  </si>
  <si>
    <t>21054</t>
  </si>
  <si>
    <t>Chignautla</t>
  </si>
  <si>
    <t>21055</t>
  </si>
  <si>
    <t>Chila</t>
  </si>
  <si>
    <t>21056</t>
  </si>
  <si>
    <t>Chila de la Sal</t>
  </si>
  <si>
    <t>21057</t>
  </si>
  <si>
    <t>Honey</t>
  </si>
  <si>
    <t>21058</t>
  </si>
  <si>
    <t>Chilchotla</t>
  </si>
  <si>
    <t>21059</t>
  </si>
  <si>
    <t>Chinantla</t>
  </si>
  <si>
    <t>21060</t>
  </si>
  <si>
    <t>Domingo Arenas</t>
  </si>
  <si>
    <t>21061</t>
  </si>
  <si>
    <t>21062</t>
  </si>
  <si>
    <t>Epatlán</t>
  </si>
  <si>
    <t>21063</t>
  </si>
  <si>
    <t>Esperanza</t>
  </si>
  <si>
    <t>21064</t>
  </si>
  <si>
    <t>Francisco Z. Mena</t>
  </si>
  <si>
    <t>21065</t>
  </si>
  <si>
    <t>General Felipe Ángeles</t>
  </si>
  <si>
    <t>21066</t>
  </si>
  <si>
    <t>21067</t>
  </si>
  <si>
    <t>21068</t>
  </si>
  <si>
    <t>Hermenegildo Galeana</t>
  </si>
  <si>
    <t>21069</t>
  </si>
  <si>
    <t>Huaquechula</t>
  </si>
  <si>
    <t>21070</t>
  </si>
  <si>
    <t>Huatlatlauca</t>
  </si>
  <si>
    <t>21071</t>
  </si>
  <si>
    <t>Huauchinango</t>
  </si>
  <si>
    <t>21072</t>
  </si>
  <si>
    <t>21073</t>
  </si>
  <si>
    <t>Huehuetlán el Chico</t>
  </si>
  <si>
    <t>21074</t>
  </si>
  <si>
    <t>Huejotzingo</t>
  </si>
  <si>
    <t>21075</t>
  </si>
  <si>
    <t>Hueyapan</t>
  </si>
  <si>
    <t>21076</t>
  </si>
  <si>
    <t>Hueytamalco</t>
  </si>
  <si>
    <t>21077</t>
  </si>
  <si>
    <t>Hueytlalpan</t>
  </si>
  <si>
    <t>21078</t>
  </si>
  <si>
    <t>Huitzilan de Serdán</t>
  </si>
  <si>
    <t>21079</t>
  </si>
  <si>
    <t>Huitziltepec</t>
  </si>
  <si>
    <t>21080</t>
  </si>
  <si>
    <t>Atlequizayan</t>
  </si>
  <si>
    <t>21081</t>
  </si>
  <si>
    <t>Ixcamilpa de Guerrero</t>
  </si>
  <si>
    <t>21082</t>
  </si>
  <si>
    <t>Ixcaquixtla</t>
  </si>
  <si>
    <t>21083</t>
  </si>
  <si>
    <t>Ixtacamaxtitlán</t>
  </si>
  <si>
    <t>21084</t>
  </si>
  <si>
    <t>Ixtepec</t>
  </si>
  <si>
    <t>21085</t>
  </si>
  <si>
    <t>Izúcar de Matamoros</t>
  </si>
  <si>
    <t>21086</t>
  </si>
  <si>
    <t>Jalpan</t>
  </si>
  <si>
    <t>21087</t>
  </si>
  <si>
    <t>Jolalpan</t>
  </si>
  <si>
    <t>21088</t>
  </si>
  <si>
    <t>Jonotla</t>
  </si>
  <si>
    <t>21089</t>
  </si>
  <si>
    <t>Jopala</t>
  </si>
  <si>
    <t>21090</t>
  </si>
  <si>
    <t>Juan C. Bonilla</t>
  </si>
  <si>
    <t>21091</t>
  </si>
  <si>
    <t>Juan Galindo</t>
  </si>
  <si>
    <t>21092</t>
  </si>
  <si>
    <t>Juan N. Méndez</t>
  </si>
  <si>
    <t>21093</t>
  </si>
  <si>
    <t>Lafragua</t>
  </si>
  <si>
    <t>21094</t>
  </si>
  <si>
    <t>Libres</t>
  </si>
  <si>
    <t>21095</t>
  </si>
  <si>
    <t>La Magdalena Tlatlauquitepec</t>
  </si>
  <si>
    <t>21096</t>
  </si>
  <si>
    <t>Mazapiltepec de Juárez</t>
  </si>
  <si>
    <t>21097</t>
  </si>
  <si>
    <t>Mixtla</t>
  </si>
  <si>
    <t>21098</t>
  </si>
  <si>
    <t>Molcaxac</t>
  </si>
  <si>
    <t>21099</t>
  </si>
  <si>
    <t>Cañada Morelos</t>
  </si>
  <si>
    <t>21100</t>
  </si>
  <si>
    <t>Naupan</t>
  </si>
  <si>
    <t>21101</t>
  </si>
  <si>
    <t>Nauzontla</t>
  </si>
  <si>
    <t>21102</t>
  </si>
  <si>
    <t>Nealtican</t>
  </si>
  <si>
    <t>21103</t>
  </si>
  <si>
    <t>Nicolás Bravo</t>
  </si>
  <si>
    <t>21104</t>
  </si>
  <si>
    <t>Nopalucan</t>
  </si>
  <si>
    <t>21105</t>
  </si>
  <si>
    <t>21106</t>
  </si>
  <si>
    <t>Ocoyucan</t>
  </si>
  <si>
    <t>21107</t>
  </si>
  <si>
    <t>Olintla</t>
  </si>
  <si>
    <t>21108</t>
  </si>
  <si>
    <t>Oriental</t>
  </si>
  <si>
    <t>21109</t>
  </si>
  <si>
    <t>Pahuatlán</t>
  </si>
  <si>
    <t>21110</t>
  </si>
  <si>
    <t>Palmar de Bravo</t>
  </si>
  <si>
    <t>21111</t>
  </si>
  <si>
    <t>21112</t>
  </si>
  <si>
    <t>Petlalcingo</t>
  </si>
  <si>
    <t>21113</t>
  </si>
  <si>
    <t>Piaxtla</t>
  </si>
  <si>
    <t>21114</t>
  </si>
  <si>
    <t>21115</t>
  </si>
  <si>
    <t>Quecholac</t>
  </si>
  <si>
    <t>21116</t>
  </si>
  <si>
    <t>Quimixtlán</t>
  </si>
  <si>
    <t>21117</t>
  </si>
  <si>
    <t>Rafael Lara Grajales</t>
  </si>
  <si>
    <t>21118</t>
  </si>
  <si>
    <t>Los Reyes de Juárez</t>
  </si>
  <si>
    <t>21119</t>
  </si>
  <si>
    <t>San Andrés Cholula</t>
  </si>
  <si>
    <t>21120</t>
  </si>
  <si>
    <t>San Antonio Cañada</t>
  </si>
  <si>
    <t>21121</t>
  </si>
  <si>
    <t>San Diego la Mesa Tochimiltzingo</t>
  </si>
  <si>
    <t>21122</t>
  </si>
  <si>
    <t>San Felipe Teotlalcingo</t>
  </si>
  <si>
    <t>21123</t>
  </si>
  <si>
    <t>San Felipe Tepatlán</t>
  </si>
  <si>
    <t>21124</t>
  </si>
  <si>
    <t>San Gabriel Chilac</t>
  </si>
  <si>
    <t>21125</t>
  </si>
  <si>
    <t>San Gregorio Atzompa</t>
  </si>
  <si>
    <t>21126</t>
  </si>
  <si>
    <t>San Jerónimo Tecuanipan</t>
  </si>
  <si>
    <t>21127</t>
  </si>
  <si>
    <t>San Jerónimo Xayacatlán</t>
  </si>
  <si>
    <t>21128</t>
  </si>
  <si>
    <t>San José Chiapa</t>
  </si>
  <si>
    <t>21129</t>
  </si>
  <si>
    <t>San José Miahuatlán</t>
  </si>
  <si>
    <t>21130</t>
  </si>
  <si>
    <t>San Juan Atenco</t>
  </si>
  <si>
    <t>21131</t>
  </si>
  <si>
    <t>San Juan Atzompa</t>
  </si>
  <si>
    <t>21132</t>
  </si>
  <si>
    <t>San Martín Texmelucan</t>
  </si>
  <si>
    <t>21133</t>
  </si>
  <si>
    <t>San Martín Totoltepec</t>
  </si>
  <si>
    <t>21134</t>
  </si>
  <si>
    <t>San Matías Tlalancaleca</t>
  </si>
  <si>
    <t>21135</t>
  </si>
  <si>
    <t>San Miguel Ixitlán</t>
  </si>
  <si>
    <t>21136</t>
  </si>
  <si>
    <t>San Miguel Xoxtla</t>
  </si>
  <si>
    <t>21137</t>
  </si>
  <si>
    <t>San Nicolás Buenos Aires</t>
  </si>
  <si>
    <t>21138</t>
  </si>
  <si>
    <t>San Nicolás de los Ranchos</t>
  </si>
  <si>
    <t>21139</t>
  </si>
  <si>
    <t>San Pablo Anicano</t>
  </si>
  <si>
    <t>21140</t>
  </si>
  <si>
    <t>San Pedro Cholula</t>
  </si>
  <si>
    <t>21141</t>
  </si>
  <si>
    <t>San Pedro Yeloixtlahuaca</t>
  </si>
  <si>
    <t>21142</t>
  </si>
  <si>
    <t>San Salvador el Seco</t>
  </si>
  <si>
    <t>21143</t>
  </si>
  <si>
    <t>San Salvador el Verde</t>
  </si>
  <si>
    <t>21144</t>
  </si>
  <si>
    <t>San Salvador Huixcolotla</t>
  </si>
  <si>
    <t>21145</t>
  </si>
  <si>
    <t>San Sebastián Tlacotepec</t>
  </si>
  <si>
    <t>21146</t>
  </si>
  <si>
    <t>Santa Catarina Tlaltempan</t>
  </si>
  <si>
    <t>21147</t>
  </si>
  <si>
    <t>Santa Inés Ahuatempan</t>
  </si>
  <si>
    <t>21148</t>
  </si>
  <si>
    <t>Santa Isabel Cholula</t>
  </si>
  <si>
    <t>21149</t>
  </si>
  <si>
    <t>Santiago Miahuatlán</t>
  </si>
  <si>
    <t>21150</t>
  </si>
  <si>
    <t>Huehuetlán el Grande</t>
  </si>
  <si>
    <t>21151</t>
  </si>
  <si>
    <t>Santo Tomás Hueyotlipan</t>
  </si>
  <si>
    <t>21152</t>
  </si>
  <si>
    <t>Soltepec</t>
  </si>
  <si>
    <t>21153</t>
  </si>
  <si>
    <t>Tecali de Herrera</t>
  </si>
  <si>
    <t>21154</t>
  </si>
  <si>
    <t>Tecamachalco</t>
  </si>
  <si>
    <t>21155</t>
  </si>
  <si>
    <t>Tecomatlán</t>
  </si>
  <si>
    <t>21156</t>
  </si>
  <si>
    <t>Tehuacán</t>
  </si>
  <si>
    <t>21157</t>
  </si>
  <si>
    <t>Tehuitzingo</t>
  </si>
  <si>
    <t>21158</t>
  </si>
  <si>
    <t>Tenampulco</t>
  </si>
  <si>
    <t>21159</t>
  </si>
  <si>
    <t>Teopantlán</t>
  </si>
  <si>
    <t>21160</t>
  </si>
  <si>
    <t>Teotlalco</t>
  </si>
  <si>
    <t>21161</t>
  </si>
  <si>
    <t>Tepanco de López</t>
  </si>
  <si>
    <t>21162</t>
  </si>
  <si>
    <t>Tepango de Rodríguez</t>
  </si>
  <si>
    <t>21163</t>
  </si>
  <si>
    <t>Tepatlaxco de Hidalgo</t>
  </si>
  <si>
    <t>21164</t>
  </si>
  <si>
    <t>Tepeaca</t>
  </si>
  <si>
    <t>21165</t>
  </si>
  <si>
    <t>Tepemaxalco</t>
  </si>
  <si>
    <t>21166</t>
  </si>
  <si>
    <t>Tepeojuma</t>
  </si>
  <si>
    <t>21167</t>
  </si>
  <si>
    <t>Tepetzintla</t>
  </si>
  <si>
    <t>21168</t>
  </si>
  <si>
    <t>Tepexco</t>
  </si>
  <si>
    <t>21169</t>
  </si>
  <si>
    <t>Tepexi de Rodríguez</t>
  </si>
  <si>
    <t>21170</t>
  </si>
  <si>
    <t>Tepeyahualco</t>
  </si>
  <si>
    <t>21171</t>
  </si>
  <si>
    <t>Tepeyahualco de Cuauhtémoc</t>
  </si>
  <si>
    <t>21172</t>
  </si>
  <si>
    <t>Tetela de Ocampo</t>
  </si>
  <si>
    <t>21173</t>
  </si>
  <si>
    <t>Teteles de Avila Castillo</t>
  </si>
  <si>
    <t>21174</t>
  </si>
  <si>
    <t>Teziutlán</t>
  </si>
  <si>
    <t>21175</t>
  </si>
  <si>
    <t>Tianguismanalco</t>
  </si>
  <si>
    <t>21176</t>
  </si>
  <si>
    <t>Tilapa</t>
  </si>
  <si>
    <t>21177</t>
  </si>
  <si>
    <t>Tlacotepec de Benito Juárez</t>
  </si>
  <si>
    <t>21178</t>
  </si>
  <si>
    <t>Tlacuilotepec</t>
  </si>
  <si>
    <t>21179</t>
  </si>
  <si>
    <t>Tlachichuca</t>
  </si>
  <si>
    <t>21180</t>
  </si>
  <si>
    <t>Tlahuapan</t>
  </si>
  <si>
    <t>21181</t>
  </si>
  <si>
    <t>Tlaltenango</t>
  </si>
  <si>
    <t>21182</t>
  </si>
  <si>
    <t>Tlanepantla</t>
  </si>
  <si>
    <t>21183</t>
  </si>
  <si>
    <t>Tlaola</t>
  </si>
  <si>
    <t>21184</t>
  </si>
  <si>
    <t>Tlapacoya</t>
  </si>
  <si>
    <t>21185</t>
  </si>
  <si>
    <t>Tlapanalá</t>
  </si>
  <si>
    <t>21186</t>
  </si>
  <si>
    <t>Tlatlauquitepec</t>
  </si>
  <si>
    <t>21187</t>
  </si>
  <si>
    <t>Tlaxco</t>
  </si>
  <si>
    <t>21188</t>
  </si>
  <si>
    <t>Tochimilco</t>
  </si>
  <si>
    <t>21189</t>
  </si>
  <si>
    <t>Tochtepec</t>
  </si>
  <si>
    <t>21190</t>
  </si>
  <si>
    <t>Totoltepec de Guerrero</t>
  </si>
  <si>
    <t>21191</t>
  </si>
  <si>
    <t>Tulcingo</t>
  </si>
  <si>
    <t>21192</t>
  </si>
  <si>
    <t>Tuzamapan de Galeana</t>
  </si>
  <si>
    <t>21193</t>
  </si>
  <si>
    <t>Tzicatlacoyan</t>
  </si>
  <si>
    <t>21194</t>
  </si>
  <si>
    <t>21195</t>
  </si>
  <si>
    <t>21196</t>
  </si>
  <si>
    <t>Xayacatlán de Bravo</t>
  </si>
  <si>
    <t>21197</t>
  </si>
  <si>
    <t>Xicotepec</t>
  </si>
  <si>
    <t>21198</t>
  </si>
  <si>
    <t>Xicotlán</t>
  </si>
  <si>
    <t>21199</t>
  </si>
  <si>
    <t>Xiutetelco</t>
  </si>
  <si>
    <t>21200</t>
  </si>
  <si>
    <t>Xochiapulco</t>
  </si>
  <si>
    <t>21201</t>
  </si>
  <si>
    <t>Xochiltepec</t>
  </si>
  <si>
    <t>21202</t>
  </si>
  <si>
    <t>Xochitlán de Vicente Suárez</t>
  </si>
  <si>
    <t>21203</t>
  </si>
  <si>
    <t>Xochitlán Todos Santos</t>
  </si>
  <si>
    <t>21204</t>
  </si>
  <si>
    <t>Yaonáhuac</t>
  </si>
  <si>
    <t>21205</t>
  </si>
  <si>
    <t>Yehualtepec</t>
  </si>
  <si>
    <t>21206</t>
  </si>
  <si>
    <t>Zacapala</t>
  </si>
  <si>
    <t>21207</t>
  </si>
  <si>
    <t>Zacapoaxtla</t>
  </si>
  <si>
    <t>21208</t>
  </si>
  <si>
    <t>Zacatlán</t>
  </si>
  <si>
    <t>21209</t>
  </si>
  <si>
    <t>Zapotitlán</t>
  </si>
  <si>
    <t>21210</t>
  </si>
  <si>
    <t>Zapotitlán de Méndez</t>
  </si>
  <si>
    <t>21211</t>
  </si>
  <si>
    <t>21212</t>
  </si>
  <si>
    <t>Zautla</t>
  </si>
  <si>
    <t>21213</t>
  </si>
  <si>
    <t>Zihuateutla</t>
  </si>
  <si>
    <t>21214</t>
  </si>
  <si>
    <t>Zinacatepec</t>
  </si>
  <si>
    <t>21215</t>
  </si>
  <si>
    <t>Zongozotla</t>
  </si>
  <si>
    <t>21216</t>
  </si>
  <si>
    <t>Zoquiapan</t>
  </si>
  <si>
    <t>21217</t>
  </si>
  <si>
    <t>Zoquitlán</t>
  </si>
  <si>
    <t>22001</t>
  </si>
  <si>
    <t>Amealco de Bonfil</t>
  </si>
  <si>
    <t>22002</t>
  </si>
  <si>
    <t>Pinal de Amoles</t>
  </si>
  <si>
    <t>22003</t>
  </si>
  <si>
    <t>Arroyo Seco</t>
  </si>
  <si>
    <t>22004</t>
  </si>
  <si>
    <t>Cadereyta de Montes</t>
  </si>
  <si>
    <t>22005</t>
  </si>
  <si>
    <t>Colón</t>
  </si>
  <si>
    <t>22006</t>
  </si>
  <si>
    <t>Corregidora</t>
  </si>
  <si>
    <t>22007</t>
  </si>
  <si>
    <t>Ezequiel Montes</t>
  </si>
  <si>
    <t>22008</t>
  </si>
  <si>
    <t>Huimilpan</t>
  </si>
  <si>
    <t>22009</t>
  </si>
  <si>
    <t>Jalpan de Serra</t>
  </si>
  <si>
    <t>22010</t>
  </si>
  <si>
    <t>Landa de Matamoros</t>
  </si>
  <si>
    <t>22011</t>
  </si>
  <si>
    <t>El Marqués</t>
  </si>
  <si>
    <t>22012</t>
  </si>
  <si>
    <t>Pedro Escobedo</t>
  </si>
  <si>
    <t>22013</t>
  </si>
  <si>
    <t>Peñamiller</t>
  </si>
  <si>
    <t>22014</t>
  </si>
  <si>
    <t>22015</t>
  </si>
  <si>
    <t>San Joaquín</t>
  </si>
  <si>
    <t>22016</t>
  </si>
  <si>
    <t>22017</t>
  </si>
  <si>
    <t>Tequisquiapan</t>
  </si>
  <si>
    <t>22018</t>
  </si>
  <si>
    <t>23001</t>
  </si>
  <si>
    <t>Cozumel</t>
  </si>
  <si>
    <t>23002</t>
  </si>
  <si>
    <t>Felipe Carrillo Puerto</t>
  </si>
  <si>
    <t>23003</t>
  </si>
  <si>
    <t>Isla Mujeres</t>
  </si>
  <si>
    <t>23004</t>
  </si>
  <si>
    <t>Othón P. Blanco</t>
  </si>
  <si>
    <t>23005</t>
  </si>
  <si>
    <t>23006</t>
  </si>
  <si>
    <t>José María Morelos</t>
  </si>
  <si>
    <t>23007</t>
  </si>
  <si>
    <t>23008</t>
  </si>
  <si>
    <t>Solidaridad</t>
  </si>
  <si>
    <t>23009</t>
  </si>
  <si>
    <t>Tulum</t>
  </si>
  <si>
    <t>23010</t>
  </si>
  <si>
    <t>Bacalar</t>
  </si>
  <si>
    <t>23011</t>
  </si>
  <si>
    <t>Puerto Morelos</t>
  </si>
  <si>
    <t>24001</t>
  </si>
  <si>
    <t>Ahualulco</t>
  </si>
  <si>
    <t>24002</t>
  </si>
  <si>
    <t>Alaquines</t>
  </si>
  <si>
    <t>24003</t>
  </si>
  <si>
    <t>Aquismón</t>
  </si>
  <si>
    <t>24004</t>
  </si>
  <si>
    <t>Armadillo de los Infante</t>
  </si>
  <si>
    <t>24005</t>
  </si>
  <si>
    <t>Cárdenas</t>
  </si>
  <si>
    <t>24006</t>
  </si>
  <si>
    <t>Catorce</t>
  </si>
  <si>
    <t>24007</t>
  </si>
  <si>
    <t>Cedral</t>
  </si>
  <si>
    <t>24008</t>
  </si>
  <si>
    <t>Cerritos</t>
  </si>
  <si>
    <t>24009</t>
  </si>
  <si>
    <t>Cerro de San Pedro</t>
  </si>
  <si>
    <t>24010</t>
  </si>
  <si>
    <t>Ciudad del Maíz</t>
  </si>
  <si>
    <t>24011</t>
  </si>
  <si>
    <t>Ciudad Fernández</t>
  </si>
  <si>
    <t>24012</t>
  </si>
  <si>
    <t>Tancanhuitz</t>
  </si>
  <si>
    <t>24013</t>
  </si>
  <si>
    <t>Ciudad Valles</t>
  </si>
  <si>
    <t>24014</t>
  </si>
  <si>
    <t>24015</t>
  </si>
  <si>
    <t>Charcas</t>
  </si>
  <si>
    <t>24016</t>
  </si>
  <si>
    <t>Ebano</t>
  </si>
  <si>
    <t>24017</t>
  </si>
  <si>
    <t>Guadalcázar</t>
  </si>
  <si>
    <t>24018</t>
  </si>
  <si>
    <t>Huehuetlán</t>
  </si>
  <si>
    <t>24019</t>
  </si>
  <si>
    <t>24020</t>
  </si>
  <si>
    <t>Matehuala</t>
  </si>
  <si>
    <t>24021</t>
  </si>
  <si>
    <t>Mexquitic de Carmona</t>
  </si>
  <si>
    <t>24022</t>
  </si>
  <si>
    <t>Moctezuma</t>
  </si>
  <si>
    <t>24023</t>
  </si>
  <si>
    <t>24024</t>
  </si>
  <si>
    <t>Rioverde</t>
  </si>
  <si>
    <t>24025</t>
  </si>
  <si>
    <t>Salinas</t>
  </si>
  <si>
    <t>24026</t>
  </si>
  <si>
    <t>San Antonio</t>
  </si>
  <si>
    <t>24027</t>
  </si>
  <si>
    <t>San Ciro de Acosta</t>
  </si>
  <si>
    <t>24028</t>
  </si>
  <si>
    <t>24029</t>
  </si>
  <si>
    <t>San Martín Chalchicuautla</t>
  </si>
  <si>
    <t>24030</t>
  </si>
  <si>
    <t>San Nicolás Tolentino</t>
  </si>
  <si>
    <t>24031</t>
  </si>
  <si>
    <t>24032</t>
  </si>
  <si>
    <t>Santa María del Río</t>
  </si>
  <si>
    <t>24033</t>
  </si>
  <si>
    <t>Santo Domingo</t>
  </si>
  <si>
    <t>24034</t>
  </si>
  <si>
    <t>San Vicente Tancuayalab</t>
  </si>
  <si>
    <t>24035</t>
  </si>
  <si>
    <t>Soledad de Graciano Sánchez</t>
  </si>
  <si>
    <t>24036</t>
  </si>
  <si>
    <t>Tamasopo</t>
  </si>
  <si>
    <t>24037</t>
  </si>
  <si>
    <t>Tamazunchale</t>
  </si>
  <si>
    <t>24038</t>
  </si>
  <si>
    <t>Tampacán</t>
  </si>
  <si>
    <t>24039</t>
  </si>
  <si>
    <t>Tampamolón Corona</t>
  </si>
  <si>
    <t>24040</t>
  </si>
  <si>
    <t>Tamuín</t>
  </si>
  <si>
    <t>24041</t>
  </si>
  <si>
    <t>Tanlajás</t>
  </si>
  <si>
    <t>24042</t>
  </si>
  <si>
    <t>Tanquián de Escobedo</t>
  </si>
  <si>
    <t>24043</t>
  </si>
  <si>
    <t>Tierra Nueva</t>
  </si>
  <si>
    <t>24044</t>
  </si>
  <si>
    <t>Vanegas</t>
  </si>
  <si>
    <t>24045</t>
  </si>
  <si>
    <t>Venado</t>
  </si>
  <si>
    <t>24046</t>
  </si>
  <si>
    <t>Villa de Arriaga</t>
  </si>
  <si>
    <t>24047</t>
  </si>
  <si>
    <t>Villa de Guadalupe</t>
  </si>
  <si>
    <t>24048</t>
  </si>
  <si>
    <t>Villa de la Paz</t>
  </si>
  <si>
    <t>24049</t>
  </si>
  <si>
    <t>Villa de Ramos</t>
  </si>
  <si>
    <t>24050</t>
  </si>
  <si>
    <t>Villa de Reyes</t>
  </si>
  <si>
    <t>24051</t>
  </si>
  <si>
    <t>24052</t>
  </si>
  <si>
    <t>Villa Juárez</t>
  </si>
  <si>
    <t>24053</t>
  </si>
  <si>
    <t>Axtla de Terrazas</t>
  </si>
  <si>
    <t>24054</t>
  </si>
  <si>
    <t>Xilitla</t>
  </si>
  <si>
    <t>24055</t>
  </si>
  <si>
    <t>24056</t>
  </si>
  <si>
    <t>Villa de Arista</t>
  </si>
  <si>
    <t>24057</t>
  </si>
  <si>
    <t>Matlapa</t>
  </si>
  <si>
    <t>24058</t>
  </si>
  <si>
    <t>El Naranjo</t>
  </si>
  <si>
    <t>25001</t>
  </si>
  <si>
    <t>Ahome</t>
  </si>
  <si>
    <t>25002</t>
  </si>
  <si>
    <t>Angostura</t>
  </si>
  <si>
    <t>25003</t>
  </si>
  <si>
    <t>Badiraguato</t>
  </si>
  <si>
    <t>25004</t>
  </si>
  <si>
    <t>Concordia</t>
  </si>
  <si>
    <t>25005</t>
  </si>
  <si>
    <t>Cosalá</t>
  </si>
  <si>
    <t>25006</t>
  </si>
  <si>
    <t>Culiacán</t>
  </si>
  <si>
    <t>25007</t>
  </si>
  <si>
    <t>Choix</t>
  </si>
  <si>
    <t>25008</t>
  </si>
  <si>
    <t>Elota</t>
  </si>
  <si>
    <t>25009</t>
  </si>
  <si>
    <t>Escuinapa</t>
  </si>
  <si>
    <t>25010</t>
  </si>
  <si>
    <t>El Fuerte</t>
  </si>
  <si>
    <t>25011</t>
  </si>
  <si>
    <t>Guasave</t>
  </si>
  <si>
    <t>25012</t>
  </si>
  <si>
    <t>Mazatlán</t>
  </si>
  <si>
    <t>25013</t>
  </si>
  <si>
    <t>Mocorito</t>
  </si>
  <si>
    <t>25014</t>
  </si>
  <si>
    <t>25015</t>
  </si>
  <si>
    <t>Salvador Alvarado</t>
  </si>
  <si>
    <t>25016</t>
  </si>
  <si>
    <t>San Ignacio</t>
  </si>
  <si>
    <t>25017</t>
  </si>
  <si>
    <t>25018</t>
  </si>
  <si>
    <t>Navolato</t>
  </si>
  <si>
    <t>26001</t>
  </si>
  <si>
    <t>Aconchi</t>
  </si>
  <si>
    <t>26002</t>
  </si>
  <si>
    <t>Agua Prieta</t>
  </si>
  <si>
    <t>26003</t>
  </si>
  <si>
    <t>Alamos</t>
  </si>
  <si>
    <t>26004</t>
  </si>
  <si>
    <t>Altar</t>
  </si>
  <si>
    <t>26005</t>
  </si>
  <si>
    <t>Arivechi</t>
  </si>
  <si>
    <t>26006</t>
  </si>
  <si>
    <t>Arizpe</t>
  </si>
  <si>
    <t>26007</t>
  </si>
  <si>
    <t>Atil</t>
  </si>
  <si>
    <t>26008</t>
  </si>
  <si>
    <t>Bacadéhuachi</t>
  </si>
  <si>
    <t>26009</t>
  </si>
  <si>
    <t>Bacanora</t>
  </si>
  <si>
    <t>26010</t>
  </si>
  <si>
    <t>Bacerac</t>
  </si>
  <si>
    <t>26011</t>
  </si>
  <si>
    <t>Bacoachi</t>
  </si>
  <si>
    <t>26012</t>
  </si>
  <si>
    <t>Bácum</t>
  </si>
  <si>
    <t>26013</t>
  </si>
  <si>
    <t>Banámichi</t>
  </si>
  <si>
    <t>26014</t>
  </si>
  <si>
    <t>Baviácora</t>
  </si>
  <si>
    <t>26015</t>
  </si>
  <si>
    <t>Bavispe</t>
  </si>
  <si>
    <t>26016</t>
  </si>
  <si>
    <t>Benjamín Hill</t>
  </si>
  <si>
    <t>26017</t>
  </si>
  <si>
    <t>Caborca</t>
  </si>
  <si>
    <t>26018</t>
  </si>
  <si>
    <t>Cajeme</t>
  </si>
  <si>
    <t>26019</t>
  </si>
  <si>
    <t>Cananea</t>
  </si>
  <si>
    <t>26020</t>
  </si>
  <si>
    <t>Carbó</t>
  </si>
  <si>
    <t>26021</t>
  </si>
  <si>
    <t>La Colorada</t>
  </si>
  <si>
    <t>26022</t>
  </si>
  <si>
    <t>Cucurpe</t>
  </si>
  <si>
    <t>26023</t>
  </si>
  <si>
    <t>Cumpas</t>
  </si>
  <si>
    <t>26024</t>
  </si>
  <si>
    <t>Divisaderos</t>
  </si>
  <si>
    <t>26025</t>
  </si>
  <si>
    <t>Empalme</t>
  </si>
  <si>
    <t>26026</t>
  </si>
  <si>
    <t>Etchojoa</t>
  </si>
  <si>
    <t>26027</t>
  </si>
  <si>
    <t>Fronteras</t>
  </si>
  <si>
    <t>26028</t>
  </si>
  <si>
    <t>Granados</t>
  </si>
  <si>
    <t>26029</t>
  </si>
  <si>
    <t>Guaymas</t>
  </si>
  <si>
    <t>26030</t>
  </si>
  <si>
    <t>Hermosillo</t>
  </si>
  <si>
    <t>26031</t>
  </si>
  <si>
    <t>Huachinera</t>
  </si>
  <si>
    <t>26032</t>
  </si>
  <si>
    <t>Huásabas</t>
  </si>
  <si>
    <t>26033</t>
  </si>
  <si>
    <t>Huatabampo</t>
  </si>
  <si>
    <t>26034</t>
  </si>
  <si>
    <t>Huépac</t>
  </si>
  <si>
    <t>26035</t>
  </si>
  <si>
    <t>Imuris</t>
  </si>
  <si>
    <t>26036</t>
  </si>
  <si>
    <t>26037</t>
  </si>
  <si>
    <t>26038</t>
  </si>
  <si>
    <t>26039</t>
  </si>
  <si>
    <t>Naco</t>
  </si>
  <si>
    <t>26040</t>
  </si>
  <si>
    <t>Nácori Chico</t>
  </si>
  <si>
    <t>26041</t>
  </si>
  <si>
    <t>Nacozari de García</t>
  </si>
  <si>
    <t>26042</t>
  </si>
  <si>
    <t>Navojoa</t>
  </si>
  <si>
    <t>26043</t>
  </si>
  <si>
    <t>Nogales</t>
  </si>
  <si>
    <t>26044</t>
  </si>
  <si>
    <t>Onavas</t>
  </si>
  <si>
    <t>26045</t>
  </si>
  <si>
    <t>Opodepe</t>
  </si>
  <si>
    <t>26046</t>
  </si>
  <si>
    <t>Oquitoa</t>
  </si>
  <si>
    <t>26047</t>
  </si>
  <si>
    <t>Pitiquito</t>
  </si>
  <si>
    <t>26048</t>
  </si>
  <si>
    <t>Puerto Peñasco</t>
  </si>
  <si>
    <t>26049</t>
  </si>
  <si>
    <t>Quiriego</t>
  </si>
  <si>
    <t>26050</t>
  </si>
  <si>
    <t>26051</t>
  </si>
  <si>
    <t>26052</t>
  </si>
  <si>
    <t>Sahuaripa</t>
  </si>
  <si>
    <t>26053</t>
  </si>
  <si>
    <t>San Felipe de Jesús</t>
  </si>
  <si>
    <t>26054</t>
  </si>
  <si>
    <t>San Javier</t>
  </si>
  <si>
    <t>26055</t>
  </si>
  <si>
    <t>San Luis Río Colorado</t>
  </si>
  <si>
    <t>26056</t>
  </si>
  <si>
    <t>San Miguel de Horcasitas</t>
  </si>
  <si>
    <t>26057</t>
  </si>
  <si>
    <t>San Pedro de la Cueva</t>
  </si>
  <si>
    <t>26058</t>
  </si>
  <si>
    <t>26059</t>
  </si>
  <si>
    <t>Santa Cruz</t>
  </si>
  <si>
    <t>26060</t>
  </si>
  <si>
    <t>Sáric</t>
  </si>
  <si>
    <t>26061</t>
  </si>
  <si>
    <t>Soyopa</t>
  </si>
  <si>
    <t>26062</t>
  </si>
  <si>
    <t>Suaqui Grande</t>
  </si>
  <si>
    <t>26063</t>
  </si>
  <si>
    <t>Tepache</t>
  </si>
  <si>
    <t>26064</t>
  </si>
  <si>
    <t>Trincheras</t>
  </si>
  <si>
    <t>26065</t>
  </si>
  <si>
    <t>Tubutama</t>
  </si>
  <si>
    <t>26066</t>
  </si>
  <si>
    <t>Ures</t>
  </si>
  <si>
    <t>26067</t>
  </si>
  <si>
    <t>26068</t>
  </si>
  <si>
    <t>Villa Pesqueira</t>
  </si>
  <si>
    <t>26069</t>
  </si>
  <si>
    <t>Yécora</t>
  </si>
  <si>
    <t>26070</t>
  </si>
  <si>
    <t>General Plutarco Elías Calles</t>
  </si>
  <si>
    <t>26071</t>
  </si>
  <si>
    <t>26072</t>
  </si>
  <si>
    <t>San Ignacio Río Muerto</t>
  </si>
  <si>
    <t>27001</t>
  </si>
  <si>
    <t>Balancán</t>
  </si>
  <si>
    <t>27002</t>
  </si>
  <si>
    <t>27003</t>
  </si>
  <si>
    <t>Centla</t>
  </si>
  <si>
    <t>27004</t>
  </si>
  <si>
    <t>Centro</t>
  </si>
  <si>
    <t>27005</t>
  </si>
  <si>
    <t>Comalcalco</t>
  </si>
  <si>
    <t>27006</t>
  </si>
  <si>
    <t>Cunduacán</t>
  </si>
  <si>
    <t>27007</t>
  </si>
  <si>
    <t>27008</t>
  </si>
  <si>
    <t>Huimanguillo</t>
  </si>
  <si>
    <t>27009</t>
  </si>
  <si>
    <t>Jalapa</t>
  </si>
  <si>
    <t>27010</t>
  </si>
  <si>
    <t>Jalpa de Méndez</t>
  </si>
  <si>
    <t>27011</t>
  </si>
  <si>
    <t>Jonuta</t>
  </si>
  <si>
    <t>27012</t>
  </si>
  <si>
    <t>Macuspana</t>
  </si>
  <si>
    <t>27013</t>
  </si>
  <si>
    <t>Nacajuca</t>
  </si>
  <si>
    <t>27014</t>
  </si>
  <si>
    <t>Paraíso</t>
  </si>
  <si>
    <t>27015</t>
  </si>
  <si>
    <t>Tacotalpa</t>
  </si>
  <si>
    <t>27016</t>
  </si>
  <si>
    <t>Teapa</t>
  </si>
  <si>
    <t>27017</t>
  </si>
  <si>
    <t>Tenosique</t>
  </si>
  <si>
    <t>28001</t>
  </si>
  <si>
    <t>28002</t>
  </si>
  <si>
    <t>28003</t>
  </si>
  <si>
    <t>Altamira</t>
  </si>
  <si>
    <t>28004</t>
  </si>
  <si>
    <t>Antiguo Morelos</t>
  </si>
  <si>
    <t>28005</t>
  </si>
  <si>
    <t>Burgos</t>
  </si>
  <si>
    <t>28006</t>
  </si>
  <si>
    <t>28007</t>
  </si>
  <si>
    <t>28008</t>
  </si>
  <si>
    <t>Casas</t>
  </si>
  <si>
    <t>28009</t>
  </si>
  <si>
    <t>Ciudad Madero</t>
  </si>
  <si>
    <t>28010</t>
  </si>
  <si>
    <t>Cruillas</t>
  </si>
  <si>
    <t>28011</t>
  </si>
  <si>
    <t>28012</t>
  </si>
  <si>
    <t>González</t>
  </si>
  <si>
    <t>28013</t>
  </si>
  <si>
    <t>Güémez</t>
  </si>
  <si>
    <t>28014</t>
  </si>
  <si>
    <t>28015</t>
  </si>
  <si>
    <t>Gustavo Díaz Ordaz</t>
  </si>
  <si>
    <t>28016</t>
  </si>
  <si>
    <t>28017</t>
  </si>
  <si>
    <t>Jaumave</t>
  </si>
  <si>
    <t>28018</t>
  </si>
  <si>
    <t>28019</t>
  </si>
  <si>
    <t>Llera</t>
  </si>
  <si>
    <t>28020</t>
  </si>
  <si>
    <t>Mainero</t>
  </si>
  <si>
    <t>28021</t>
  </si>
  <si>
    <t>El Mante</t>
  </si>
  <si>
    <t>28022</t>
  </si>
  <si>
    <t>28023</t>
  </si>
  <si>
    <t>Méndez</t>
  </si>
  <si>
    <t>28024</t>
  </si>
  <si>
    <t>Mier</t>
  </si>
  <si>
    <t>28025</t>
  </si>
  <si>
    <t>Miguel Alemán</t>
  </si>
  <si>
    <t>28026</t>
  </si>
  <si>
    <t>Miquihuana</t>
  </si>
  <si>
    <t>28027</t>
  </si>
  <si>
    <t>Nuevo Laredo</t>
  </si>
  <si>
    <t>28028</t>
  </si>
  <si>
    <t>Nuevo Morelos</t>
  </si>
  <si>
    <t>28029</t>
  </si>
  <si>
    <t>28030</t>
  </si>
  <si>
    <t>Padilla</t>
  </si>
  <si>
    <t>28031</t>
  </si>
  <si>
    <t>Palmillas</t>
  </si>
  <si>
    <t>28032</t>
  </si>
  <si>
    <t>Reynosa</t>
  </si>
  <si>
    <t>28033</t>
  </si>
  <si>
    <t>Río Bravo</t>
  </si>
  <si>
    <t>28034</t>
  </si>
  <si>
    <t>San Carlos</t>
  </si>
  <si>
    <t>28035</t>
  </si>
  <si>
    <t>28036</t>
  </si>
  <si>
    <t>28037</t>
  </si>
  <si>
    <t>Soto la Marina</t>
  </si>
  <si>
    <t>28038</t>
  </si>
  <si>
    <t>Tampico</t>
  </si>
  <si>
    <t>28039</t>
  </si>
  <si>
    <t>Tula</t>
  </si>
  <si>
    <t>28040</t>
  </si>
  <si>
    <t>Valle Hermoso</t>
  </si>
  <si>
    <t>28041</t>
  </si>
  <si>
    <t>28042</t>
  </si>
  <si>
    <t>28043</t>
  </si>
  <si>
    <t>Xicoténcatl</t>
  </si>
  <si>
    <t>29001</t>
  </si>
  <si>
    <t>Amaxac de Guerrero</t>
  </si>
  <si>
    <t>29002</t>
  </si>
  <si>
    <t>Apetatitlán de Antonio Carvajal</t>
  </si>
  <si>
    <t>29003</t>
  </si>
  <si>
    <t>Atlangatepec</t>
  </si>
  <si>
    <t>29004</t>
  </si>
  <si>
    <t>Atltzayanca</t>
  </si>
  <si>
    <t>29005</t>
  </si>
  <si>
    <t>Apizaco</t>
  </si>
  <si>
    <t>29006</t>
  </si>
  <si>
    <t>Calpulalpan</t>
  </si>
  <si>
    <t>29007</t>
  </si>
  <si>
    <t>El Carmen Tequexquitla</t>
  </si>
  <si>
    <t>29008</t>
  </si>
  <si>
    <t>Cuapiaxtla</t>
  </si>
  <si>
    <t>29009</t>
  </si>
  <si>
    <t>Cuaxomulco</t>
  </si>
  <si>
    <t>29010</t>
  </si>
  <si>
    <t>Chiautempan</t>
  </si>
  <si>
    <t>29011</t>
  </si>
  <si>
    <t>Muñoz de Domingo Arenas</t>
  </si>
  <si>
    <t>29012</t>
  </si>
  <si>
    <t>Españita</t>
  </si>
  <si>
    <t>29013</t>
  </si>
  <si>
    <t>Huamantla</t>
  </si>
  <si>
    <t>29014</t>
  </si>
  <si>
    <t>Hueyotlipan</t>
  </si>
  <si>
    <t>29015</t>
  </si>
  <si>
    <t>Ixtacuixtla de Mariano Matamoros</t>
  </si>
  <si>
    <t>29016</t>
  </si>
  <si>
    <t>Ixtenco</t>
  </si>
  <si>
    <t>29017</t>
  </si>
  <si>
    <t>Mazatecochco de José María Morelos</t>
  </si>
  <si>
    <t>29018</t>
  </si>
  <si>
    <t>Contla de Juan Cuamatzi</t>
  </si>
  <si>
    <t>29019</t>
  </si>
  <si>
    <t>Tepetitla de Lardizábal</t>
  </si>
  <si>
    <t>29020</t>
  </si>
  <si>
    <t>Sanctórum de Lázaro Cárdenas</t>
  </si>
  <si>
    <t>29021</t>
  </si>
  <si>
    <t>Nanacamilpa de Mariano Arista</t>
  </si>
  <si>
    <t>29022</t>
  </si>
  <si>
    <t>Acuamanala de Miguel Hidalgo</t>
  </si>
  <si>
    <t>29023</t>
  </si>
  <si>
    <t>Natívitas</t>
  </si>
  <si>
    <t>29024</t>
  </si>
  <si>
    <t>Panotla</t>
  </si>
  <si>
    <t>29025</t>
  </si>
  <si>
    <t>San Pablo del Monte</t>
  </si>
  <si>
    <t>29026</t>
  </si>
  <si>
    <t>Santa Cruz Tlaxcala</t>
  </si>
  <si>
    <t>29027</t>
  </si>
  <si>
    <t>29028</t>
  </si>
  <si>
    <t>Teolocholco</t>
  </si>
  <si>
    <t>29029</t>
  </si>
  <si>
    <t>Tepeyanco</t>
  </si>
  <si>
    <t>29030</t>
  </si>
  <si>
    <t>Terrenate</t>
  </si>
  <si>
    <t>29031</t>
  </si>
  <si>
    <t>Tetla de la Solidaridad</t>
  </si>
  <si>
    <t>29032</t>
  </si>
  <si>
    <t>Tetlatlahuca</t>
  </si>
  <si>
    <t>29033</t>
  </si>
  <si>
    <t>29034</t>
  </si>
  <si>
    <t>29035</t>
  </si>
  <si>
    <t>Tocatlán</t>
  </si>
  <si>
    <t>29036</t>
  </si>
  <si>
    <t>Totolac</t>
  </si>
  <si>
    <t>29037</t>
  </si>
  <si>
    <t>Ziltlaltépec de Trinidad Sánchez Santos</t>
  </si>
  <si>
    <t>29038</t>
  </si>
  <si>
    <t>Tzompantepec</t>
  </si>
  <si>
    <t>29039</t>
  </si>
  <si>
    <t>Xaloztoc</t>
  </si>
  <si>
    <t>29040</t>
  </si>
  <si>
    <t>Xaltocan</t>
  </si>
  <si>
    <t>29041</t>
  </si>
  <si>
    <t>Papalotla de Xicohténcatl</t>
  </si>
  <si>
    <t>29042</t>
  </si>
  <si>
    <t>Xicohtzinco</t>
  </si>
  <si>
    <t>29043</t>
  </si>
  <si>
    <t>Yauhquemehcan</t>
  </si>
  <si>
    <t>29044</t>
  </si>
  <si>
    <t>Zacatelco</t>
  </si>
  <si>
    <t>29045</t>
  </si>
  <si>
    <t>29046</t>
  </si>
  <si>
    <t>29047</t>
  </si>
  <si>
    <t>29048</t>
  </si>
  <si>
    <t>La Magdalena Tlaltelulco</t>
  </si>
  <si>
    <t>29049</t>
  </si>
  <si>
    <t>San Damián Texóloc</t>
  </si>
  <si>
    <t>29050</t>
  </si>
  <si>
    <t>San Francisco Tetlanohcan</t>
  </si>
  <si>
    <t>29051</t>
  </si>
  <si>
    <t>San Jerónimo Zacualpan</t>
  </si>
  <si>
    <t>29052</t>
  </si>
  <si>
    <t>San José Teacalco</t>
  </si>
  <si>
    <t>29053</t>
  </si>
  <si>
    <t>San Juan Huactzinco</t>
  </si>
  <si>
    <t>29054</t>
  </si>
  <si>
    <t>San Lorenzo Axocomanitla</t>
  </si>
  <si>
    <t>29055</t>
  </si>
  <si>
    <t>San Lucas Tecopilco</t>
  </si>
  <si>
    <t>29056</t>
  </si>
  <si>
    <t>Santa Ana Nopalucan</t>
  </si>
  <si>
    <t>29057</t>
  </si>
  <si>
    <t>Santa Apolonia Teacalco</t>
  </si>
  <si>
    <t>29058</t>
  </si>
  <si>
    <t>Santa Catarina Ayometla</t>
  </si>
  <si>
    <t>29059</t>
  </si>
  <si>
    <t>Santa Cruz Quilehtla</t>
  </si>
  <si>
    <t>29060</t>
  </si>
  <si>
    <t>Santa Isabel Xiloxoxtla</t>
  </si>
  <si>
    <t>30001</t>
  </si>
  <si>
    <t>30002</t>
  </si>
  <si>
    <t>30003</t>
  </si>
  <si>
    <t>Acayucan</t>
  </si>
  <si>
    <t>30004</t>
  </si>
  <si>
    <t>30005</t>
  </si>
  <si>
    <t>Acula</t>
  </si>
  <si>
    <t>30006</t>
  </si>
  <si>
    <t>Acultzingo</t>
  </si>
  <si>
    <t>30007</t>
  </si>
  <si>
    <t>Camarón de Tejeda</t>
  </si>
  <si>
    <t>30008</t>
  </si>
  <si>
    <t>Alpatláhuac</t>
  </si>
  <si>
    <t>30009</t>
  </si>
  <si>
    <t>Alto Lucero de Gutiérrez Barrios</t>
  </si>
  <si>
    <t>30010</t>
  </si>
  <si>
    <t>Altotonga</t>
  </si>
  <si>
    <t>30011</t>
  </si>
  <si>
    <t>Alvarado</t>
  </si>
  <si>
    <t>30012</t>
  </si>
  <si>
    <t>Amatitlán</t>
  </si>
  <si>
    <t>30013</t>
  </si>
  <si>
    <t>Naranjos Amatlán</t>
  </si>
  <si>
    <t>30014</t>
  </si>
  <si>
    <t>Amatlán de los Reyes</t>
  </si>
  <si>
    <t>30015</t>
  </si>
  <si>
    <t>Angel R. Cabada</t>
  </si>
  <si>
    <t>30016</t>
  </si>
  <si>
    <t>La Antigua</t>
  </si>
  <si>
    <t>30017</t>
  </si>
  <si>
    <t>Apazapan</t>
  </si>
  <si>
    <t>30018</t>
  </si>
  <si>
    <t>30019</t>
  </si>
  <si>
    <t>Astacinga</t>
  </si>
  <si>
    <t>30020</t>
  </si>
  <si>
    <t>Atlahuilco</t>
  </si>
  <si>
    <t>30021</t>
  </si>
  <si>
    <t>30022</t>
  </si>
  <si>
    <t>Atzacan</t>
  </si>
  <si>
    <t>30023</t>
  </si>
  <si>
    <t>Atzalan</t>
  </si>
  <si>
    <t>30024</t>
  </si>
  <si>
    <t>Tlaltetela</t>
  </si>
  <si>
    <t>30025</t>
  </si>
  <si>
    <t>Ayahualulco</t>
  </si>
  <si>
    <t>30026</t>
  </si>
  <si>
    <t>Banderilla</t>
  </si>
  <si>
    <t>30027</t>
  </si>
  <si>
    <t>30028</t>
  </si>
  <si>
    <t>Boca del Río</t>
  </si>
  <si>
    <t>30029</t>
  </si>
  <si>
    <t>Calcahualco</t>
  </si>
  <si>
    <t>30030</t>
  </si>
  <si>
    <t>Camerino Z. Mendoza</t>
  </si>
  <si>
    <t>30031</t>
  </si>
  <si>
    <t>Carrillo Puerto</t>
  </si>
  <si>
    <t>30032</t>
  </si>
  <si>
    <t>Catemaco</t>
  </si>
  <si>
    <t>30033</t>
  </si>
  <si>
    <t>Cazones de Herrera</t>
  </si>
  <si>
    <t>30034</t>
  </si>
  <si>
    <t>Cerro Azul</t>
  </si>
  <si>
    <t>30035</t>
  </si>
  <si>
    <t>Citlaltépetl</t>
  </si>
  <si>
    <t>30036</t>
  </si>
  <si>
    <t>Coacoatzintla</t>
  </si>
  <si>
    <t>30037</t>
  </si>
  <si>
    <t>Coahuitlán</t>
  </si>
  <si>
    <t>30038</t>
  </si>
  <si>
    <t>30039</t>
  </si>
  <si>
    <t>Coatzacoalcos</t>
  </si>
  <si>
    <t>30040</t>
  </si>
  <si>
    <t>Coatzintla</t>
  </si>
  <si>
    <t>30041</t>
  </si>
  <si>
    <t>Coetzala</t>
  </si>
  <si>
    <t>30042</t>
  </si>
  <si>
    <t>Colipa</t>
  </si>
  <si>
    <t>30043</t>
  </si>
  <si>
    <t>Comapa</t>
  </si>
  <si>
    <t>30044</t>
  </si>
  <si>
    <t>Córdoba</t>
  </si>
  <si>
    <t>30045</t>
  </si>
  <si>
    <t>Cosamaloapan de Carpio</t>
  </si>
  <si>
    <t>30046</t>
  </si>
  <si>
    <t>Cosautlán de Carvajal</t>
  </si>
  <si>
    <t>30047</t>
  </si>
  <si>
    <t>Coscomatepec</t>
  </si>
  <si>
    <t>30048</t>
  </si>
  <si>
    <t>Cosoleacaque</t>
  </si>
  <si>
    <t>30049</t>
  </si>
  <si>
    <t>Cotaxtla</t>
  </si>
  <si>
    <t>30050</t>
  </si>
  <si>
    <t>Coxquihui</t>
  </si>
  <si>
    <t>30051</t>
  </si>
  <si>
    <t>Coyutla</t>
  </si>
  <si>
    <t>30052</t>
  </si>
  <si>
    <t>Cuichapa</t>
  </si>
  <si>
    <t>30053</t>
  </si>
  <si>
    <t>Cuitláhuac</t>
  </si>
  <si>
    <t>30054</t>
  </si>
  <si>
    <t>Chacaltianguis</t>
  </si>
  <si>
    <t>30055</t>
  </si>
  <si>
    <t>Chalma</t>
  </si>
  <si>
    <t>30056</t>
  </si>
  <si>
    <t>Chiconamel</t>
  </si>
  <si>
    <t>30057</t>
  </si>
  <si>
    <t>Chiconquiaco</t>
  </si>
  <si>
    <t>30058</t>
  </si>
  <si>
    <t>Chicontepec</t>
  </si>
  <si>
    <t>30059</t>
  </si>
  <si>
    <t>Chinameca</t>
  </si>
  <si>
    <t>30060</t>
  </si>
  <si>
    <t>Chinampa de Gorostiza</t>
  </si>
  <si>
    <t>30061</t>
  </si>
  <si>
    <t>Las Choapas</t>
  </si>
  <si>
    <t>30062</t>
  </si>
  <si>
    <t>Chocamán</t>
  </si>
  <si>
    <t>30063</t>
  </si>
  <si>
    <t>Chontla</t>
  </si>
  <si>
    <t>30064</t>
  </si>
  <si>
    <t>Chumatlán</t>
  </si>
  <si>
    <t>30065</t>
  </si>
  <si>
    <t>30066</t>
  </si>
  <si>
    <t>Espinal</t>
  </si>
  <si>
    <t>30067</t>
  </si>
  <si>
    <t>Filomeno Mata</t>
  </si>
  <si>
    <t>30068</t>
  </si>
  <si>
    <t>Fortín</t>
  </si>
  <si>
    <t>30069</t>
  </si>
  <si>
    <t>Gutiérrez Zamora</t>
  </si>
  <si>
    <t>30070</t>
  </si>
  <si>
    <t>Hidalgotitlán</t>
  </si>
  <si>
    <t>30071</t>
  </si>
  <si>
    <t>Huatusco</t>
  </si>
  <si>
    <t>30072</t>
  </si>
  <si>
    <t>Huayacocotla</t>
  </si>
  <si>
    <t>30073</t>
  </si>
  <si>
    <t>Hueyapan de Ocampo</t>
  </si>
  <si>
    <t>30074</t>
  </si>
  <si>
    <t>Huiloapan de Cuauhtémoc</t>
  </si>
  <si>
    <t>30075</t>
  </si>
  <si>
    <t>Ignacio de la Llave</t>
  </si>
  <si>
    <t>30076</t>
  </si>
  <si>
    <t>Ilamatlán</t>
  </si>
  <si>
    <t>30077</t>
  </si>
  <si>
    <t>Isla</t>
  </si>
  <si>
    <t>30078</t>
  </si>
  <si>
    <t>Ixcatepec</t>
  </si>
  <si>
    <t>30079</t>
  </si>
  <si>
    <t>Ixhuacán de los Reyes</t>
  </si>
  <si>
    <t>30080</t>
  </si>
  <si>
    <t>Ixhuatlán del Café</t>
  </si>
  <si>
    <t>30081</t>
  </si>
  <si>
    <t>Ixhuatlancillo</t>
  </si>
  <si>
    <t>30082</t>
  </si>
  <si>
    <t>Ixhuatlán del Sureste</t>
  </si>
  <si>
    <t>30083</t>
  </si>
  <si>
    <t>Ixhuatlán de Madero</t>
  </si>
  <si>
    <t>30084</t>
  </si>
  <si>
    <t>Ixmatlahuacan</t>
  </si>
  <si>
    <t>30085</t>
  </si>
  <si>
    <t>Ixtaczoquitlán</t>
  </si>
  <si>
    <t>30086</t>
  </si>
  <si>
    <t>Jalacingo</t>
  </si>
  <si>
    <t>30087</t>
  </si>
  <si>
    <t>Xalapa</t>
  </si>
  <si>
    <t>30088</t>
  </si>
  <si>
    <t>Jalcomulco</t>
  </si>
  <si>
    <t>30089</t>
  </si>
  <si>
    <t>Jáltipan</t>
  </si>
  <si>
    <t>30090</t>
  </si>
  <si>
    <t>Jamapa</t>
  </si>
  <si>
    <t>30091</t>
  </si>
  <si>
    <t>Jesús Carranza</t>
  </si>
  <si>
    <t>30092</t>
  </si>
  <si>
    <t>Xico</t>
  </si>
  <si>
    <t>30093</t>
  </si>
  <si>
    <t>30094</t>
  </si>
  <si>
    <t>Juan Rodríguez Clara</t>
  </si>
  <si>
    <t>30095</t>
  </si>
  <si>
    <t>Juchique de Ferrer</t>
  </si>
  <si>
    <t>30096</t>
  </si>
  <si>
    <t>Landero y Coss</t>
  </si>
  <si>
    <t>30097</t>
  </si>
  <si>
    <t>Lerdo de Tejada</t>
  </si>
  <si>
    <t>30098</t>
  </si>
  <si>
    <t>30099</t>
  </si>
  <si>
    <t>Maltrata</t>
  </si>
  <si>
    <t>30100</t>
  </si>
  <si>
    <t>Manlio Fabio Altamirano</t>
  </si>
  <si>
    <t>30101</t>
  </si>
  <si>
    <t>Mariano Escobedo</t>
  </si>
  <si>
    <t>30102</t>
  </si>
  <si>
    <t>Martínez de la Torre</t>
  </si>
  <si>
    <t>30103</t>
  </si>
  <si>
    <t>Mecatlán</t>
  </si>
  <si>
    <t>30104</t>
  </si>
  <si>
    <t>Mecayapan</t>
  </si>
  <si>
    <t>30105</t>
  </si>
  <si>
    <t>Medellín de Bravo</t>
  </si>
  <si>
    <t>30106</t>
  </si>
  <si>
    <t>Miahuatlán</t>
  </si>
  <si>
    <t>30107</t>
  </si>
  <si>
    <t>Las Minas</t>
  </si>
  <si>
    <t>30108</t>
  </si>
  <si>
    <t>30109</t>
  </si>
  <si>
    <t>Misantla</t>
  </si>
  <si>
    <t>30110</t>
  </si>
  <si>
    <t>Mixtla de Altamirano</t>
  </si>
  <si>
    <t>30111</t>
  </si>
  <si>
    <t>Moloacán</t>
  </si>
  <si>
    <t>30112</t>
  </si>
  <si>
    <t>Naolinco</t>
  </si>
  <si>
    <t>30113</t>
  </si>
  <si>
    <t>Naranjal</t>
  </si>
  <si>
    <t>30114</t>
  </si>
  <si>
    <t>Nautla</t>
  </si>
  <si>
    <t>30115</t>
  </si>
  <si>
    <t>30116</t>
  </si>
  <si>
    <t>Oluta</t>
  </si>
  <si>
    <t>30117</t>
  </si>
  <si>
    <t>Omealca</t>
  </si>
  <si>
    <t>30118</t>
  </si>
  <si>
    <t>Orizaba</t>
  </si>
  <si>
    <t>30119</t>
  </si>
  <si>
    <t>Otatitlán</t>
  </si>
  <si>
    <t>30120</t>
  </si>
  <si>
    <t>Oteapan</t>
  </si>
  <si>
    <t>30121</t>
  </si>
  <si>
    <t>Ozuluama de Mascareñas</t>
  </si>
  <si>
    <t>30122</t>
  </si>
  <si>
    <t>Pajapan</t>
  </si>
  <si>
    <t>30123</t>
  </si>
  <si>
    <t>Pánuco</t>
  </si>
  <si>
    <t>30124</t>
  </si>
  <si>
    <t>Papantla</t>
  </si>
  <si>
    <t>30125</t>
  </si>
  <si>
    <t>Paso del Macho</t>
  </si>
  <si>
    <t>30126</t>
  </si>
  <si>
    <t>Paso de Ovejas</t>
  </si>
  <si>
    <t>30127</t>
  </si>
  <si>
    <t>La Perla</t>
  </si>
  <si>
    <t>30128</t>
  </si>
  <si>
    <t>Perote</t>
  </si>
  <si>
    <t>30129</t>
  </si>
  <si>
    <t>Platón Sánchez</t>
  </si>
  <si>
    <t>30130</t>
  </si>
  <si>
    <t>Playa Vicente</t>
  </si>
  <si>
    <t>30131</t>
  </si>
  <si>
    <t>Poza Rica de Hidalgo</t>
  </si>
  <si>
    <t>30132</t>
  </si>
  <si>
    <t>Las Vigas de Ramírez</t>
  </si>
  <si>
    <t>30133</t>
  </si>
  <si>
    <t>Pueblo Viejo</t>
  </si>
  <si>
    <t>30134</t>
  </si>
  <si>
    <t>Puente Nacional</t>
  </si>
  <si>
    <t>30135</t>
  </si>
  <si>
    <t>Rafael Delgado</t>
  </si>
  <si>
    <t>30136</t>
  </si>
  <si>
    <t>Rafael Lucio</t>
  </si>
  <si>
    <t>30137</t>
  </si>
  <si>
    <t>30138</t>
  </si>
  <si>
    <t>Río Blanco</t>
  </si>
  <si>
    <t>30139</t>
  </si>
  <si>
    <t>Saltabarranca</t>
  </si>
  <si>
    <t>30140</t>
  </si>
  <si>
    <t>San Andrés Tenejapan</t>
  </si>
  <si>
    <t>30141</t>
  </si>
  <si>
    <t>San Andrés Tuxtla</t>
  </si>
  <si>
    <t>30142</t>
  </si>
  <si>
    <t>San Juan Evangelista</t>
  </si>
  <si>
    <t>30143</t>
  </si>
  <si>
    <t>Santiago Tuxtla</t>
  </si>
  <si>
    <t>30144</t>
  </si>
  <si>
    <t>Sayula de Alemán</t>
  </si>
  <si>
    <t>30145</t>
  </si>
  <si>
    <t>Soconusco</t>
  </si>
  <si>
    <t>30146</t>
  </si>
  <si>
    <t>Sochiapa</t>
  </si>
  <si>
    <t>30147</t>
  </si>
  <si>
    <t>Soledad Atzompa</t>
  </si>
  <si>
    <t>30148</t>
  </si>
  <si>
    <t>Soledad de Doblado</t>
  </si>
  <si>
    <t>30149</t>
  </si>
  <si>
    <t>Soteapan</t>
  </si>
  <si>
    <t>30150</t>
  </si>
  <si>
    <t>Tamalín</t>
  </si>
  <si>
    <t>30151</t>
  </si>
  <si>
    <t>Tamiahua</t>
  </si>
  <si>
    <t>30152</t>
  </si>
  <si>
    <t>Tampico Alto</t>
  </si>
  <si>
    <t>30153</t>
  </si>
  <si>
    <t>Tancoco</t>
  </si>
  <si>
    <t>30154</t>
  </si>
  <si>
    <t>Tantima</t>
  </si>
  <si>
    <t>30155</t>
  </si>
  <si>
    <t>Tantoyuca</t>
  </si>
  <si>
    <t>30156</t>
  </si>
  <si>
    <t>Tatatila</t>
  </si>
  <si>
    <t>30157</t>
  </si>
  <si>
    <t>Castillo de Teayo</t>
  </si>
  <si>
    <t>30158</t>
  </si>
  <si>
    <t>Tecolutla</t>
  </si>
  <si>
    <t>30159</t>
  </si>
  <si>
    <t>Tehuipango</t>
  </si>
  <si>
    <t>30160</t>
  </si>
  <si>
    <t>Álamo Temapache</t>
  </si>
  <si>
    <t>30161</t>
  </si>
  <si>
    <t>Tempoal</t>
  </si>
  <si>
    <t>30162</t>
  </si>
  <si>
    <t>Tenampa</t>
  </si>
  <si>
    <t>30163</t>
  </si>
  <si>
    <t>Tenochtitlán</t>
  </si>
  <si>
    <t>30164</t>
  </si>
  <si>
    <t>Teocelo</t>
  </si>
  <si>
    <t>30165</t>
  </si>
  <si>
    <t>Tepatlaxco</t>
  </si>
  <si>
    <t>30166</t>
  </si>
  <si>
    <t>Tepetlán</t>
  </si>
  <si>
    <t>30167</t>
  </si>
  <si>
    <t>30168</t>
  </si>
  <si>
    <t>30169</t>
  </si>
  <si>
    <t>José Azueta</t>
  </si>
  <si>
    <t>30170</t>
  </si>
  <si>
    <t>Texcatepec</t>
  </si>
  <si>
    <t>30171</t>
  </si>
  <si>
    <t>Texhuacán</t>
  </si>
  <si>
    <t>30172</t>
  </si>
  <si>
    <t>Texistepec</t>
  </si>
  <si>
    <t>30173</t>
  </si>
  <si>
    <t>Tezonapa</t>
  </si>
  <si>
    <t>30174</t>
  </si>
  <si>
    <t>30175</t>
  </si>
  <si>
    <t>Tihuatlán</t>
  </si>
  <si>
    <t>30176</t>
  </si>
  <si>
    <t>Tlacojalpan</t>
  </si>
  <si>
    <t>30177</t>
  </si>
  <si>
    <t>Tlacolulan</t>
  </si>
  <si>
    <t>30178</t>
  </si>
  <si>
    <t>Tlacotalpan</t>
  </si>
  <si>
    <t>30179</t>
  </si>
  <si>
    <t>Tlacotepec de Mejía</t>
  </si>
  <si>
    <t>30180</t>
  </si>
  <si>
    <t>Tlachichilco</t>
  </si>
  <si>
    <t>30181</t>
  </si>
  <si>
    <t>Tlalixcoyan</t>
  </si>
  <si>
    <t>30182</t>
  </si>
  <si>
    <t>Tlalnelhuayocan</t>
  </si>
  <si>
    <t>30183</t>
  </si>
  <si>
    <t>Tlapacoyan</t>
  </si>
  <si>
    <t>30184</t>
  </si>
  <si>
    <t>Tlaquilpa</t>
  </si>
  <si>
    <t>30185</t>
  </si>
  <si>
    <t>Tlilapan</t>
  </si>
  <si>
    <t>30186</t>
  </si>
  <si>
    <t>30187</t>
  </si>
  <si>
    <t>Tonayán</t>
  </si>
  <si>
    <t>30188</t>
  </si>
  <si>
    <t>Totutla</t>
  </si>
  <si>
    <t>30189</t>
  </si>
  <si>
    <t>30190</t>
  </si>
  <si>
    <t>Tuxtilla</t>
  </si>
  <si>
    <t>30191</t>
  </si>
  <si>
    <t>Ursulo Galván</t>
  </si>
  <si>
    <t>30192</t>
  </si>
  <si>
    <t>Vega de Alatorre</t>
  </si>
  <si>
    <t>30193</t>
  </si>
  <si>
    <t>Veracruz</t>
  </si>
  <si>
    <t>30194</t>
  </si>
  <si>
    <t>Villa Aldama</t>
  </si>
  <si>
    <t>30195</t>
  </si>
  <si>
    <t>Xoxocotla</t>
  </si>
  <si>
    <t>30196</t>
  </si>
  <si>
    <t>Yanga</t>
  </si>
  <si>
    <t>30197</t>
  </si>
  <si>
    <t>Yecuatla</t>
  </si>
  <si>
    <t>30198</t>
  </si>
  <si>
    <t>30199</t>
  </si>
  <si>
    <t>30200</t>
  </si>
  <si>
    <t>Zentla</t>
  </si>
  <si>
    <t>30201</t>
  </si>
  <si>
    <t>Zongolica</t>
  </si>
  <si>
    <t>30202</t>
  </si>
  <si>
    <t>Zontecomatlán de López y Fuentes</t>
  </si>
  <si>
    <t>30203</t>
  </si>
  <si>
    <t>Zozocolco de Hidalgo</t>
  </si>
  <si>
    <t>30204</t>
  </si>
  <si>
    <t>Agua Dulce</t>
  </si>
  <si>
    <t>30205</t>
  </si>
  <si>
    <t>El Higo</t>
  </si>
  <si>
    <t>30206</t>
  </si>
  <si>
    <t>Nanchital de Lázaro Cárdenas del Río</t>
  </si>
  <si>
    <t>30207</t>
  </si>
  <si>
    <t>Tres Valles</t>
  </si>
  <si>
    <t>30208</t>
  </si>
  <si>
    <t>Carlos A. Carrillo</t>
  </si>
  <si>
    <t>30209</t>
  </si>
  <si>
    <t>Tatahuicapan de Juárez</t>
  </si>
  <si>
    <t>30210</t>
  </si>
  <si>
    <t>Uxpanapa</t>
  </si>
  <si>
    <t>30211</t>
  </si>
  <si>
    <t>San Rafael</t>
  </si>
  <si>
    <t>30212</t>
  </si>
  <si>
    <t>Santiago Sochiapan</t>
  </si>
  <si>
    <t>31001</t>
  </si>
  <si>
    <t>Abalá</t>
  </si>
  <si>
    <t>31002</t>
  </si>
  <si>
    <t>Acanceh</t>
  </si>
  <si>
    <t>31003</t>
  </si>
  <si>
    <t>Akil</t>
  </si>
  <si>
    <t>31004</t>
  </si>
  <si>
    <t>Baca</t>
  </si>
  <si>
    <t>31005</t>
  </si>
  <si>
    <t>Bokobá</t>
  </si>
  <si>
    <t>31006</t>
  </si>
  <si>
    <t>Buctzotz</t>
  </si>
  <si>
    <t>31007</t>
  </si>
  <si>
    <t>Cacalchén</t>
  </si>
  <si>
    <t>31008</t>
  </si>
  <si>
    <t>Calotmul</t>
  </si>
  <si>
    <t>31009</t>
  </si>
  <si>
    <t>Cansahcab</t>
  </si>
  <si>
    <t>31010</t>
  </si>
  <si>
    <t>Cantamayec</t>
  </si>
  <si>
    <t>31011</t>
  </si>
  <si>
    <t>Celestún</t>
  </si>
  <si>
    <t>31012</t>
  </si>
  <si>
    <t>Cenotillo</t>
  </si>
  <si>
    <t>31013</t>
  </si>
  <si>
    <t>Conkal</t>
  </si>
  <si>
    <t>31014</t>
  </si>
  <si>
    <t>Cuncunul</t>
  </si>
  <si>
    <t>31015</t>
  </si>
  <si>
    <t>Cuzamá</t>
  </si>
  <si>
    <t>31016</t>
  </si>
  <si>
    <t>Chacsinkín</t>
  </si>
  <si>
    <t>31017</t>
  </si>
  <si>
    <t>Chankom</t>
  </si>
  <si>
    <t>31018</t>
  </si>
  <si>
    <t>Chapab</t>
  </si>
  <si>
    <t>31019</t>
  </si>
  <si>
    <t>Chemax</t>
  </si>
  <si>
    <t>31020</t>
  </si>
  <si>
    <t>Chicxulub Pueblo</t>
  </si>
  <si>
    <t>31021</t>
  </si>
  <si>
    <t>Chichimilá</t>
  </si>
  <si>
    <t>31022</t>
  </si>
  <si>
    <t>Chikindzonot</t>
  </si>
  <si>
    <t>31023</t>
  </si>
  <si>
    <t>Chocholá</t>
  </si>
  <si>
    <t>31024</t>
  </si>
  <si>
    <t>Chumayel</t>
  </si>
  <si>
    <t>31025</t>
  </si>
  <si>
    <t>Dzán</t>
  </si>
  <si>
    <t>31026</t>
  </si>
  <si>
    <t>Dzemul</t>
  </si>
  <si>
    <t>31027</t>
  </si>
  <si>
    <t>Dzidzantún</t>
  </si>
  <si>
    <t>31028</t>
  </si>
  <si>
    <t>Dzilam de Bravo</t>
  </si>
  <si>
    <t>31029</t>
  </si>
  <si>
    <t>Dzilam González</t>
  </si>
  <si>
    <t>31030</t>
  </si>
  <si>
    <t>Dzitás</t>
  </si>
  <si>
    <t>31031</t>
  </si>
  <si>
    <t>Dzoncauich</t>
  </si>
  <si>
    <t>31032</t>
  </si>
  <si>
    <t>Espita</t>
  </si>
  <si>
    <t>31033</t>
  </si>
  <si>
    <t>Halachó</t>
  </si>
  <si>
    <t>31034</t>
  </si>
  <si>
    <t>Hocabá</t>
  </si>
  <si>
    <t>31035</t>
  </si>
  <si>
    <t>Hoctún</t>
  </si>
  <si>
    <t>31036</t>
  </si>
  <si>
    <t>Homún</t>
  </si>
  <si>
    <t>31037</t>
  </si>
  <si>
    <t>Huhí</t>
  </si>
  <si>
    <t>31038</t>
  </si>
  <si>
    <t>Hunucmá</t>
  </si>
  <si>
    <t>31039</t>
  </si>
  <si>
    <t>Ixil</t>
  </si>
  <si>
    <t>31040</t>
  </si>
  <si>
    <t>Izamal</t>
  </si>
  <si>
    <t>31041</t>
  </si>
  <si>
    <t>Kanasín</t>
  </si>
  <si>
    <t>31042</t>
  </si>
  <si>
    <t>Kantunil</t>
  </si>
  <si>
    <t>31043</t>
  </si>
  <si>
    <t>Kaua</t>
  </si>
  <si>
    <t>31044</t>
  </si>
  <si>
    <t>Kinchil</t>
  </si>
  <si>
    <t>31045</t>
  </si>
  <si>
    <t>Kopomá</t>
  </si>
  <si>
    <t>31046</t>
  </si>
  <si>
    <t>Mama</t>
  </si>
  <si>
    <t>31047</t>
  </si>
  <si>
    <t>Maní</t>
  </si>
  <si>
    <t>31048</t>
  </si>
  <si>
    <t>Maxcanú</t>
  </si>
  <si>
    <t>31049</t>
  </si>
  <si>
    <t>Mayapán</t>
  </si>
  <si>
    <t>31050</t>
  </si>
  <si>
    <t>Mérida</t>
  </si>
  <si>
    <t>31051</t>
  </si>
  <si>
    <t>Mocochá</t>
  </si>
  <si>
    <t>31052</t>
  </si>
  <si>
    <t>Motul</t>
  </si>
  <si>
    <t>31053</t>
  </si>
  <si>
    <t>Muna</t>
  </si>
  <si>
    <t>31054</t>
  </si>
  <si>
    <t>Muxupip</t>
  </si>
  <si>
    <t>31055</t>
  </si>
  <si>
    <t>Opichén</t>
  </si>
  <si>
    <t>31056</t>
  </si>
  <si>
    <t>Oxkutzcab</t>
  </si>
  <si>
    <t>31057</t>
  </si>
  <si>
    <t>Panabá</t>
  </si>
  <si>
    <t>31058</t>
  </si>
  <si>
    <t>Peto</t>
  </si>
  <si>
    <t>31059</t>
  </si>
  <si>
    <t>31060</t>
  </si>
  <si>
    <t>31061</t>
  </si>
  <si>
    <t>Río Lagartos</t>
  </si>
  <si>
    <t>31062</t>
  </si>
  <si>
    <t>Sacalum</t>
  </si>
  <si>
    <t>31063</t>
  </si>
  <si>
    <t>Samahil</t>
  </si>
  <si>
    <t>31064</t>
  </si>
  <si>
    <t>Sanahcat</t>
  </si>
  <si>
    <t>31065</t>
  </si>
  <si>
    <t>31066</t>
  </si>
  <si>
    <t>Santa Elena</t>
  </si>
  <si>
    <t>31067</t>
  </si>
  <si>
    <t>Seyé</t>
  </si>
  <si>
    <t>31068</t>
  </si>
  <si>
    <t>Sinanché</t>
  </si>
  <si>
    <t>31069</t>
  </si>
  <si>
    <t>Sotuta</t>
  </si>
  <si>
    <t>31070</t>
  </si>
  <si>
    <t>Sucilá</t>
  </si>
  <si>
    <t>31071</t>
  </si>
  <si>
    <t>Sudzal</t>
  </si>
  <si>
    <t>31072</t>
  </si>
  <si>
    <t>Suma</t>
  </si>
  <si>
    <t>31073</t>
  </si>
  <si>
    <t>Tahdziú</t>
  </si>
  <si>
    <t>31074</t>
  </si>
  <si>
    <t>Tahmek</t>
  </si>
  <si>
    <t>31075</t>
  </si>
  <si>
    <t>Teabo</t>
  </si>
  <si>
    <t>31076</t>
  </si>
  <si>
    <t>Tecoh</t>
  </si>
  <si>
    <t>31077</t>
  </si>
  <si>
    <t>Tekal de Venegas</t>
  </si>
  <si>
    <t>31078</t>
  </si>
  <si>
    <t>Tekantó</t>
  </si>
  <si>
    <t>31079</t>
  </si>
  <si>
    <t>Tekax</t>
  </si>
  <si>
    <t>31080</t>
  </si>
  <si>
    <t>Tekit</t>
  </si>
  <si>
    <t>31081</t>
  </si>
  <si>
    <t>Tekom</t>
  </si>
  <si>
    <t>31082</t>
  </si>
  <si>
    <t>Telchac Pueblo</t>
  </si>
  <si>
    <t>31083</t>
  </si>
  <si>
    <t>Telchac Puerto</t>
  </si>
  <si>
    <t>31084</t>
  </si>
  <si>
    <t>Temax</t>
  </si>
  <si>
    <t>31085</t>
  </si>
  <si>
    <t>Temozón</t>
  </si>
  <si>
    <t>31086</t>
  </si>
  <si>
    <t>Tepakán</t>
  </si>
  <si>
    <t>31087</t>
  </si>
  <si>
    <t>Tetiz</t>
  </si>
  <si>
    <t>31088</t>
  </si>
  <si>
    <t>Teya</t>
  </si>
  <si>
    <t>31089</t>
  </si>
  <si>
    <t>Ticul</t>
  </si>
  <si>
    <t>31090</t>
  </si>
  <si>
    <t>Timucuy</t>
  </si>
  <si>
    <t>31091</t>
  </si>
  <si>
    <t>Tinum</t>
  </si>
  <si>
    <t>31092</t>
  </si>
  <si>
    <t>Tixcacalcupul</t>
  </si>
  <si>
    <t>31093</t>
  </si>
  <si>
    <t>Tixkokob</t>
  </si>
  <si>
    <t>31094</t>
  </si>
  <si>
    <t>Tixmehuac</t>
  </si>
  <si>
    <t>31095</t>
  </si>
  <si>
    <t>Tixpéhual</t>
  </si>
  <si>
    <t>31096</t>
  </si>
  <si>
    <t>Tizimín</t>
  </si>
  <si>
    <t>31097</t>
  </si>
  <si>
    <t>Tunkás</t>
  </si>
  <si>
    <t>31098</t>
  </si>
  <si>
    <t>Tzucacab</t>
  </si>
  <si>
    <t>31099</t>
  </si>
  <si>
    <t>Uayma</t>
  </si>
  <si>
    <t>31100</t>
  </si>
  <si>
    <t>Ucú</t>
  </si>
  <si>
    <t>31101</t>
  </si>
  <si>
    <t>Umán</t>
  </si>
  <si>
    <t>31102</t>
  </si>
  <si>
    <t>Valladolid</t>
  </si>
  <si>
    <t>31103</t>
  </si>
  <si>
    <t>Xocchel</t>
  </si>
  <si>
    <t>31104</t>
  </si>
  <si>
    <t>Yaxcabá</t>
  </si>
  <si>
    <t>31105</t>
  </si>
  <si>
    <t>Yaxkukul</t>
  </si>
  <si>
    <t>31106</t>
  </si>
  <si>
    <t>Yobaín</t>
  </si>
  <si>
    <t>32001</t>
  </si>
  <si>
    <t>Apozol</t>
  </si>
  <si>
    <t>32002</t>
  </si>
  <si>
    <t>Apulco</t>
  </si>
  <si>
    <t>32003</t>
  </si>
  <si>
    <t>Atolinga</t>
  </si>
  <si>
    <t>32004</t>
  </si>
  <si>
    <t>32005</t>
  </si>
  <si>
    <t>Calera</t>
  </si>
  <si>
    <t>32006</t>
  </si>
  <si>
    <t>Cañitas de Felipe Pescador</t>
  </si>
  <si>
    <t>32007</t>
  </si>
  <si>
    <t>Concepción del Oro</t>
  </si>
  <si>
    <t>32008</t>
  </si>
  <si>
    <t>32009</t>
  </si>
  <si>
    <t>Chalchihuites</t>
  </si>
  <si>
    <t>32010</t>
  </si>
  <si>
    <t>Fresnillo</t>
  </si>
  <si>
    <t>32011</t>
  </si>
  <si>
    <t>Trinidad García de la Cadena</t>
  </si>
  <si>
    <t>32012</t>
  </si>
  <si>
    <t>Genaro Codina</t>
  </si>
  <si>
    <t>32013</t>
  </si>
  <si>
    <t>General Enrique Estrada</t>
  </si>
  <si>
    <t>32014</t>
  </si>
  <si>
    <t>General Francisco R. Murguía</t>
  </si>
  <si>
    <t>32015</t>
  </si>
  <si>
    <t>El Plateado de Joaquín Amaro</t>
  </si>
  <si>
    <t>32016</t>
  </si>
  <si>
    <t>General Pánfilo Natera</t>
  </si>
  <si>
    <t>32017</t>
  </si>
  <si>
    <t>32018</t>
  </si>
  <si>
    <t>Huanusco</t>
  </si>
  <si>
    <t>32019</t>
  </si>
  <si>
    <t>Jalpa</t>
  </si>
  <si>
    <t>32020</t>
  </si>
  <si>
    <t>Jerez</t>
  </si>
  <si>
    <t>32021</t>
  </si>
  <si>
    <t>Jiménez del Teul</t>
  </si>
  <si>
    <t>32022</t>
  </si>
  <si>
    <t>Juan Aldama</t>
  </si>
  <si>
    <t>32023</t>
  </si>
  <si>
    <t>Juchipila</t>
  </si>
  <si>
    <t>32024</t>
  </si>
  <si>
    <t>32025</t>
  </si>
  <si>
    <t>Luis Moya</t>
  </si>
  <si>
    <t>32026</t>
  </si>
  <si>
    <t>Mazapil</t>
  </si>
  <si>
    <t>32027</t>
  </si>
  <si>
    <t>32028</t>
  </si>
  <si>
    <t>Mezquital del Oro</t>
  </si>
  <si>
    <t>32029</t>
  </si>
  <si>
    <t>Miguel Auza</t>
  </si>
  <si>
    <t>32030</t>
  </si>
  <si>
    <t>Momax</t>
  </si>
  <si>
    <t>32031</t>
  </si>
  <si>
    <t>Monte Escobedo</t>
  </si>
  <si>
    <t>32032</t>
  </si>
  <si>
    <t>32033</t>
  </si>
  <si>
    <t>Moyahua de Estrada</t>
  </si>
  <si>
    <t>32034</t>
  </si>
  <si>
    <t>Nochistlán de Mejía</t>
  </si>
  <si>
    <t>32035</t>
  </si>
  <si>
    <t>Noria de Ángeles</t>
  </si>
  <si>
    <t>32036</t>
  </si>
  <si>
    <t>Ojocaliente</t>
  </si>
  <si>
    <t>32037</t>
  </si>
  <si>
    <t>32038</t>
  </si>
  <si>
    <t>Pinos</t>
  </si>
  <si>
    <t>32039</t>
  </si>
  <si>
    <t>Río Grande</t>
  </si>
  <si>
    <t>32040</t>
  </si>
  <si>
    <t>Sain Alto</t>
  </si>
  <si>
    <t>32041</t>
  </si>
  <si>
    <t>El Salvador</t>
  </si>
  <si>
    <t>32042</t>
  </si>
  <si>
    <t>Sombrerete</t>
  </si>
  <si>
    <t>32043</t>
  </si>
  <si>
    <t>Susticacán</t>
  </si>
  <si>
    <t>32044</t>
  </si>
  <si>
    <t>32045</t>
  </si>
  <si>
    <t>Tepechitlán</t>
  </si>
  <si>
    <t>32046</t>
  </si>
  <si>
    <t>Tepetongo</t>
  </si>
  <si>
    <t>32047</t>
  </si>
  <si>
    <t>Teúl de González Ortega</t>
  </si>
  <si>
    <t>32048</t>
  </si>
  <si>
    <t>Tlaltenango de Sánchez Román</t>
  </si>
  <si>
    <t>32049</t>
  </si>
  <si>
    <t>Valparaíso</t>
  </si>
  <si>
    <t>32050</t>
  </si>
  <si>
    <t>Vetagrande</t>
  </si>
  <si>
    <t>32051</t>
  </si>
  <si>
    <t>Villa de Cos</t>
  </si>
  <si>
    <t>32052</t>
  </si>
  <si>
    <t>Villa García</t>
  </si>
  <si>
    <t>32053</t>
  </si>
  <si>
    <t>Villa González Ortega</t>
  </si>
  <si>
    <t>32054</t>
  </si>
  <si>
    <t>32055</t>
  </si>
  <si>
    <t>Villanueva</t>
  </si>
  <si>
    <t>32056</t>
  </si>
  <si>
    <t>32057</t>
  </si>
  <si>
    <t>Trancoso</t>
  </si>
  <si>
    <t>32058</t>
  </si>
  <si>
    <t>Santa María de la Paz</t>
  </si>
  <si>
    <r>
      <t xml:space="preserve">1. Institución de la administración central </t>
    </r>
    <r>
      <rPr>
        <i/>
        <sz val="8"/>
        <rFont val="Arial"/>
        <family val="2"/>
      </rPr>
      <t>(pase a la pregunta 4)</t>
    </r>
  </si>
  <si>
    <r>
      <t xml:space="preserve">2. Institución de la administración paraestatal </t>
    </r>
    <r>
      <rPr>
        <i/>
        <sz val="8"/>
        <rFont val="Arial"/>
        <family val="2"/>
      </rPr>
      <t>(pase a la pregunta 4)</t>
    </r>
  </si>
  <si>
    <r>
      <t>5. Otro tipo de institución</t>
    </r>
    <r>
      <rPr>
        <i/>
        <sz val="8"/>
        <rFont val="Arial"/>
        <family val="2"/>
      </rPr>
      <t xml:space="preserve"> (pase a la pregunta 4)</t>
    </r>
  </si>
  <si>
    <r>
      <t>A efecto de llevar a cabo la revisión y validación del presente cuestionario, una vez que se haya completado, debe ser enviado en versión preliminar, a más tardar el 18</t>
    </r>
    <r>
      <rPr>
        <sz val="10"/>
        <color rgb="FFFF0000"/>
        <rFont val="Arial"/>
        <family val="2"/>
      </rPr>
      <t xml:space="preserve"> </t>
    </r>
    <r>
      <rPr>
        <sz val="10"/>
        <rFont val="Arial"/>
        <family val="2"/>
      </rPr>
      <t>de Abril</t>
    </r>
    <r>
      <rPr>
        <sz val="10"/>
        <color rgb="FFFF0000"/>
        <rFont val="Arial"/>
        <family val="2"/>
      </rPr>
      <t xml:space="preserve"> </t>
    </r>
    <r>
      <rPr>
        <sz val="10"/>
        <rFont val="Arial"/>
        <family val="2"/>
      </rPr>
      <t>de 2017, a la dirección electrónica del Jefe de Departamento de Estadísticas de Gobierno, Seguridad Pública y Justicia (JDEGSPJ) en la Coordinación Estatal del INEGI, que es la siguiente:</t>
    </r>
  </si>
  <si>
    <t>La versión definitiva del cuestionario en su versión electrónica, debe ser la misma que se entrega en versión física, de conformidad con las instrucciones correspondientes, y se enviará a más tardar el 25 de Abril de 2017 a la siguiente dirección electrónica:</t>
  </si>
  <si>
    <t>La versión definitiva del cuestionario en su versión electrónica, debe imprimirse para recabar firmas y sellos de los servidores públicos que se registraron en la portada, y una vez realizado lo anterior, deberá  entregarse en original a más tardar el 12 de Mayo de 2017, al JDEGSPJ en la Coordinación Estatal del INEGI.</t>
  </si>
</sst>
</file>

<file path=xl/styles.xml><?xml version="1.0" encoding="utf-8"?>
<styleSheet xmlns="http://schemas.openxmlformats.org/spreadsheetml/2006/main">
  <numFmts count="2">
    <numFmt numFmtId="164" formatCode="0.00000"/>
    <numFmt numFmtId="165" formatCode="#,##0.00000"/>
  </numFmts>
  <fonts count="8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b/>
      <sz val="11"/>
      <name val="Calibri"/>
      <family val="2"/>
      <scheme val="minor"/>
    </font>
    <font>
      <b/>
      <sz val="13"/>
      <name val="Arial"/>
      <family val="2"/>
    </font>
    <font>
      <sz val="10"/>
      <color indexed="8"/>
      <name val="Arial"/>
      <family val="2"/>
    </font>
    <font>
      <b/>
      <sz val="11"/>
      <color indexed="8"/>
      <name val="Arial"/>
      <family val="2"/>
    </font>
    <font>
      <b/>
      <sz val="12"/>
      <color indexed="8"/>
      <name val="Arial"/>
      <family val="2"/>
    </font>
    <font>
      <sz val="11"/>
      <color indexed="8"/>
      <name val="Arial"/>
      <family val="2"/>
    </font>
    <font>
      <b/>
      <i/>
      <u/>
      <sz val="10"/>
      <color indexed="8"/>
      <name val="Arial"/>
      <family val="2"/>
    </font>
    <font>
      <b/>
      <i/>
      <sz val="10"/>
      <color indexed="8"/>
      <name val="Arial"/>
      <family val="2"/>
    </font>
    <font>
      <sz val="9"/>
      <color theme="1"/>
      <name val="Arial"/>
      <family val="2"/>
    </font>
    <font>
      <b/>
      <sz val="15"/>
      <color theme="1"/>
      <name val="Arial"/>
      <family val="2"/>
    </font>
    <font>
      <sz val="10"/>
      <color theme="1"/>
      <name val="Arial"/>
      <family val="2"/>
    </font>
    <font>
      <b/>
      <sz val="11"/>
      <color theme="1"/>
      <name val="Arial"/>
      <family val="2"/>
    </font>
    <font>
      <sz val="11"/>
      <color theme="1"/>
      <name val="Arial"/>
      <family val="2"/>
    </font>
    <font>
      <sz val="8"/>
      <name val="Arial"/>
      <family val="2"/>
    </font>
    <font>
      <i/>
      <sz val="7"/>
      <name val="Arial"/>
      <family val="2"/>
    </font>
    <font>
      <b/>
      <sz val="8"/>
      <name val="Arial"/>
      <family val="2"/>
    </font>
    <font>
      <i/>
      <sz val="8"/>
      <name val="Arial"/>
      <family val="2"/>
    </font>
    <font>
      <b/>
      <i/>
      <sz val="8"/>
      <name val="Arial"/>
      <family val="2"/>
    </font>
    <font>
      <b/>
      <sz val="14"/>
      <name val="Arial"/>
      <family val="2"/>
    </font>
    <font>
      <b/>
      <sz val="12"/>
      <color theme="1"/>
      <name val="Arial"/>
      <family val="2"/>
    </font>
    <font>
      <sz val="11"/>
      <color rgb="FFFF0000"/>
      <name val="Calibri"/>
      <family val="2"/>
      <scheme val="minor"/>
    </font>
    <font>
      <sz val="10"/>
      <color rgb="FFC00000"/>
      <name val="Arial"/>
      <family val="2"/>
    </font>
    <font>
      <b/>
      <sz val="11"/>
      <color rgb="FFC00000"/>
      <name val="Arial"/>
      <family val="2"/>
    </font>
    <font>
      <i/>
      <sz val="12"/>
      <name val="Arial"/>
      <family val="2"/>
    </font>
    <font>
      <u/>
      <sz val="11"/>
      <color theme="10"/>
      <name val="Calibri"/>
      <family val="2"/>
      <scheme val="minor"/>
    </font>
    <font>
      <sz val="8"/>
      <color theme="1"/>
      <name val="Arial"/>
      <family val="2"/>
    </font>
    <font>
      <i/>
      <sz val="8"/>
      <color theme="1"/>
      <name val="Arial"/>
      <family val="2"/>
    </font>
    <font>
      <b/>
      <sz val="9"/>
      <color theme="1"/>
      <name val="Arial"/>
      <family val="2"/>
    </font>
    <font>
      <sz val="11"/>
      <color theme="1"/>
      <name val="Calibri"/>
      <family val="2"/>
      <scheme val="minor"/>
    </font>
    <font>
      <sz val="12"/>
      <color theme="1"/>
      <name val="Arial"/>
      <family val="2"/>
    </font>
    <font>
      <u/>
      <sz val="12"/>
      <color theme="10"/>
      <name val="Calibri"/>
      <family val="2"/>
      <scheme val="minor"/>
    </font>
    <font>
      <b/>
      <sz val="9"/>
      <color rgb="FFFF0000"/>
      <name val="Arial"/>
      <family val="2"/>
    </font>
    <font>
      <b/>
      <u/>
      <sz val="14"/>
      <color theme="10"/>
      <name val="Arial"/>
      <family val="2"/>
    </font>
    <font>
      <sz val="12"/>
      <name val="Arial"/>
      <family val="2"/>
    </font>
    <font>
      <sz val="11"/>
      <color rgb="FFC00000"/>
      <name val="Arial"/>
      <family val="2"/>
    </font>
    <font>
      <sz val="10"/>
      <color rgb="FFFF0000"/>
      <name val="Arial"/>
      <family val="2"/>
    </font>
    <font>
      <u/>
      <sz val="11"/>
      <color theme="10"/>
      <name val="Calibri"/>
      <family val="2"/>
    </font>
    <font>
      <b/>
      <sz val="11"/>
      <color rgb="FF92D050"/>
      <name val="Arial"/>
      <family val="2"/>
    </font>
    <font>
      <sz val="10"/>
      <color rgb="FF92D050"/>
      <name val="Arial"/>
      <family val="2"/>
    </font>
    <font>
      <b/>
      <sz val="10"/>
      <color rgb="FF92D050"/>
      <name val="Arial"/>
      <family val="2"/>
    </font>
    <font>
      <b/>
      <i/>
      <sz val="8"/>
      <color theme="1"/>
      <name val="Arial"/>
      <family val="2"/>
    </font>
    <font>
      <b/>
      <sz val="10"/>
      <color theme="1"/>
      <name val="Arial"/>
      <family val="2"/>
    </font>
    <font>
      <sz val="11"/>
      <name val="Calibri"/>
      <family val="2"/>
    </font>
    <font>
      <sz val="8"/>
      <name val="Calibri"/>
      <family val="2"/>
      <scheme val="minor"/>
    </font>
    <font>
      <b/>
      <sz val="8"/>
      <color theme="1"/>
      <name val="Arial"/>
      <family val="2"/>
    </font>
    <font>
      <b/>
      <sz val="14"/>
      <color theme="1"/>
      <name val="Arial"/>
      <family val="2"/>
    </font>
    <font>
      <b/>
      <i/>
      <sz val="9"/>
      <color theme="1"/>
      <name val="Arial"/>
      <family val="2"/>
    </font>
    <font>
      <i/>
      <u/>
      <sz val="8"/>
      <color theme="1"/>
      <name val="Arial"/>
      <family val="2"/>
    </font>
    <font>
      <b/>
      <sz val="10"/>
      <color theme="1"/>
      <name val="Calibri"/>
      <family val="2"/>
      <scheme val="minor"/>
    </font>
    <font>
      <b/>
      <u/>
      <sz val="9"/>
      <color theme="1"/>
      <name val="Arial"/>
      <family val="2"/>
    </font>
    <font>
      <b/>
      <sz val="12"/>
      <color theme="1"/>
      <name val="Symbol"/>
      <family val="1"/>
      <charset val="2"/>
    </font>
    <font>
      <b/>
      <sz val="11"/>
      <color theme="1"/>
      <name val="Symbol"/>
      <family val="1"/>
      <charset val="2"/>
    </font>
    <font>
      <i/>
      <sz val="9"/>
      <color theme="1"/>
      <name val="Arial"/>
      <family val="2"/>
    </font>
    <font>
      <b/>
      <sz val="10"/>
      <color theme="1"/>
      <name val="Symbol"/>
      <family val="1"/>
      <charset val="2"/>
    </font>
    <font>
      <i/>
      <sz val="11"/>
      <color theme="1"/>
      <name val="Calibri"/>
      <family val="2"/>
      <scheme val="minor"/>
    </font>
    <font>
      <sz val="10"/>
      <color theme="1"/>
      <name val="Calibri"/>
      <family val="2"/>
    </font>
    <font>
      <sz val="7"/>
      <color theme="1"/>
      <name val="Arial"/>
      <family val="2"/>
    </font>
    <font>
      <i/>
      <sz val="7"/>
      <color theme="1"/>
      <name val="Arial"/>
      <family val="2"/>
    </font>
    <font>
      <b/>
      <sz val="9"/>
      <color indexed="8"/>
      <name val="Arial"/>
      <family val="2"/>
    </font>
    <font>
      <b/>
      <sz val="12"/>
      <name val="Symbol"/>
      <family val="1"/>
      <charset val="2"/>
    </font>
    <font>
      <b/>
      <sz val="9"/>
      <color rgb="FF0070C0"/>
      <name val="Arial"/>
      <family val="2"/>
    </font>
    <font>
      <b/>
      <sz val="9"/>
      <color theme="3" tint="0.39997558519241921"/>
      <name val="Arial"/>
      <family val="2"/>
    </font>
    <font>
      <b/>
      <sz val="9"/>
      <color indexed="10"/>
      <name val="Arial"/>
      <family val="2"/>
    </font>
    <font>
      <sz val="9"/>
      <color theme="1"/>
      <name val="Calibri"/>
      <family val="2"/>
      <scheme val="minor"/>
    </font>
    <font>
      <b/>
      <u/>
      <sz val="14"/>
      <color rgb="FF0070C0"/>
      <name val="Arial"/>
      <family val="2"/>
    </font>
    <font>
      <b/>
      <sz val="8.5"/>
      <name val="Arial"/>
      <family val="2"/>
    </font>
    <font>
      <sz val="8.5"/>
      <name val="Arial"/>
      <family val="2"/>
    </font>
    <font>
      <sz val="8.5"/>
      <color theme="1"/>
      <name val="Arial"/>
      <family val="2"/>
    </font>
  </fonts>
  <fills count="18">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FFCCFF"/>
        <bgColor indexed="64"/>
      </patternFill>
    </fill>
  </fills>
  <borders count="61">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medium">
        <color theme="1" tint="0.499984740745262"/>
      </top>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indexed="64"/>
      </left>
      <right style="thin">
        <color indexed="64"/>
      </right>
      <top style="thin">
        <color indexed="64"/>
      </top>
      <bottom/>
      <diagonal/>
    </border>
    <border>
      <left/>
      <right style="medium">
        <color theme="1" tint="0.499984740745262"/>
      </right>
      <top style="medium">
        <color theme="1" tint="0.499984740745262"/>
      </top>
      <bottom style="medium">
        <color theme="1" tint="0.499984740745262"/>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thin">
        <color theme="1"/>
      </left>
      <right/>
      <top style="medium">
        <color theme="1" tint="0.34998626667073579"/>
      </top>
      <bottom/>
      <diagonal/>
    </border>
    <border>
      <left/>
      <right style="thin">
        <color theme="1"/>
      </right>
      <top style="medium">
        <color theme="1" tint="0.34998626667073579"/>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medium">
        <color theme="1" tint="0.34998626667073579"/>
      </top>
      <bottom/>
      <diagonal/>
    </border>
    <border>
      <left/>
      <right style="thin">
        <color indexed="64"/>
      </right>
      <top style="medium">
        <color theme="1" tint="0.34998626667073579"/>
      </top>
      <bottom/>
      <diagonal/>
    </border>
    <border>
      <left/>
      <right style="thin">
        <color theme="1"/>
      </right>
      <top/>
      <bottom/>
      <diagonal/>
    </border>
    <border>
      <left style="thin">
        <color theme="1"/>
      </left>
      <right/>
      <top/>
      <bottom/>
      <diagonal/>
    </border>
    <border>
      <left style="thin">
        <color indexed="64"/>
      </left>
      <right style="thin">
        <color indexed="64"/>
      </right>
      <top/>
      <bottom/>
      <diagonal/>
    </border>
    <border>
      <left/>
      <right style="medium">
        <color rgb="FF000000"/>
      </right>
      <top style="medium">
        <color indexed="64"/>
      </top>
      <bottom style="medium">
        <color indexed="64"/>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7">
    <xf numFmtId="0" fontId="0" fillId="0" borderId="0"/>
    <xf numFmtId="0" fontId="4" fillId="0" borderId="0"/>
    <xf numFmtId="9" fontId="1" fillId="0" borderId="0" applyFont="0" applyFill="0" applyBorder="0" applyAlignment="0" applyProtection="0"/>
    <xf numFmtId="0" fontId="37" fillId="0" borderId="0" applyNumberFormat="0" applyFill="0" applyBorder="0" applyAlignment="0" applyProtection="0"/>
    <xf numFmtId="9" fontId="41" fillId="0" borderId="0" applyFont="0" applyFill="0" applyBorder="0" applyAlignment="0" applyProtection="0"/>
    <xf numFmtId="0" fontId="49" fillId="0" borderId="0" applyNumberFormat="0" applyFill="0" applyBorder="0" applyAlignment="0" applyProtection="0">
      <alignment vertical="top"/>
      <protection locked="0"/>
    </xf>
    <xf numFmtId="0" fontId="37" fillId="0" borderId="0" applyNumberFormat="0" applyFill="0" applyBorder="0" applyAlignment="0" applyProtection="0"/>
  </cellStyleXfs>
  <cellXfs count="1120">
    <xf numFmtId="0" fontId="0" fillId="0" borderId="0" xfId="0"/>
    <xf numFmtId="0" fontId="0" fillId="0" borderId="0" xfId="0" applyFont="1" applyFill="1"/>
    <xf numFmtId="0" fontId="0" fillId="0" borderId="0" xfId="0" applyFont="1" applyAlignment="1" applyProtection="1">
      <alignment vertical="center"/>
    </xf>
    <xf numFmtId="0" fontId="4" fillId="3" borderId="0" xfId="0" applyFont="1" applyFill="1" applyBorder="1" applyAlignment="1" applyProtection="1">
      <alignment vertical="center"/>
    </xf>
    <xf numFmtId="0" fontId="3" fillId="3" borderId="0" xfId="0" applyFont="1" applyFill="1" applyAlignment="1" applyProtection="1">
      <alignment vertical="center"/>
    </xf>
    <xf numFmtId="0" fontId="3" fillId="5" borderId="0" xfId="0" applyFont="1" applyFill="1" applyProtection="1"/>
    <xf numFmtId="0" fontId="3" fillId="3" borderId="0" xfId="0" applyFont="1" applyFill="1" applyAlignment="1" applyProtection="1">
      <alignment vertical="top"/>
    </xf>
    <xf numFmtId="0" fontId="3" fillId="5" borderId="0" xfId="0" applyFont="1" applyFill="1" applyBorder="1" applyAlignment="1" applyProtection="1">
      <alignment vertical="center"/>
    </xf>
    <xf numFmtId="0" fontId="3" fillId="3" borderId="0" xfId="0" applyFont="1" applyFill="1" applyBorder="1" applyAlignment="1" applyProtection="1">
      <alignment horizontal="right" vertical="center"/>
    </xf>
    <xf numFmtId="0" fontId="4" fillId="3" borderId="0" xfId="0" applyFont="1" applyFill="1" applyAlignment="1" applyProtection="1">
      <alignment vertical="top"/>
    </xf>
    <xf numFmtId="0" fontId="9" fillId="3" borderId="3" xfId="0" applyFont="1" applyFill="1" applyBorder="1" applyAlignment="1" applyProtection="1">
      <alignment vertical="center"/>
    </xf>
    <xf numFmtId="0" fontId="10" fillId="3" borderId="0" xfId="0" applyFont="1" applyFill="1" applyAlignment="1" applyProtection="1">
      <alignment vertical="top"/>
    </xf>
    <xf numFmtId="0" fontId="10" fillId="3" borderId="0" xfId="0" applyFont="1" applyFill="1" applyBorder="1" applyAlignment="1" applyProtection="1">
      <alignment vertical="center"/>
    </xf>
    <xf numFmtId="0" fontId="10" fillId="3" borderId="8" xfId="0" applyFont="1" applyFill="1" applyBorder="1" applyAlignment="1" applyProtection="1">
      <alignment vertical="center"/>
    </xf>
    <xf numFmtId="0" fontId="4" fillId="3" borderId="10" xfId="0" applyFont="1" applyFill="1" applyBorder="1" applyAlignment="1" applyProtection="1">
      <alignment vertical="center"/>
    </xf>
    <xf numFmtId="0" fontId="10" fillId="3" borderId="0" xfId="0" applyFont="1" applyFill="1" applyAlignment="1" applyProtection="1">
      <alignment vertical="center"/>
    </xf>
    <xf numFmtId="0" fontId="9" fillId="3" borderId="9" xfId="0" applyFont="1" applyFill="1" applyBorder="1" applyAlignment="1" applyProtection="1">
      <alignment vertical="center"/>
    </xf>
    <xf numFmtId="0" fontId="9" fillId="3" borderId="11" xfId="0" applyFont="1" applyFill="1" applyBorder="1" applyAlignment="1" applyProtection="1">
      <alignment vertical="center"/>
    </xf>
    <xf numFmtId="0" fontId="4" fillId="3" borderId="0" xfId="0" applyFont="1" applyFill="1" applyAlignment="1" applyProtection="1">
      <alignment vertical="center"/>
    </xf>
    <xf numFmtId="0" fontId="3" fillId="2" borderId="0" xfId="0" applyFont="1" applyFill="1" applyBorder="1" applyProtection="1"/>
    <xf numFmtId="0" fontId="3" fillId="2" borderId="0" xfId="0" applyFont="1" applyFill="1" applyProtection="1"/>
    <xf numFmtId="0" fontId="4" fillId="5" borderId="0" xfId="0" applyFont="1" applyFill="1" applyBorder="1" applyAlignment="1">
      <alignment vertical="center"/>
    </xf>
    <xf numFmtId="0" fontId="0" fillId="2" borderId="0" xfId="0" applyFont="1" applyFill="1" applyProtection="1"/>
    <xf numFmtId="0" fontId="10" fillId="3" borderId="8" xfId="0" applyFont="1" applyFill="1" applyBorder="1" applyAlignment="1" applyProtection="1">
      <alignment horizontal="right" vertical="center"/>
    </xf>
    <xf numFmtId="0" fontId="12" fillId="3" borderId="0" xfId="0" applyFont="1" applyFill="1" applyAlignment="1" applyProtection="1">
      <alignment vertical="top"/>
    </xf>
    <xf numFmtId="0" fontId="12" fillId="3" borderId="0" xfId="0" applyFont="1" applyFill="1" applyAlignment="1" applyProtection="1">
      <alignment vertical="center"/>
    </xf>
    <xf numFmtId="0" fontId="12" fillId="0" borderId="0" xfId="0" applyFont="1" applyAlignment="1" applyProtection="1">
      <alignment vertical="center"/>
    </xf>
    <xf numFmtId="49" fontId="12" fillId="0" borderId="0" xfId="0" applyNumberFormat="1" applyFont="1" applyAlignment="1" applyProtection="1">
      <alignment vertical="center"/>
    </xf>
    <xf numFmtId="0" fontId="12" fillId="2" borderId="0" xfId="0" applyFont="1" applyFill="1" applyAlignment="1" applyProtection="1">
      <alignment vertical="center"/>
    </xf>
    <xf numFmtId="0" fontId="11" fillId="5" borderId="0" xfId="0" applyFont="1" applyFill="1" applyBorder="1" applyProtection="1"/>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15" fillId="3" borderId="0" xfId="0" applyFont="1" applyFill="1" applyAlignment="1" applyProtection="1">
      <alignment vertical="top"/>
    </xf>
    <xf numFmtId="0" fontId="16" fillId="5" borderId="9" xfId="0" applyFont="1" applyFill="1" applyBorder="1" applyAlignment="1" applyProtection="1">
      <alignment vertical="center"/>
    </xf>
    <xf numFmtId="0" fontId="15" fillId="3" borderId="0" xfId="0" applyFont="1" applyFill="1" applyAlignment="1" applyProtection="1">
      <alignment vertical="center"/>
    </xf>
    <xf numFmtId="49" fontId="0" fillId="0" borderId="0" xfId="0" applyNumberFormat="1" applyAlignment="1" applyProtection="1">
      <alignment vertical="center"/>
    </xf>
    <xf numFmtId="0" fontId="16" fillId="5" borderId="2" xfId="0" applyFont="1" applyFill="1" applyBorder="1" applyAlignment="1" applyProtection="1">
      <alignment vertical="center"/>
    </xf>
    <xf numFmtId="0" fontId="15" fillId="3" borderId="0" xfId="0" applyFont="1" applyFill="1" applyBorder="1" applyAlignment="1" applyProtection="1">
      <alignment vertical="center"/>
    </xf>
    <xf numFmtId="0" fontId="18" fillId="5" borderId="2" xfId="0" applyFont="1" applyFill="1" applyBorder="1" applyAlignment="1" applyProtection="1">
      <alignment vertical="center"/>
    </xf>
    <xf numFmtId="0" fontId="15" fillId="3" borderId="0" xfId="0" applyFont="1" applyFill="1" applyBorder="1" applyAlignment="1" applyProtection="1">
      <alignment horizontal="left"/>
    </xf>
    <xf numFmtId="0" fontId="16" fillId="5" borderId="5" xfId="0" applyFont="1" applyFill="1" applyBorder="1" applyAlignment="1" applyProtection="1">
      <alignment vertical="center"/>
    </xf>
    <xf numFmtId="0" fontId="16" fillId="5" borderId="0" xfId="0" applyFont="1" applyFill="1" applyBorder="1" applyAlignment="1" applyProtection="1">
      <alignment vertical="center"/>
    </xf>
    <xf numFmtId="0" fontId="16" fillId="3" borderId="0" xfId="0" applyFont="1" applyFill="1" applyBorder="1" applyAlignment="1" applyProtection="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0" fillId="3" borderId="0" xfId="0" applyFont="1" applyFill="1" applyAlignment="1" applyProtection="1">
      <alignment vertical="top"/>
    </xf>
    <xf numFmtId="0" fontId="0" fillId="3" borderId="0" xfId="0" applyFont="1" applyFill="1" applyAlignment="1" applyProtection="1">
      <alignment vertical="center"/>
    </xf>
    <xf numFmtId="0" fontId="21" fillId="3" borderId="0" xfId="0" applyFont="1" applyFill="1" applyAlignment="1" applyProtection="1">
      <alignment vertical="top"/>
    </xf>
    <xf numFmtId="0" fontId="21" fillId="3" borderId="0" xfId="0" applyFont="1" applyFill="1" applyAlignment="1" applyProtection="1">
      <alignment vertical="center"/>
    </xf>
    <xf numFmtId="0" fontId="23" fillId="3" borderId="0" xfId="0" applyFont="1" applyFill="1" applyBorder="1" applyAlignment="1">
      <alignment vertical="top"/>
    </xf>
    <xf numFmtId="0" fontId="23" fillId="3" borderId="0" xfId="0" applyFont="1" applyFill="1" applyBorder="1" applyAlignment="1">
      <alignment vertical="center"/>
    </xf>
    <xf numFmtId="0" fontId="23" fillId="5" borderId="0" xfId="0" applyFont="1" applyFill="1" applyBorder="1" applyAlignment="1">
      <alignment vertical="top"/>
    </xf>
    <xf numFmtId="0" fontId="24" fillId="5" borderId="0" xfId="0" applyFont="1" applyFill="1" applyBorder="1" applyAlignment="1">
      <alignment horizontal="center" vertical="center"/>
    </xf>
    <xf numFmtId="0" fontId="23" fillId="5" borderId="0" xfId="0" applyFont="1" applyFill="1" applyBorder="1" applyAlignment="1">
      <alignment vertical="center"/>
    </xf>
    <xf numFmtId="0" fontId="0" fillId="5" borderId="0" xfId="0" applyFont="1" applyFill="1" applyBorder="1" applyAlignment="1">
      <alignment vertical="center"/>
    </xf>
    <xf numFmtId="0" fontId="25" fillId="3" borderId="0" xfId="0" applyFont="1" applyFill="1" applyBorder="1" applyAlignment="1">
      <alignment vertical="center"/>
    </xf>
    <xf numFmtId="0" fontId="0" fillId="5" borderId="0" xfId="0" applyFont="1" applyFill="1" applyBorder="1" applyAlignment="1" applyProtection="1">
      <alignment vertical="center"/>
    </xf>
    <xf numFmtId="0" fontId="25" fillId="3" borderId="0" xfId="0" applyFont="1" applyFill="1" applyBorder="1" applyAlignment="1">
      <alignment vertical="top" wrapText="1"/>
    </xf>
    <xf numFmtId="0" fontId="21" fillId="2" borderId="0" xfId="0" applyFont="1" applyFill="1" applyBorder="1"/>
    <xf numFmtId="0" fontId="21" fillId="2" borderId="0" xfId="0" applyFont="1" applyFill="1"/>
    <xf numFmtId="0" fontId="21" fillId="0" borderId="0" xfId="0" applyFont="1" applyFill="1" applyBorder="1"/>
    <xf numFmtId="0" fontId="21" fillId="0" borderId="0" xfId="0" applyFont="1" applyFill="1"/>
    <xf numFmtId="0" fontId="0" fillId="0" borderId="0" xfId="0" applyFont="1" applyFill="1" applyBorder="1"/>
    <xf numFmtId="0" fontId="9" fillId="5" borderId="0" xfId="0" applyFont="1" applyFill="1" applyBorder="1" applyAlignment="1">
      <alignment vertical="center"/>
    </xf>
    <xf numFmtId="0" fontId="4" fillId="5" borderId="0" xfId="0" applyFont="1" applyFill="1" applyBorder="1" applyAlignment="1">
      <alignment vertical="top"/>
    </xf>
    <xf numFmtId="0" fontId="12" fillId="5" borderId="0" xfId="0" applyFont="1" applyFill="1" applyBorder="1" applyAlignment="1">
      <alignment vertical="center"/>
    </xf>
    <xf numFmtId="0" fontId="8" fillId="5" borderId="0" xfId="0" applyFont="1" applyFill="1" applyBorder="1" applyAlignment="1">
      <alignment vertical="center"/>
    </xf>
    <xf numFmtId="0" fontId="10" fillId="5" borderId="0" xfId="0" applyFont="1" applyFill="1" applyBorder="1" applyAlignment="1">
      <alignment vertical="top"/>
    </xf>
    <xf numFmtId="0" fontId="5" fillId="3" borderId="0" xfId="0" applyFont="1" applyFill="1" applyAlignment="1" applyProtection="1">
      <alignment vertical="center"/>
    </xf>
    <xf numFmtId="0" fontId="3" fillId="5" borderId="0" xfId="0" applyFont="1" applyFill="1" applyAlignment="1" applyProtection="1">
      <alignment vertical="center"/>
    </xf>
    <xf numFmtId="0" fontId="7" fillId="5" borderId="0" xfId="0" applyFont="1" applyFill="1" applyBorder="1" applyAlignment="1">
      <alignment vertical="center"/>
    </xf>
    <xf numFmtId="0" fontId="3" fillId="3" borderId="0"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6" xfId="0" applyFont="1" applyFill="1" applyBorder="1" applyAlignment="1" applyProtection="1">
      <alignment horizontal="right" vertical="center"/>
    </xf>
    <xf numFmtId="0" fontId="3" fillId="3" borderId="7"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1" xfId="0" applyFont="1" applyFill="1" applyBorder="1" applyAlignment="1" applyProtection="1">
      <alignment vertical="center"/>
    </xf>
    <xf numFmtId="0" fontId="4" fillId="3" borderId="3" xfId="0" applyFont="1" applyFill="1" applyBorder="1" applyAlignment="1" applyProtection="1">
      <alignment vertical="center"/>
    </xf>
    <xf numFmtId="0" fontId="0" fillId="7" borderId="0" xfId="0" applyFont="1" applyFill="1" applyBorder="1" applyAlignment="1" applyProtection="1">
      <alignment vertical="center"/>
    </xf>
    <xf numFmtId="0" fontId="10" fillId="5" borderId="0" xfId="0" applyFont="1" applyFill="1" applyBorder="1" applyAlignment="1" applyProtection="1">
      <alignment vertical="center"/>
    </xf>
    <xf numFmtId="0" fontId="10" fillId="5" borderId="0" xfId="0" applyFont="1" applyFill="1" applyBorder="1" applyAlignment="1">
      <alignment vertical="center"/>
    </xf>
    <xf numFmtId="0" fontId="33" fillId="5" borderId="0" xfId="0" applyFont="1" applyFill="1" applyBorder="1" applyAlignment="1">
      <alignment vertical="center"/>
    </xf>
    <xf numFmtId="0" fontId="10" fillId="5" borderId="0" xfId="0" applyFont="1" applyFill="1" applyBorder="1" applyAlignment="1">
      <alignment vertical="center" wrapText="1"/>
    </xf>
    <xf numFmtId="0" fontId="7" fillId="5" borderId="0" xfId="0" applyFont="1" applyFill="1" applyBorder="1" applyAlignment="1">
      <alignment vertical="top"/>
    </xf>
    <xf numFmtId="0" fontId="13" fillId="5" borderId="0" xfId="0" applyFont="1" applyFill="1" applyBorder="1" applyAlignment="1">
      <alignment vertical="center"/>
    </xf>
    <xf numFmtId="0" fontId="9" fillId="3" borderId="2"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0" fillId="5" borderId="0" xfId="0" applyFont="1" applyFill="1" applyProtection="1"/>
    <xf numFmtId="0" fontId="4" fillId="7" borderId="0" xfId="0" applyFont="1" applyFill="1" applyAlignment="1" applyProtection="1">
      <alignment vertical="center"/>
    </xf>
    <xf numFmtId="0" fontId="3" fillId="7" borderId="0" xfId="0" applyFont="1" applyFill="1" applyAlignment="1" applyProtection="1">
      <alignment vertical="center"/>
    </xf>
    <xf numFmtId="0" fontId="12" fillId="7" borderId="0" xfId="0" applyFont="1" applyFill="1" applyBorder="1" applyAlignment="1">
      <alignment vertical="center"/>
    </xf>
    <xf numFmtId="0" fontId="7" fillId="3" borderId="9" xfId="0" applyFont="1" applyFill="1" applyBorder="1" applyAlignment="1" applyProtection="1">
      <alignment vertical="top"/>
    </xf>
    <xf numFmtId="0" fontId="7" fillId="3" borderId="10" xfId="0" applyFont="1" applyFill="1" applyBorder="1" applyAlignment="1" applyProtection="1">
      <alignment vertical="top"/>
    </xf>
    <xf numFmtId="0" fontId="7" fillId="3" borderId="11" xfId="0" applyFont="1" applyFill="1" applyBorder="1" applyAlignment="1" applyProtection="1">
      <alignment vertical="top"/>
    </xf>
    <xf numFmtId="0" fontId="5" fillId="3" borderId="0" xfId="0" applyFont="1" applyFill="1" applyAlignment="1" applyProtection="1">
      <alignment vertical="top"/>
    </xf>
    <xf numFmtId="0" fontId="7" fillId="3" borderId="15" xfId="0" applyFont="1" applyFill="1" applyBorder="1" applyAlignment="1" applyProtection="1">
      <alignment horizontal="center" vertical="center" wrapText="1"/>
    </xf>
    <xf numFmtId="0" fontId="12" fillId="0" borderId="0" xfId="0" applyFont="1" applyBorder="1" applyAlignment="1">
      <alignment vertical="center"/>
    </xf>
    <xf numFmtId="0" fontId="8" fillId="3" borderId="0" xfId="0" applyFont="1" applyFill="1" applyAlignment="1" applyProtection="1">
      <alignment horizontal="center" vertical="center" wrapText="1"/>
    </xf>
    <xf numFmtId="0" fontId="4" fillId="5" borderId="0" xfId="0" applyFont="1" applyFill="1" applyBorder="1" applyAlignment="1">
      <alignment horizontal="justify" vertical="top" wrapText="1"/>
    </xf>
    <xf numFmtId="0" fontId="7" fillId="5" borderId="0" xfId="0" applyFont="1" applyFill="1" applyBorder="1" applyAlignment="1">
      <alignment horizontal="justify" vertical="center" wrapText="1"/>
    </xf>
    <xf numFmtId="0" fontId="9" fillId="6" borderId="9" xfId="0" applyFont="1" applyFill="1" applyBorder="1" applyAlignment="1" applyProtection="1">
      <alignment vertical="center"/>
    </xf>
    <xf numFmtId="0" fontId="4" fillId="6" borderId="10" xfId="0" applyFont="1" applyFill="1" applyBorder="1" applyAlignment="1" applyProtection="1">
      <alignment vertical="center"/>
    </xf>
    <xf numFmtId="0" fontId="4" fillId="6" borderId="11" xfId="0" applyFont="1" applyFill="1" applyBorder="1" applyAlignment="1" applyProtection="1">
      <alignment vertical="center"/>
    </xf>
    <xf numFmtId="0" fontId="4" fillId="3" borderId="13" xfId="0" applyFont="1" applyFill="1" applyBorder="1" applyAlignment="1" applyProtection="1">
      <alignment vertical="center"/>
    </xf>
    <xf numFmtId="0" fontId="9" fillId="6" borderId="2" xfId="0" applyFont="1" applyFill="1" applyBorder="1" applyAlignment="1" applyProtection="1">
      <alignment vertical="center"/>
    </xf>
    <xf numFmtId="0" fontId="8" fillId="6" borderId="0" xfId="0" applyFont="1" applyFill="1" applyBorder="1" applyAlignment="1" applyProtection="1">
      <alignment vertical="center"/>
    </xf>
    <xf numFmtId="0" fontId="8" fillId="6" borderId="3" xfId="0" applyFont="1" applyFill="1" applyBorder="1" applyAlignment="1" applyProtection="1">
      <alignment vertical="center"/>
    </xf>
    <xf numFmtId="0" fontId="8" fillId="3" borderId="13" xfId="0" applyFont="1" applyFill="1" applyBorder="1" applyAlignment="1" applyProtection="1">
      <alignment vertical="center"/>
    </xf>
    <xf numFmtId="0" fontId="4" fillId="6" borderId="0" xfId="0" applyFont="1" applyFill="1" applyBorder="1" applyAlignment="1" applyProtection="1">
      <alignment vertical="center"/>
    </xf>
    <xf numFmtId="0" fontId="4" fillId="6" borderId="3" xfId="0" applyFont="1" applyFill="1" applyBorder="1" applyAlignment="1" applyProtection="1">
      <alignment vertical="center"/>
    </xf>
    <xf numFmtId="0" fontId="10" fillId="6" borderId="2" xfId="0" applyFont="1" applyFill="1" applyBorder="1" applyAlignment="1" applyProtection="1">
      <alignment vertical="center"/>
    </xf>
    <xf numFmtId="0" fontId="10" fillId="3" borderId="13" xfId="0" applyFont="1" applyFill="1" applyBorder="1" applyAlignment="1" applyProtection="1">
      <alignment vertical="top" wrapText="1"/>
    </xf>
    <xf numFmtId="0" fontId="10" fillId="6" borderId="5" xfId="0" applyFont="1" applyFill="1" applyBorder="1" applyAlignment="1" applyProtection="1">
      <alignment vertical="center"/>
    </xf>
    <xf numFmtId="0" fontId="10" fillId="6" borderId="6" xfId="0" applyFont="1" applyFill="1" applyBorder="1" applyAlignment="1" applyProtection="1">
      <alignment vertical="center"/>
    </xf>
    <xf numFmtId="0" fontId="10" fillId="6" borderId="7" xfId="0" applyFont="1" applyFill="1" applyBorder="1" applyAlignment="1" applyProtection="1">
      <alignment vertical="center"/>
    </xf>
    <xf numFmtId="0" fontId="10" fillId="3" borderId="13"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3" xfId="0" applyFont="1" applyFill="1" applyBorder="1" applyAlignment="1" applyProtection="1">
      <alignment vertical="center"/>
    </xf>
    <xf numFmtId="0" fontId="10" fillId="5" borderId="0" xfId="0" applyFont="1" applyFill="1" applyBorder="1" applyAlignment="1" applyProtection="1">
      <alignment horizontal="justify" vertical="top" wrapText="1"/>
    </xf>
    <xf numFmtId="0" fontId="7" fillId="3" borderId="0" xfId="0" applyFont="1" applyFill="1" applyBorder="1" applyAlignment="1" applyProtection="1">
      <alignment horizontal="left" vertical="top"/>
    </xf>
    <xf numFmtId="0" fontId="10" fillId="5" borderId="6" xfId="0" applyFont="1" applyFill="1" applyBorder="1" applyAlignment="1" applyProtection="1">
      <alignment horizontal="justify" vertical="top" wrapText="1"/>
    </xf>
    <xf numFmtId="0" fontId="0" fillId="0" borderId="0" xfId="0" applyFont="1" applyProtection="1"/>
    <xf numFmtId="0" fontId="10" fillId="3" borderId="0" xfId="0" applyFont="1" applyFill="1" applyBorder="1" applyAlignment="1" applyProtection="1">
      <alignment horizontal="right" vertical="center"/>
    </xf>
    <xf numFmtId="0" fontId="5" fillId="2" borderId="0" xfId="0" applyFont="1" applyFill="1" applyProtection="1"/>
    <xf numFmtId="0" fontId="0" fillId="0" borderId="0" xfId="0" applyFont="1" applyFill="1" applyProtection="1"/>
    <xf numFmtId="0" fontId="12" fillId="0" borderId="0" xfId="0" applyFont="1" applyProtection="1"/>
    <xf numFmtId="0" fontId="3" fillId="5" borderId="0"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5" borderId="0" xfId="0" applyFont="1" applyFill="1" applyBorder="1" applyAlignment="1" applyProtection="1">
      <alignment horizontal="center"/>
    </xf>
    <xf numFmtId="0" fontId="9" fillId="5" borderId="0" xfId="0" applyFont="1" applyFill="1" applyBorder="1" applyAlignment="1" applyProtection="1">
      <alignment vertical="center"/>
    </xf>
    <xf numFmtId="0" fontId="10" fillId="7" borderId="0" xfId="0" applyFont="1" applyFill="1" applyProtection="1"/>
    <xf numFmtId="0" fontId="10" fillId="7" borderId="0" xfId="0" applyFont="1" applyFill="1" applyAlignment="1" applyProtection="1">
      <alignment vertical="center"/>
    </xf>
    <xf numFmtId="0" fontId="10" fillId="5" borderId="0" xfId="0" applyFont="1" applyFill="1" applyAlignment="1" applyProtection="1">
      <alignment vertical="center"/>
    </xf>
    <xf numFmtId="0" fontId="25" fillId="7" borderId="0" xfId="0" applyFont="1" applyFill="1" applyBorder="1" applyAlignment="1" applyProtection="1">
      <alignment vertical="center"/>
    </xf>
    <xf numFmtId="0" fontId="25" fillId="5" borderId="0" xfId="0" applyFont="1" applyFill="1" applyBorder="1" applyAlignment="1" applyProtection="1">
      <alignment vertical="center"/>
    </xf>
    <xf numFmtId="0" fontId="10" fillId="5" borderId="0" xfId="0" applyFont="1" applyFill="1" applyBorder="1" applyProtection="1"/>
    <xf numFmtId="0" fontId="10" fillId="5" borderId="0" xfId="0" applyFont="1" applyFill="1" applyProtection="1"/>
    <xf numFmtId="0" fontId="10" fillId="5" borderId="9" xfId="0" applyFont="1" applyFill="1" applyBorder="1" applyProtection="1"/>
    <xf numFmtId="0" fontId="10" fillId="5" borderId="10" xfId="0" applyFont="1" applyFill="1" applyBorder="1" applyProtection="1"/>
    <xf numFmtId="0" fontId="10" fillId="5" borderId="10" xfId="0" applyFont="1" applyFill="1" applyBorder="1" applyAlignment="1" applyProtection="1">
      <alignment horizontal="right"/>
    </xf>
    <xf numFmtId="0" fontId="10" fillId="5" borderId="11" xfId="0" applyFont="1" applyFill="1" applyBorder="1" applyProtection="1"/>
    <xf numFmtId="0" fontId="10" fillId="5" borderId="2" xfId="0" applyFont="1" applyFill="1" applyBorder="1" applyProtection="1"/>
    <xf numFmtId="0" fontId="10" fillId="5" borderId="0" xfId="0" applyFont="1" applyFill="1" applyBorder="1" applyAlignment="1" applyProtection="1">
      <alignment horizontal="right"/>
    </xf>
    <xf numFmtId="0" fontId="10" fillId="5" borderId="3" xfId="0" applyFont="1" applyFill="1" applyBorder="1" applyProtection="1"/>
    <xf numFmtId="0" fontId="4" fillId="5" borderId="0" xfId="0" applyFont="1" applyFill="1" applyBorder="1" applyProtection="1"/>
    <xf numFmtId="0" fontId="4" fillId="5" borderId="0" xfId="0" applyFont="1" applyFill="1" applyProtection="1"/>
    <xf numFmtId="0" fontId="25" fillId="5" borderId="0" xfId="0" applyFont="1" applyFill="1" applyBorder="1" applyAlignment="1" applyProtection="1">
      <alignment vertical="center" wrapText="1"/>
    </xf>
    <xf numFmtId="49" fontId="26" fillId="5" borderId="15" xfId="0" applyNumberFormat="1" applyFont="1" applyFill="1" applyBorder="1" applyAlignment="1" applyProtection="1">
      <alignment vertical="center" wrapText="1"/>
    </xf>
    <xf numFmtId="0" fontId="3" fillId="5" borderId="0" xfId="0" applyFont="1" applyFill="1" applyBorder="1" applyAlignment="1" applyProtection="1">
      <alignment horizontal="left" vertical="center"/>
    </xf>
    <xf numFmtId="0" fontId="15" fillId="5" borderId="0" xfId="0" applyFont="1" applyFill="1" applyBorder="1" applyAlignment="1">
      <alignment horizontal="justify" vertical="top" wrapText="1"/>
    </xf>
    <xf numFmtId="0" fontId="24" fillId="0" borderId="0" xfId="0" applyFont="1"/>
    <xf numFmtId="0" fontId="26" fillId="5" borderId="0" xfId="0" applyFont="1" applyFill="1" applyBorder="1" applyAlignment="1" applyProtection="1">
      <alignment horizontal="left" vertical="center" wrapText="1"/>
    </xf>
    <xf numFmtId="0" fontId="26" fillId="5" borderId="0" xfId="0" applyFont="1" applyFill="1" applyBorder="1" applyAlignment="1" applyProtection="1">
      <alignment horizontal="center" vertical="center" wrapText="1"/>
    </xf>
    <xf numFmtId="0" fontId="0" fillId="5" borderId="0" xfId="0" applyFont="1" applyFill="1" applyAlignment="1" applyProtection="1">
      <alignment vertical="center"/>
    </xf>
    <xf numFmtId="0" fontId="21" fillId="5" borderId="0" xfId="0" applyFont="1" applyFill="1" applyAlignment="1" applyProtection="1">
      <alignment vertical="center"/>
    </xf>
    <xf numFmtId="0" fontId="29" fillId="5" borderId="0" xfId="0" applyFont="1" applyFill="1" applyBorder="1" applyAlignment="1" applyProtection="1">
      <alignment vertical="center" wrapText="1"/>
    </xf>
    <xf numFmtId="0" fontId="29" fillId="5" borderId="12" xfId="0" applyFont="1" applyFill="1" applyBorder="1" applyAlignment="1" applyProtection="1">
      <alignment vertical="center" wrapText="1"/>
    </xf>
    <xf numFmtId="0" fontId="29" fillId="5" borderId="4" xfId="0" applyFont="1" applyFill="1" applyBorder="1" applyAlignment="1" applyProtection="1">
      <alignment vertical="center" wrapText="1"/>
    </xf>
    <xf numFmtId="0" fontId="29" fillId="5" borderId="14" xfId="0" applyFont="1" applyFill="1" applyBorder="1" applyAlignment="1" applyProtection="1">
      <alignment vertical="center" wrapText="1"/>
    </xf>
    <xf numFmtId="0" fontId="9" fillId="5" borderId="0" xfId="0" applyNumberFormat="1" applyFont="1" applyFill="1" applyBorder="1" applyAlignment="1">
      <alignment vertical="center"/>
    </xf>
    <xf numFmtId="0" fontId="25" fillId="5" borderId="0" xfId="0" applyFont="1" applyFill="1" applyBorder="1" applyAlignment="1" applyProtection="1">
      <alignment vertical="top"/>
    </xf>
    <xf numFmtId="0" fontId="32" fillId="5" borderId="0" xfId="0" applyFont="1" applyFill="1" applyBorder="1" applyAlignment="1">
      <alignment horizontal="center" vertical="center" wrapText="1"/>
    </xf>
    <xf numFmtId="0" fontId="32" fillId="5" borderId="0" xfId="0" applyFont="1" applyFill="1" applyBorder="1" applyAlignment="1">
      <alignment horizontal="center" vertical="center"/>
    </xf>
    <xf numFmtId="0" fontId="3" fillId="5" borderId="0" xfId="0" applyFont="1" applyFill="1" applyBorder="1" applyAlignment="1" applyProtection="1">
      <alignment horizontal="right" vertical="center"/>
    </xf>
    <xf numFmtId="0" fontId="3" fillId="5" borderId="1" xfId="0" applyFont="1" applyFill="1" applyBorder="1" applyAlignment="1" applyProtection="1">
      <alignment vertical="center"/>
    </xf>
    <xf numFmtId="0" fontId="7" fillId="5" borderId="0" xfId="0" applyFont="1" applyFill="1" applyBorder="1" applyAlignment="1" applyProtection="1">
      <alignment vertical="center"/>
    </xf>
    <xf numFmtId="0" fontId="4" fillId="5" borderId="0" xfId="0" applyFont="1" applyFill="1" applyBorder="1" applyAlignment="1">
      <alignment horizontal="justify" vertical="center" wrapText="1"/>
    </xf>
    <xf numFmtId="0" fontId="15" fillId="5" borderId="0" xfId="0" applyFont="1" applyFill="1" applyBorder="1" applyAlignment="1">
      <alignment horizontal="justify" vertical="center" wrapText="1"/>
    </xf>
    <xf numFmtId="0" fontId="4" fillId="5" borderId="0" xfId="0" applyNumberFormat="1" applyFont="1" applyFill="1" applyBorder="1" applyAlignment="1">
      <alignment horizontal="justify" vertical="center" wrapText="1"/>
    </xf>
    <xf numFmtId="0" fontId="9" fillId="5" borderId="0" xfId="0" applyFont="1" applyFill="1" applyBorder="1" applyAlignment="1">
      <alignment vertical="center" wrapText="1"/>
    </xf>
    <xf numFmtId="0" fontId="8" fillId="3" borderId="0" xfId="0" applyFont="1" applyFill="1" applyAlignment="1" applyProtection="1">
      <alignment horizontal="center" vertical="center" wrapText="1"/>
    </xf>
    <xf numFmtId="0" fontId="36" fillId="5" borderId="0" xfId="0" applyFont="1" applyFill="1" applyBorder="1" applyAlignment="1" applyProtection="1">
      <alignment horizontal="center" vertical="center"/>
    </xf>
    <xf numFmtId="0" fontId="0" fillId="5" borderId="0" xfId="0" applyFill="1"/>
    <xf numFmtId="0" fontId="40" fillId="5" borderId="0" xfId="0" applyFont="1" applyFill="1" applyBorder="1" applyAlignment="1" applyProtection="1">
      <alignment vertical="center"/>
    </xf>
    <xf numFmtId="0" fontId="21" fillId="5" borderId="0" xfId="0" applyFont="1" applyFill="1" applyBorder="1" applyProtection="1"/>
    <xf numFmtId="0" fontId="32" fillId="5" borderId="0" xfId="0" applyFont="1" applyFill="1" applyBorder="1" applyAlignment="1" applyProtection="1"/>
    <xf numFmtId="0" fontId="42" fillId="5" borderId="0" xfId="0" applyFont="1" applyFill="1" applyAlignment="1" applyProtection="1"/>
    <xf numFmtId="0" fontId="42" fillId="5" borderId="0" xfId="0" applyFont="1" applyFill="1" applyBorder="1" applyAlignment="1" applyProtection="1"/>
    <xf numFmtId="0" fontId="11" fillId="5" borderId="0" xfId="0" applyFont="1" applyFill="1" applyBorder="1" applyAlignment="1" applyProtection="1">
      <alignment horizontal="center" vertical="center"/>
    </xf>
    <xf numFmtId="0" fontId="37" fillId="5" borderId="0" xfId="3" applyFill="1"/>
    <xf numFmtId="0" fontId="12" fillId="5" borderId="0" xfId="0" applyFont="1" applyFill="1" applyAlignment="1" applyProtection="1">
      <alignment vertical="center"/>
    </xf>
    <xf numFmtId="49" fontId="12" fillId="5" borderId="0" xfId="0" applyNumberFormat="1" applyFont="1" applyFill="1" applyAlignment="1" applyProtection="1">
      <alignment vertical="center"/>
    </xf>
    <xf numFmtId="49" fontId="0" fillId="5" borderId="0" xfId="0" applyNumberFormat="1" applyFill="1" applyAlignment="1" applyProtection="1">
      <alignment vertical="center"/>
    </xf>
    <xf numFmtId="0" fontId="25" fillId="5" borderId="0" xfId="0" applyFont="1" applyFill="1"/>
    <xf numFmtId="0" fontId="25" fillId="5" borderId="0" xfId="0" applyFont="1" applyFill="1" applyBorder="1"/>
    <xf numFmtId="0" fontId="25" fillId="5" borderId="0" xfId="0" applyFont="1" applyFill="1" applyBorder="1" applyAlignment="1">
      <alignment vertical="center"/>
    </xf>
    <xf numFmtId="0" fontId="25" fillId="2" borderId="0" xfId="0" applyFont="1" applyFill="1" applyProtection="1"/>
    <xf numFmtId="0" fontId="25" fillId="3" borderId="0" xfId="0" applyFont="1" applyFill="1" applyAlignment="1" applyProtection="1">
      <alignment vertical="top"/>
    </xf>
    <xf numFmtId="0" fontId="0" fillId="9" borderId="0" xfId="0" applyFill="1"/>
    <xf numFmtId="0" fontId="4" fillId="5"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xf>
    <xf numFmtId="0" fontId="8" fillId="5" borderId="0" xfId="0" applyFont="1" applyFill="1" applyAlignment="1" applyProtection="1">
      <alignment horizontal="center" vertical="center" wrapText="1"/>
    </xf>
    <xf numFmtId="0" fontId="12" fillId="5" borderId="0" xfId="0" applyFont="1" applyFill="1" applyProtection="1"/>
    <xf numFmtId="0" fontId="10" fillId="6" borderId="10" xfId="0" applyFont="1" applyFill="1" applyBorder="1" applyAlignment="1" applyProtection="1">
      <alignment vertical="center"/>
    </xf>
    <xf numFmtId="0" fontId="25" fillId="0" borderId="0" xfId="0" applyFont="1" applyFill="1" applyAlignment="1" applyProtection="1">
      <alignment vertical="center"/>
    </xf>
    <xf numFmtId="49" fontId="25" fillId="0" borderId="0" xfId="0" applyNumberFormat="1" applyFont="1" applyFill="1" applyAlignment="1" applyProtection="1">
      <alignment vertical="center"/>
    </xf>
    <xf numFmtId="0" fontId="10" fillId="6" borderId="0" xfId="0" applyFont="1" applyFill="1" applyBorder="1" applyAlignment="1" applyProtection="1">
      <alignment vertical="center"/>
    </xf>
    <xf numFmtId="0" fontId="25" fillId="6" borderId="5" xfId="0" applyFont="1" applyFill="1" applyBorder="1" applyAlignment="1" applyProtection="1">
      <alignment vertical="center"/>
    </xf>
    <xf numFmtId="0" fontId="10" fillId="3" borderId="2" xfId="0" applyFont="1" applyFill="1" applyBorder="1" applyAlignment="1" applyProtection="1"/>
    <xf numFmtId="0" fontId="4" fillId="3" borderId="0" xfId="0" applyFont="1" applyFill="1" applyAlignment="1" applyProtection="1"/>
    <xf numFmtId="0" fontId="10" fillId="3" borderId="3" xfId="0" applyFont="1" applyFill="1" applyBorder="1" applyAlignment="1" applyProtection="1"/>
    <xf numFmtId="0" fontId="4" fillId="3" borderId="0" xfId="0" applyFont="1" applyFill="1" applyBorder="1" applyAlignment="1" applyProtection="1"/>
    <xf numFmtId="0" fontId="25" fillId="2" borderId="0" xfId="0" applyFont="1" applyFill="1" applyAlignment="1" applyProtection="1"/>
    <xf numFmtId="0" fontId="25" fillId="0" borderId="0" xfId="0" applyFont="1" applyFill="1" applyBorder="1" applyAlignment="1" applyProtection="1"/>
    <xf numFmtId="0" fontId="25" fillId="0" borderId="0" xfId="0" applyFont="1" applyFill="1" applyAlignment="1" applyProtection="1"/>
    <xf numFmtId="49" fontId="25" fillId="0" borderId="0" xfId="0" applyNumberFormat="1" applyFont="1" applyFill="1" applyAlignment="1" applyProtection="1"/>
    <xf numFmtId="0" fontId="9" fillId="3" borderId="2" xfId="0" applyFont="1" applyFill="1" applyBorder="1" applyAlignment="1" applyProtection="1"/>
    <xf numFmtId="0" fontId="9" fillId="3" borderId="3" xfId="0" applyFont="1" applyFill="1" applyBorder="1" applyAlignment="1" applyProtection="1"/>
    <xf numFmtId="0" fontId="4" fillId="5" borderId="0" xfId="0" applyFont="1" applyFill="1" applyAlignment="1" applyProtection="1"/>
    <xf numFmtId="0" fontId="9" fillId="5" borderId="2" xfId="0" applyFont="1" applyFill="1" applyBorder="1" applyAlignment="1" applyProtection="1"/>
    <xf numFmtId="0" fontId="9" fillId="5" borderId="3" xfId="0" applyFont="1" applyFill="1" applyBorder="1" applyAlignment="1" applyProtection="1"/>
    <xf numFmtId="0" fontId="25" fillId="5" borderId="0" xfId="0" applyFont="1" applyFill="1" applyAlignment="1" applyProtection="1"/>
    <xf numFmtId="0" fontId="25" fillId="5" borderId="0" xfId="0" applyFont="1" applyFill="1" applyBorder="1" applyAlignment="1" applyProtection="1"/>
    <xf numFmtId="0" fontId="34" fillId="5" borderId="0" xfId="0" applyFont="1" applyFill="1" applyAlignment="1" applyProtection="1"/>
    <xf numFmtId="0" fontId="35" fillId="5" borderId="2" xfId="0" applyFont="1" applyFill="1" applyBorder="1" applyAlignment="1" applyProtection="1"/>
    <xf numFmtId="0" fontId="35" fillId="5" borderId="3" xfId="0" applyFont="1" applyFill="1" applyBorder="1" applyAlignment="1" applyProtection="1"/>
    <xf numFmtId="0" fontId="47" fillId="5" borderId="0" xfId="0" applyFont="1" applyFill="1" applyAlignment="1" applyProtection="1"/>
    <xf numFmtId="0" fontId="47" fillId="5" borderId="0" xfId="0" applyFont="1" applyFill="1" applyBorder="1" applyAlignment="1" applyProtection="1"/>
    <xf numFmtId="0" fontId="10" fillId="2" borderId="0" xfId="0" applyFont="1" applyFill="1" applyAlignment="1" applyProtection="1"/>
    <xf numFmtId="0" fontId="10" fillId="0" borderId="0" xfId="0" applyFont="1" applyFill="1" applyAlignment="1" applyProtection="1"/>
    <xf numFmtId="0" fontId="10" fillId="3" borderId="5" xfId="0" applyFont="1" applyFill="1" applyBorder="1" applyAlignment="1" applyProtection="1"/>
    <xf numFmtId="0" fontId="10" fillId="3" borderId="7" xfId="0" applyFont="1" applyFill="1" applyBorder="1" applyAlignment="1" applyProtection="1"/>
    <xf numFmtId="0" fontId="25" fillId="0" borderId="0" xfId="0" applyFont="1" applyFill="1" applyBorder="1" applyAlignment="1" applyProtection="1">
      <alignment vertical="center"/>
    </xf>
    <xf numFmtId="0" fontId="10" fillId="3" borderId="2" xfId="0" applyFont="1" applyFill="1" applyBorder="1" applyAlignment="1" applyProtection="1">
      <alignment vertical="top"/>
    </xf>
    <xf numFmtId="0" fontId="10" fillId="3" borderId="3" xfId="0" applyFont="1" applyFill="1" applyBorder="1" applyAlignment="1" applyProtection="1">
      <alignment vertical="top"/>
    </xf>
    <xf numFmtId="0" fontId="25" fillId="2" borderId="0" xfId="0" applyFont="1" applyFill="1" applyAlignment="1" applyProtection="1">
      <alignment vertical="top"/>
    </xf>
    <xf numFmtId="0" fontId="25" fillId="0" borderId="0" xfId="0" applyFont="1" applyFill="1" applyBorder="1" applyAlignment="1" applyProtection="1">
      <alignment vertical="top"/>
    </xf>
    <xf numFmtId="0" fontId="18" fillId="5" borderId="2" xfId="0" applyFont="1" applyFill="1" applyBorder="1" applyAlignment="1" applyProtection="1">
      <alignment vertical="top"/>
    </xf>
    <xf numFmtId="0" fontId="18" fillId="3" borderId="3" xfId="0" applyFont="1" applyFill="1" applyBorder="1" applyAlignment="1" applyProtection="1">
      <alignment vertical="top"/>
    </xf>
    <xf numFmtId="0" fontId="25" fillId="0" borderId="0" xfId="0" applyFont="1" applyFill="1" applyAlignment="1" applyProtection="1">
      <alignment vertical="top"/>
    </xf>
    <xf numFmtId="0" fontId="10" fillId="3" borderId="5" xfId="0" applyFont="1" applyFill="1" applyBorder="1" applyAlignment="1" applyProtection="1">
      <alignment vertical="top"/>
    </xf>
    <xf numFmtId="0" fontId="10" fillId="3" borderId="7" xfId="0" applyFont="1" applyFill="1" applyBorder="1" applyAlignment="1" applyProtection="1">
      <alignment vertical="top"/>
    </xf>
    <xf numFmtId="0" fontId="9" fillId="3" borderId="9" xfId="0" applyFont="1" applyFill="1" applyBorder="1" applyAlignment="1" applyProtection="1">
      <alignment vertical="top"/>
    </xf>
    <xf numFmtId="0" fontId="4" fillId="3" borderId="10" xfId="0" applyFont="1" applyFill="1" applyBorder="1" applyAlignment="1" applyProtection="1">
      <alignment vertical="top"/>
    </xf>
    <xf numFmtId="0" fontId="9" fillId="3" borderId="11" xfId="0" applyFont="1" applyFill="1" applyBorder="1" applyAlignment="1" applyProtection="1">
      <alignment vertical="top"/>
    </xf>
    <xf numFmtId="0" fontId="9" fillId="3" borderId="2" xfId="0" applyFont="1" applyFill="1" applyBorder="1" applyAlignment="1" applyProtection="1">
      <alignment vertical="top"/>
    </xf>
    <xf numFmtId="0" fontId="8" fillId="3" borderId="0" xfId="0" applyFont="1" applyFill="1" applyBorder="1" applyAlignment="1" applyProtection="1">
      <alignment vertical="top"/>
    </xf>
    <xf numFmtId="0" fontId="8" fillId="3" borderId="3" xfId="0" applyFont="1" applyFill="1" applyBorder="1" applyAlignment="1" applyProtection="1">
      <alignment vertical="top"/>
    </xf>
    <xf numFmtId="0" fontId="9" fillId="5" borderId="2" xfId="0" applyFont="1" applyFill="1" applyBorder="1" applyAlignment="1" applyProtection="1">
      <alignment vertical="top"/>
    </xf>
    <xf numFmtId="0" fontId="9" fillId="3" borderId="3" xfId="0" applyFont="1" applyFill="1" applyBorder="1" applyAlignment="1" applyProtection="1">
      <alignment vertical="top"/>
    </xf>
    <xf numFmtId="0" fontId="10" fillId="5" borderId="2" xfId="0" applyFont="1" applyFill="1" applyBorder="1" applyAlignment="1" applyProtection="1">
      <alignment vertical="top"/>
    </xf>
    <xf numFmtId="0" fontId="4" fillId="5" borderId="0" xfId="0" applyFont="1" applyFill="1" applyAlignment="1" applyProtection="1">
      <alignment vertical="top"/>
    </xf>
    <xf numFmtId="0" fontId="10" fillId="5" borderId="5" xfId="0" applyFont="1" applyFill="1" applyBorder="1" applyAlignment="1" applyProtection="1">
      <alignment vertical="top"/>
    </xf>
    <xf numFmtId="0" fontId="10" fillId="5" borderId="6" xfId="0" applyFont="1" applyFill="1" applyBorder="1" applyAlignment="1" applyProtection="1">
      <alignment vertical="top"/>
    </xf>
    <xf numFmtId="0" fontId="10" fillId="5" borderId="6" xfId="0" applyFont="1" applyFill="1" applyBorder="1" applyAlignment="1" applyProtection="1">
      <alignment horizontal="right" vertical="top"/>
    </xf>
    <xf numFmtId="0" fontId="10" fillId="5" borderId="7" xfId="0" applyFont="1" applyFill="1" applyBorder="1" applyAlignment="1" applyProtection="1">
      <alignment vertical="top"/>
    </xf>
    <xf numFmtId="0" fontId="0" fillId="7" borderId="0" xfId="0" applyFill="1" applyProtection="1"/>
    <xf numFmtId="0" fontId="0" fillId="0" borderId="0" xfId="0" applyProtection="1"/>
    <xf numFmtId="0" fontId="15" fillId="5" borderId="0" xfId="0" applyFont="1" applyFill="1" applyAlignment="1" applyProtection="1">
      <alignment vertical="top"/>
    </xf>
    <xf numFmtId="0" fontId="15" fillId="5" borderId="10" xfId="0" applyFont="1" applyFill="1" applyBorder="1" applyAlignment="1" applyProtection="1">
      <alignment vertical="center"/>
    </xf>
    <xf numFmtId="0" fontId="15" fillId="5" borderId="10" xfId="0" applyFont="1" applyFill="1" applyBorder="1" applyAlignment="1" applyProtection="1"/>
    <xf numFmtId="0" fontId="16" fillId="5" borderId="11" xfId="0" applyFont="1" applyFill="1" applyBorder="1" applyAlignment="1" applyProtection="1">
      <alignment vertical="center"/>
    </xf>
    <xf numFmtId="0" fontId="15" fillId="5" borderId="0" xfId="0" applyFont="1" applyFill="1" applyAlignment="1" applyProtection="1">
      <alignment vertical="center"/>
    </xf>
    <xf numFmtId="0" fontId="17" fillId="5" borderId="0" xfId="0" applyFont="1" applyFill="1" applyAlignment="1" applyProtection="1">
      <alignment horizontal="center" vertical="top"/>
    </xf>
    <xf numFmtId="0" fontId="15" fillId="5" borderId="0" xfId="0" applyFont="1" applyFill="1" applyBorder="1" applyAlignment="1" applyProtection="1">
      <alignment vertical="center"/>
    </xf>
    <xf numFmtId="0" fontId="16" fillId="5" borderId="3" xfId="0" applyFont="1" applyFill="1" applyBorder="1" applyAlignment="1" applyProtection="1">
      <alignment vertical="center"/>
    </xf>
    <xf numFmtId="0" fontId="15" fillId="5" borderId="1" xfId="0" applyFont="1" applyFill="1" applyBorder="1" applyAlignment="1" applyProtection="1">
      <alignment vertical="center"/>
    </xf>
    <xf numFmtId="0" fontId="18" fillId="5" borderId="3" xfId="0" applyFont="1" applyFill="1" applyBorder="1" applyAlignment="1" applyProtection="1">
      <alignment vertical="center"/>
    </xf>
    <xf numFmtId="0" fontId="15" fillId="5" borderId="0" xfId="0" applyFont="1" applyFill="1" applyBorder="1" applyAlignment="1" applyProtection="1">
      <alignment horizontal="left"/>
    </xf>
    <xf numFmtId="0" fontId="20" fillId="5" borderId="4" xfId="0" applyFont="1" applyFill="1" applyBorder="1" applyAlignment="1" applyProtection="1">
      <alignment horizontal="center" vertical="center"/>
    </xf>
    <xf numFmtId="0" fontId="15" fillId="5" borderId="6" xfId="0" applyFont="1" applyFill="1" applyBorder="1" applyAlignment="1" applyProtection="1">
      <alignment vertical="center"/>
    </xf>
    <xf numFmtId="0" fontId="15" fillId="5" borderId="6" xfId="0" applyFont="1" applyFill="1" applyBorder="1" applyAlignment="1" applyProtection="1"/>
    <xf numFmtId="0" fontId="16" fillId="5" borderId="7" xfId="0" applyFont="1" applyFill="1" applyBorder="1" applyAlignment="1" applyProtection="1">
      <alignment vertical="center"/>
    </xf>
    <xf numFmtId="0" fontId="10" fillId="5" borderId="0" xfId="0" applyFont="1" applyFill="1" applyAlignment="1" applyProtection="1">
      <alignment vertical="top"/>
    </xf>
    <xf numFmtId="0" fontId="4" fillId="5" borderId="0" xfId="0" applyFont="1" applyFill="1" applyBorder="1" applyAlignment="1" applyProtection="1">
      <alignment horizontal="left" vertical="top" wrapText="1"/>
    </xf>
    <xf numFmtId="0" fontId="4" fillId="5" borderId="4" xfId="0" applyFont="1" applyFill="1" applyBorder="1" applyProtection="1"/>
    <xf numFmtId="0" fontId="4" fillId="5" borderId="4" xfId="0" applyFont="1" applyFill="1" applyBorder="1" applyAlignment="1" applyProtection="1">
      <alignment horizontal="center"/>
    </xf>
    <xf numFmtId="0" fontId="10" fillId="5" borderId="5" xfId="0" applyFont="1" applyFill="1" applyBorder="1" applyProtection="1"/>
    <xf numFmtId="0" fontId="10" fillId="5" borderId="6" xfId="0" applyFont="1" applyFill="1" applyBorder="1" applyProtection="1"/>
    <xf numFmtId="0" fontId="10" fillId="5" borderId="6" xfId="0" applyFont="1" applyFill="1" applyBorder="1" applyAlignment="1" applyProtection="1">
      <alignment horizontal="right"/>
    </xf>
    <xf numFmtId="0" fontId="10" fillId="5" borderId="7" xfId="0" applyFont="1" applyFill="1" applyBorder="1" applyProtection="1"/>
    <xf numFmtId="0" fontId="0" fillId="5" borderId="0" xfId="0" applyFill="1" applyProtection="1"/>
    <xf numFmtId="0" fontId="12" fillId="5" borderId="0" xfId="0" applyFont="1" applyFill="1" applyBorder="1" applyProtection="1"/>
    <xf numFmtId="0" fontId="3" fillId="3" borderId="0" xfId="0" applyFont="1" applyFill="1" applyAlignment="1" applyProtection="1">
      <alignment vertical="center"/>
    </xf>
    <xf numFmtId="0" fontId="10" fillId="5" borderId="0" xfId="0" applyFont="1" applyFill="1" applyBorder="1" applyAlignment="1" applyProtection="1">
      <alignment vertical="center"/>
    </xf>
    <xf numFmtId="0" fontId="3" fillId="5" borderId="0" xfId="0" applyFont="1" applyFill="1" applyAlignment="1" applyProtection="1">
      <alignment vertical="center"/>
    </xf>
    <xf numFmtId="0" fontId="12" fillId="5" borderId="0" xfId="0" applyFont="1" applyFill="1" applyBorder="1" applyAlignment="1" applyProtection="1">
      <alignment vertical="center"/>
    </xf>
    <xf numFmtId="0" fontId="3" fillId="5" borderId="0" xfId="0" applyFont="1" applyFill="1" applyBorder="1" applyProtection="1"/>
    <xf numFmtId="0" fontId="4" fillId="5" borderId="0" xfId="0" applyFont="1" applyFill="1" applyBorder="1" applyAlignment="1">
      <alignment horizontal="justify" vertical="center" wrapText="1"/>
    </xf>
    <xf numFmtId="0" fontId="4" fillId="5" borderId="0" xfId="0" applyNumberFormat="1" applyFont="1" applyFill="1" applyBorder="1" applyAlignment="1">
      <alignment horizontal="left" vertical="center" wrapText="1"/>
    </xf>
    <xf numFmtId="0" fontId="29" fillId="5" borderId="0" xfId="0" applyFont="1" applyFill="1" applyBorder="1" applyAlignment="1" applyProtection="1">
      <alignment horizontal="left" vertical="center" wrapText="1"/>
    </xf>
    <xf numFmtId="0" fontId="4" fillId="5" borderId="0" xfId="0" applyNumberFormat="1" applyFont="1" applyFill="1" applyBorder="1" applyAlignment="1">
      <alignment horizontal="left" vertical="center" wrapText="1"/>
    </xf>
    <xf numFmtId="0" fontId="50" fillId="5" borderId="0" xfId="0" applyFont="1" applyFill="1" applyBorder="1" applyAlignment="1">
      <alignment vertical="center"/>
    </xf>
    <xf numFmtId="0" fontId="51" fillId="5" borderId="0" xfId="0" applyNumberFormat="1" applyFont="1" applyFill="1" applyBorder="1" applyAlignment="1">
      <alignment horizontal="left" vertical="center" wrapText="1"/>
    </xf>
    <xf numFmtId="0" fontId="4" fillId="5" borderId="0" xfId="0" applyFont="1" applyFill="1" applyBorder="1" applyAlignment="1">
      <alignment horizontal="left" vertical="top"/>
    </xf>
    <xf numFmtId="0" fontId="52" fillId="5" borderId="0" xfId="0" applyFont="1" applyFill="1" applyBorder="1" applyAlignment="1" applyProtection="1">
      <alignment horizontal="left" vertical="center" wrapText="1"/>
    </xf>
    <xf numFmtId="0" fontId="0" fillId="2" borderId="0" xfId="0" applyFont="1" applyFill="1" applyBorder="1" applyAlignment="1">
      <alignment horizontal="left" vertical="center"/>
    </xf>
    <xf numFmtId="0" fontId="33" fillId="5" borderId="0" xfId="0" applyFont="1" applyFill="1" applyBorder="1" applyAlignment="1">
      <alignment horizontal="left" vertical="center"/>
    </xf>
    <xf numFmtId="0" fontId="51" fillId="5" borderId="0" xfId="0" applyFont="1" applyFill="1" applyBorder="1" applyAlignment="1" applyProtection="1">
      <alignment horizontal="left" vertical="center" wrapText="1"/>
    </xf>
    <xf numFmtId="0" fontId="2" fillId="5" borderId="0" xfId="0" applyFont="1" applyFill="1" applyBorder="1" applyAlignment="1" applyProtection="1">
      <alignment horizontal="center" vertical="center"/>
    </xf>
    <xf numFmtId="0" fontId="26" fillId="5" borderId="0" xfId="0" applyFont="1" applyFill="1" applyBorder="1" applyAlignment="1" applyProtection="1">
      <alignment vertical="center" wrapText="1"/>
    </xf>
    <xf numFmtId="0" fontId="44" fillId="5" borderId="0" xfId="0" applyFont="1" applyFill="1" applyBorder="1" applyAlignment="1" applyProtection="1">
      <alignment horizontal="left" vertical="top"/>
    </xf>
    <xf numFmtId="0" fontId="40" fillId="5" borderId="0" xfId="0" applyFont="1" applyFill="1" applyAlignment="1" applyProtection="1">
      <alignment horizontal="left" vertical="center" wrapText="1"/>
    </xf>
    <xf numFmtId="0" fontId="40" fillId="5" borderId="0" xfId="0" applyFont="1" applyFill="1" applyBorder="1" applyAlignment="1" applyProtection="1">
      <alignment horizontal="left" vertical="center" wrapText="1"/>
    </xf>
    <xf numFmtId="0" fontId="31" fillId="5" borderId="0" xfId="0" applyFont="1" applyFill="1" applyBorder="1" applyAlignment="1" applyProtection="1">
      <alignment horizontal="center" vertical="center"/>
    </xf>
    <xf numFmtId="0" fontId="12" fillId="5" borderId="0" xfId="0" applyFont="1" applyFill="1" applyAlignment="1" applyProtection="1">
      <alignment horizontal="center" vertical="top"/>
    </xf>
    <xf numFmtId="0" fontId="3" fillId="5" borderId="0" xfId="0" applyFont="1" applyFill="1" applyAlignment="1" applyProtection="1">
      <alignment horizontal="center" vertical="top"/>
    </xf>
    <xf numFmtId="0" fontId="3" fillId="5" borderId="0" xfId="0" applyFont="1" applyFill="1" applyBorder="1" applyAlignment="1" applyProtection="1">
      <alignment horizontal="center"/>
    </xf>
    <xf numFmtId="0" fontId="3" fillId="5" borderId="0" xfId="0" applyFont="1" applyFill="1" applyBorder="1" applyAlignment="1" applyProtection="1">
      <alignment horizontal="right"/>
    </xf>
    <xf numFmtId="0" fontId="3" fillId="5" borderId="0" xfId="0" applyFont="1" applyFill="1" applyAlignment="1" applyProtection="1">
      <alignment horizontal="right"/>
    </xf>
    <xf numFmtId="49" fontId="12" fillId="5" borderId="0" xfId="0" applyNumberFormat="1" applyFont="1" applyFill="1" applyAlignment="1" applyProtection="1">
      <alignment horizontal="right"/>
    </xf>
    <xf numFmtId="0" fontId="12" fillId="5" borderId="0" xfId="0" applyFont="1" applyFill="1" applyBorder="1" applyAlignment="1" applyProtection="1">
      <alignment horizontal="center"/>
    </xf>
    <xf numFmtId="49" fontId="12" fillId="5" borderId="0" xfId="0" applyNumberFormat="1" applyFont="1" applyFill="1" applyAlignment="1" applyProtection="1">
      <alignment horizontal="right" vertical="center"/>
    </xf>
    <xf numFmtId="0" fontId="57" fillId="5" borderId="0" xfId="0" applyFont="1" applyFill="1" applyBorder="1" applyAlignment="1" applyProtection="1">
      <alignment horizontal="left" vertical="top"/>
    </xf>
    <xf numFmtId="0" fontId="21" fillId="5" borderId="0" xfId="0" applyFont="1" applyFill="1" applyProtection="1"/>
    <xf numFmtId="0" fontId="21" fillId="5" borderId="0" xfId="0" applyFont="1" applyFill="1" applyBorder="1" applyAlignment="1" applyProtection="1">
      <alignment horizontal="left"/>
    </xf>
    <xf numFmtId="0" fontId="26" fillId="5" borderId="0" xfId="0" applyFont="1" applyFill="1" applyBorder="1" applyAlignment="1" applyProtection="1">
      <alignment horizontal="center" vertical="center"/>
    </xf>
    <xf numFmtId="0" fontId="38" fillId="5" borderId="0" xfId="0" applyFont="1" applyFill="1" applyBorder="1"/>
    <xf numFmtId="0" fontId="26" fillId="5" borderId="0" xfId="0" applyFont="1" applyFill="1" applyBorder="1" applyAlignment="1" applyProtection="1">
      <alignment horizontal="left" vertical="center"/>
    </xf>
    <xf numFmtId="49" fontId="26" fillId="0" borderId="15" xfId="0" applyNumberFormat="1" applyFont="1" applyFill="1" applyBorder="1" applyAlignment="1" applyProtection="1">
      <alignment vertical="center"/>
    </xf>
    <xf numFmtId="49" fontId="26" fillId="5" borderId="15" xfId="0" applyNumberFormat="1" applyFont="1" applyFill="1" applyBorder="1" applyAlignment="1" applyProtection="1">
      <alignment vertical="center"/>
    </xf>
    <xf numFmtId="49" fontId="26" fillId="0" borderId="0" xfId="0" applyNumberFormat="1" applyFont="1" applyFill="1" applyBorder="1" applyAlignment="1" applyProtection="1">
      <alignment vertical="center"/>
    </xf>
    <xf numFmtId="49" fontId="26" fillId="5" borderId="0" xfId="0" applyNumberFormat="1" applyFont="1" applyFill="1" applyBorder="1" applyAlignment="1" applyProtection="1">
      <alignment horizontal="left" vertical="center" wrapText="1"/>
    </xf>
    <xf numFmtId="49" fontId="26" fillId="5" borderId="0" xfId="0" applyNumberFormat="1" applyFont="1" applyFill="1" applyBorder="1" applyAlignment="1" applyProtection="1">
      <alignment vertical="center"/>
    </xf>
    <xf numFmtId="49" fontId="26" fillId="5" borderId="0" xfId="0" applyNumberFormat="1" applyFont="1" applyFill="1" applyBorder="1" applyAlignment="1" applyProtection="1">
      <alignment horizontal="left" vertical="center"/>
    </xf>
    <xf numFmtId="49" fontId="26" fillId="5" borderId="0" xfId="0" applyNumberFormat="1" applyFont="1" applyFill="1" applyBorder="1" applyAlignment="1" applyProtection="1">
      <alignment vertical="center" wrapText="1"/>
    </xf>
    <xf numFmtId="49" fontId="26" fillId="5" borderId="0" xfId="0" applyNumberFormat="1" applyFont="1" applyFill="1" applyBorder="1" applyAlignment="1" applyProtection="1">
      <alignment horizontal="center" vertical="center" wrapText="1"/>
    </xf>
    <xf numFmtId="0" fontId="2" fillId="5" borderId="0" xfId="0" applyFont="1" applyFill="1" applyBorder="1" applyAlignment="1" applyProtection="1">
      <alignment horizontal="left" vertical="top"/>
    </xf>
    <xf numFmtId="0" fontId="4" fillId="5" borderId="0" xfId="0" applyFont="1" applyFill="1" applyBorder="1" applyAlignment="1" applyProtection="1">
      <alignment horizontal="justify" vertical="top" wrapText="1"/>
    </xf>
    <xf numFmtId="0" fontId="29" fillId="5" borderId="0" xfId="0" applyFont="1" applyFill="1" applyBorder="1" applyAlignment="1" applyProtection="1">
      <alignment horizontal="left" vertical="center" wrapText="1"/>
    </xf>
    <xf numFmtId="0" fontId="29" fillId="5" borderId="0" xfId="0" applyFont="1" applyFill="1" applyAlignment="1" applyProtection="1">
      <alignment horizontal="justify" vertical="top" wrapText="1"/>
    </xf>
    <xf numFmtId="0" fontId="4" fillId="5" borderId="0" xfId="0" applyNumberFormat="1" applyFont="1" applyFill="1" applyBorder="1" applyAlignment="1">
      <alignment horizontal="left" vertical="center" wrapText="1"/>
    </xf>
    <xf numFmtId="0" fontId="10" fillId="5" borderId="2" xfId="0" applyFont="1" applyFill="1" applyBorder="1" applyAlignment="1" applyProtection="1"/>
    <xf numFmtId="0" fontId="10" fillId="5" borderId="3" xfId="0" applyFont="1" applyFill="1" applyBorder="1" applyAlignment="1" applyProtection="1"/>
    <xf numFmtId="0" fontId="10" fillId="5" borderId="0" xfId="0" applyFont="1" applyFill="1" applyAlignment="1" applyProtection="1"/>
    <xf numFmtId="0" fontId="2" fillId="5" borderId="0" xfId="0" applyFont="1" applyFill="1" applyBorder="1" applyProtection="1"/>
    <xf numFmtId="0" fontId="3" fillId="5" borderId="4" xfId="0" applyFont="1" applyFill="1" applyBorder="1" applyProtection="1"/>
    <xf numFmtId="0" fontId="3" fillId="5" borderId="0" xfId="0" applyFont="1" applyFill="1" applyBorder="1" applyAlignment="1" applyProtection="1"/>
    <xf numFmtId="0" fontId="3" fillId="5" borderId="24" xfId="0" applyFont="1" applyFill="1" applyBorder="1" applyAlignment="1" applyProtection="1"/>
    <xf numFmtId="0" fontId="26" fillId="5" borderId="0" xfId="0" applyFont="1" applyFill="1" applyBorder="1" applyProtection="1"/>
    <xf numFmtId="0" fontId="7" fillId="5" borderId="0" xfId="0" applyFont="1" applyFill="1" applyBorder="1" applyAlignment="1" applyProtection="1"/>
    <xf numFmtId="0" fontId="7" fillId="5" borderId="2" xfId="0" applyFont="1" applyFill="1" applyBorder="1" applyAlignment="1" applyProtection="1"/>
    <xf numFmtId="0" fontId="3" fillId="5" borderId="0" xfId="0" applyFont="1" applyFill="1" applyBorder="1" applyAlignment="1" applyProtection="1">
      <alignment vertical="top" wrapText="1"/>
    </xf>
    <xf numFmtId="0" fontId="29" fillId="5" borderId="0" xfId="0" applyFont="1" applyFill="1" applyBorder="1" applyAlignment="1" applyProtection="1">
      <alignment vertical="top"/>
    </xf>
    <xf numFmtId="0" fontId="55" fillId="5" borderId="0" xfId="0" applyFont="1" applyFill="1" applyProtection="1"/>
    <xf numFmtId="0" fontId="6" fillId="5" borderId="0" xfId="0" applyFont="1" applyFill="1" applyBorder="1" applyAlignment="1" applyProtection="1">
      <alignment vertical="top" wrapText="1"/>
    </xf>
    <xf numFmtId="49" fontId="26" fillId="5" borderId="15" xfId="0" applyNumberFormat="1" applyFont="1" applyFill="1" applyBorder="1" applyAlignment="1" applyProtection="1">
      <alignment horizontal="center"/>
    </xf>
    <xf numFmtId="49" fontId="56" fillId="5" borderId="0" xfId="0" applyNumberFormat="1" applyFont="1" applyFill="1" applyBorder="1" applyAlignment="1" applyProtection="1">
      <alignment vertical="center"/>
    </xf>
    <xf numFmtId="49" fontId="56" fillId="5" borderId="12" xfId="0" applyNumberFormat="1" applyFont="1" applyFill="1" applyBorder="1" applyAlignment="1" applyProtection="1">
      <alignment vertical="center"/>
    </xf>
    <xf numFmtId="49" fontId="26" fillId="5" borderId="4" xfId="0" applyNumberFormat="1" applyFont="1" applyFill="1" applyBorder="1" applyAlignment="1" applyProtection="1">
      <alignment horizontal="center"/>
    </xf>
    <xf numFmtId="49" fontId="28" fillId="5" borderId="4" xfId="0" applyNumberFormat="1" applyFont="1" applyFill="1" applyBorder="1" applyAlignment="1" applyProtection="1">
      <alignment vertical="center"/>
    </xf>
    <xf numFmtId="49" fontId="56" fillId="5" borderId="4" xfId="0" applyNumberFormat="1" applyFont="1" applyFill="1" applyBorder="1" applyAlignment="1" applyProtection="1"/>
    <xf numFmtId="49" fontId="56" fillId="5" borderId="14" xfId="0" applyNumberFormat="1" applyFont="1" applyFill="1" applyBorder="1" applyAlignment="1" applyProtection="1"/>
    <xf numFmtId="0" fontId="30" fillId="5" borderId="0" xfId="0" applyFont="1" applyFill="1" applyBorder="1" applyAlignment="1" applyProtection="1">
      <alignment horizontal="left" wrapText="1"/>
    </xf>
    <xf numFmtId="49" fontId="26" fillId="5" borderId="15" xfId="0" applyNumberFormat="1" applyFont="1" applyFill="1" applyBorder="1" applyAlignment="1" applyProtection="1">
      <alignment horizontal="center" vertical="top"/>
    </xf>
    <xf numFmtId="49" fontId="26" fillId="5" borderId="4" xfId="0" applyNumberFormat="1" applyFont="1" applyFill="1" applyBorder="1" applyAlignment="1" applyProtection="1"/>
    <xf numFmtId="49" fontId="56" fillId="5" borderId="14" xfId="0" applyNumberFormat="1" applyFont="1" applyFill="1" applyBorder="1" applyProtection="1"/>
    <xf numFmtId="0" fontId="3" fillId="5" borderId="1" xfId="0" applyFont="1" applyFill="1" applyBorder="1" applyProtection="1"/>
    <xf numFmtId="0" fontId="2" fillId="5" borderId="0" xfId="0" applyFont="1" applyFill="1" applyBorder="1" applyAlignment="1" applyProtection="1">
      <alignment horizontal="right"/>
    </xf>
    <xf numFmtId="0" fontId="3" fillId="5" borderId="0" xfId="0" applyFont="1" applyFill="1" applyBorder="1" applyAlignment="1" applyProtection="1">
      <alignment horizontal="center" vertical="top"/>
    </xf>
    <xf numFmtId="0" fontId="40" fillId="5" borderId="0" xfId="0" applyFont="1" applyFill="1" applyAlignment="1" applyProtection="1">
      <alignment horizontal="justify" vertical="top" wrapText="1"/>
    </xf>
    <xf numFmtId="0" fontId="40" fillId="5" borderId="0" xfId="0" applyFont="1" applyFill="1" applyBorder="1" applyAlignment="1" applyProtection="1">
      <alignment horizontal="justify" vertical="top"/>
    </xf>
    <xf numFmtId="0" fontId="39" fillId="5" borderId="0" xfId="0" applyFont="1" applyFill="1" applyBorder="1" applyAlignment="1" applyProtection="1">
      <alignment horizontal="justify" vertical="center" wrapText="1"/>
    </xf>
    <xf numFmtId="0" fontId="40" fillId="5" borderId="24" xfId="0" applyFont="1" applyFill="1" applyBorder="1" applyAlignment="1" applyProtection="1">
      <alignment vertical="center"/>
    </xf>
    <xf numFmtId="3" fontId="40" fillId="5" borderId="0" xfId="0" applyNumberFormat="1" applyFont="1" applyFill="1" applyBorder="1" applyAlignment="1" applyProtection="1">
      <alignment horizontal="center" vertical="center" shrinkToFit="1"/>
    </xf>
    <xf numFmtId="0" fontId="9" fillId="5" borderId="0" xfId="0" applyFont="1" applyFill="1"/>
    <xf numFmtId="0" fontId="12" fillId="2" borderId="0" xfId="0" applyFont="1" applyFill="1" applyBorder="1" applyAlignment="1">
      <alignment vertical="center"/>
    </xf>
    <xf numFmtId="0" fontId="7" fillId="5" borderId="0" xfId="0" applyFont="1" applyFill="1" applyBorder="1" applyAlignment="1" applyProtection="1">
      <alignment horizontal="left" vertical="center" wrapText="1"/>
    </xf>
    <xf numFmtId="0" fontId="12" fillId="5" borderId="0" xfId="0" applyFont="1" applyFill="1" applyBorder="1" applyAlignment="1">
      <alignment horizontal="left" vertical="center"/>
    </xf>
    <xf numFmtId="0" fontId="4" fillId="5" borderId="0" xfId="0" applyFont="1" applyFill="1" applyBorder="1" applyAlignment="1" applyProtection="1">
      <alignment vertical="top" wrapText="1"/>
    </xf>
    <xf numFmtId="0" fontId="25" fillId="5" borderId="0" xfId="0" applyFont="1" applyFill="1" applyAlignment="1" applyProtection="1">
      <alignment vertical="center"/>
    </xf>
    <xf numFmtId="0" fontId="25" fillId="7" borderId="0" xfId="0" applyFont="1" applyFill="1" applyProtection="1"/>
    <xf numFmtId="0" fontId="25" fillId="7" borderId="0" xfId="0" applyFont="1" applyFill="1" applyAlignment="1" applyProtection="1">
      <alignment vertical="center"/>
    </xf>
    <xf numFmtId="0" fontId="21" fillId="5" borderId="0" xfId="0" applyFont="1" applyFill="1" applyBorder="1" applyAlignment="1" applyProtection="1">
      <alignment vertical="center"/>
    </xf>
    <xf numFmtId="0" fontId="21" fillId="3" borderId="0" xfId="0" applyFont="1" applyFill="1" applyBorder="1" applyAlignment="1" applyProtection="1">
      <alignment horizontal="right" vertical="center"/>
    </xf>
    <xf numFmtId="0" fontId="23" fillId="3" borderId="0" xfId="0" applyFont="1" applyFill="1" applyAlignment="1" applyProtection="1">
      <alignment horizontal="center" vertical="center"/>
    </xf>
    <xf numFmtId="0" fontId="40" fillId="5" borderId="0" xfId="0" applyFont="1" applyFill="1" applyBorder="1" applyAlignment="1" applyProtection="1">
      <alignment horizontal="right" vertical="top"/>
    </xf>
    <xf numFmtId="0" fontId="57" fillId="5" borderId="0" xfId="0" applyFont="1" applyFill="1" applyBorder="1" applyAlignment="1" applyProtection="1">
      <alignment horizontal="left" vertical="top" wrapText="1"/>
    </xf>
    <xf numFmtId="0" fontId="39" fillId="5" borderId="0" xfId="0" applyFont="1" applyFill="1" applyBorder="1" applyAlignment="1" applyProtection="1">
      <alignment horizontal="justify" vertical="top" wrapText="1"/>
    </xf>
    <xf numFmtId="0" fontId="21" fillId="5" borderId="0" xfId="0" applyFont="1" applyFill="1" applyBorder="1" applyAlignment="1" applyProtection="1">
      <alignment vertical="top"/>
    </xf>
    <xf numFmtId="0" fontId="21" fillId="3" borderId="0" xfId="0" applyFont="1" applyFill="1" applyBorder="1" applyProtection="1"/>
    <xf numFmtId="0" fontId="21" fillId="7" borderId="0" xfId="0" applyFont="1" applyFill="1" applyBorder="1" applyProtection="1"/>
    <xf numFmtId="0" fontId="25" fillId="5" borderId="0" xfId="0" applyFont="1" applyFill="1" applyBorder="1" applyProtection="1"/>
    <xf numFmtId="0" fontId="59" fillId="5" borderId="24" xfId="0" applyFont="1" applyFill="1" applyBorder="1" applyAlignment="1" applyProtection="1">
      <alignment horizontal="justify" vertical="top" wrapText="1"/>
    </xf>
    <xf numFmtId="0" fontId="59" fillId="5" borderId="24" xfId="0" applyFont="1" applyFill="1" applyBorder="1" applyAlignment="1" applyProtection="1">
      <alignment vertical="top" wrapText="1"/>
    </xf>
    <xf numFmtId="0" fontId="39" fillId="5" borderId="24" xfId="0" applyFont="1" applyFill="1" applyBorder="1" applyAlignment="1" applyProtection="1">
      <alignment horizontal="justify" vertical="top" wrapText="1"/>
    </xf>
    <xf numFmtId="0" fontId="40" fillId="5" borderId="0" xfId="0" applyFont="1" applyFill="1" applyAlignment="1" applyProtection="1">
      <alignment horizontal="right" vertical="top"/>
    </xf>
    <xf numFmtId="0" fontId="25" fillId="5" borderId="23" xfId="0" applyFont="1" applyFill="1" applyBorder="1" applyAlignment="1" applyProtection="1">
      <alignment vertical="center"/>
    </xf>
    <xf numFmtId="0" fontId="0" fillId="5" borderId="0" xfId="0" applyFont="1" applyFill="1" applyBorder="1" applyProtection="1"/>
    <xf numFmtId="0" fontId="38" fillId="5" borderId="24" xfId="0" applyFont="1" applyFill="1" applyBorder="1" applyAlignment="1" applyProtection="1">
      <alignment vertical="center"/>
    </xf>
    <xf numFmtId="0" fontId="38" fillId="5" borderId="23" xfId="0" applyFont="1" applyFill="1" applyBorder="1" applyAlignment="1" applyProtection="1">
      <alignment vertical="center"/>
    </xf>
    <xf numFmtId="49" fontId="21" fillId="5" borderId="0" xfId="0" applyNumberFormat="1" applyFont="1" applyFill="1" applyBorder="1" applyAlignment="1" applyProtection="1">
      <alignment vertical="center"/>
    </xf>
    <xf numFmtId="0" fontId="32" fillId="5" borderId="0" xfId="0" applyFont="1" applyFill="1" applyBorder="1" applyAlignment="1" applyProtection="1">
      <alignment horizontal="right" vertical="center"/>
    </xf>
    <xf numFmtId="3" fontId="21" fillId="5" borderId="0" xfId="0" applyNumberFormat="1" applyFont="1" applyFill="1" applyBorder="1" applyAlignment="1" applyProtection="1">
      <alignment vertical="center"/>
    </xf>
    <xf numFmtId="0" fontId="40" fillId="5" borderId="0" xfId="0" applyFont="1" applyFill="1" applyAlignment="1" applyProtection="1">
      <alignment horizontal="justify" vertical="center" wrapText="1"/>
    </xf>
    <xf numFmtId="0" fontId="40" fillId="5" borderId="0" xfId="0" applyFont="1" applyFill="1" applyBorder="1" applyAlignment="1" applyProtection="1">
      <alignment vertical="center" wrapText="1"/>
    </xf>
    <xf numFmtId="0" fontId="40" fillId="5" borderId="25" xfId="0" applyFont="1" applyFill="1" applyBorder="1" applyAlignment="1" applyProtection="1">
      <alignment horizontal="center" vertical="center" wrapText="1"/>
      <protection locked="0"/>
    </xf>
    <xf numFmtId="0" fontId="21" fillId="7" borderId="0" xfId="0" applyFont="1" applyFill="1" applyBorder="1" applyAlignment="1" applyProtection="1">
      <alignment vertical="center"/>
    </xf>
    <xf numFmtId="0" fontId="40" fillId="5" borderId="0" xfId="0" applyNumberFormat="1" applyFont="1" applyFill="1" applyBorder="1" applyAlignment="1" applyProtection="1">
      <alignment vertical="center" wrapText="1"/>
    </xf>
    <xf numFmtId="49" fontId="40" fillId="5" borderId="0" xfId="0" applyNumberFormat="1" applyFont="1" applyFill="1" applyBorder="1" applyAlignment="1" applyProtection="1">
      <alignment horizontal="center" vertical="center" shrinkToFit="1"/>
    </xf>
    <xf numFmtId="0" fontId="54" fillId="5" borderId="0" xfId="0" applyFont="1" applyFill="1" applyBorder="1" applyAlignment="1" applyProtection="1">
      <alignment horizontal="center"/>
    </xf>
    <xf numFmtId="0" fontId="40" fillId="5" borderId="0" xfId="0" applyFont="1" applyFill="1" applyBorder="1" applyAlignment="1" applyProtection="1">
      <alignment horizontal="center" vertical="top"/>
    </xf>
    <xf numFmtId="0" fontId="40" fillId="5" borderId="0" xfId="0" applyFont="1" applyFill="1" applyBorder="1" applyAlignment="1" applyProtection="1">
      <alignment vertical="top"/>
    </xf>
    <xf numFmtId="0" fontId="40" fillId="5" borderId="0" xfId="0" applyFont="1" applyFill="1" applyBorder="1" applyAlignment="1" applyProtection="1"/>
    <xf numFmtId="0" fontId="61" fillId="5" borderId="0" xfId="0" applyFont="1" applyFill="1" applyAlignment="1" applyProtection="1">
      <alignment vertical="center"/>
    </xf>
    <xf numFmtId="0" fontId="0" fillId="5" borderId="0" xfId="0" applyFont="1" applyFill="1"/>
    <xf numFmtId="0" fontId="57" fillId="5" borderId="0" xfId="0" applyFont="1" applyFill="1" applyBorder="1" applyAlignment="1" applyProtection="1">
      <alignment horizontal="right" vertical="top"/>
    </xf>
    <xf numFmtId="0" fontId="21" fillId="5" borderId="0" xfId="0" applyFont="1" applyFill="1" applyBorder="1" applyAlignment="1" applyProtection="1">
      <alignment horizontal="right" vertical="top"/>
    </xf>
    <xf numFmtId="3" fontId="54" fillId="5" borderId="0" xfId="0" applyNumberFormat="1" applyFont="1" applyFill="1" applyBorder="1" applyAlignment="1" applyProtection="1">
      <alignment horizontal="center" vertical="center" shrinkToFit="1"/>
    </xf>
    <xf numFmtId="0" fontId="40" fillId="5" borderId="0" xfId="0" applyFont="1" applyFill="1" applyBorder="1" applyAlignment="1" applyProtection="1">
      <alignment horizontal="left" vertical="center" shrinkToFit="1"/>
    </xf>
    <xf numFmtId="0" fontId="40" fillId="3" borderId="0" xfId="0" applyFont="1" applyFill="1" applyAlignment="1" applyProtection="1">
      <alignment horizontal="right" vertical="top"/>
    </xf>
    <xf numFmtId="49" fontId="40" fillId="5" borderId="25" xfId="0" applyNumberFormat="1" applyFont="1" applyFill="1" applyBorder="1" applyAlignment="1" applyProtection="1">
      <alignment horizontal="center" vertical="center" shrinkToFit="1"/>
      <protection locked="0"/>
    </xf>
    <xf numFmtId="0" fontId="25" fillId="5" borderId="0" xfId="0" applyFont="1" applyFill="1" applyProtection="1"/>
    <xf numFmtId="0" fontId="57" fillId="5" borderId="24" xfId="0" applyFont="1" applyFill="1" applyBorder="1" applyAlignment="1" applyProtection="1">
      <alignment horizontal="left" vertical="center" wrapText="1"/>
    </xf>
    <xf numFmtId="0" fontId="53" fillId="5" borderId="24" xfId="0" applyFont="1" applyFill="1" applyBorder="1" applyAlignment="1" applyProtection="1">
      <alignment horizontal="left" vertical="center" wrapText="1"/>
    </xf>
    <xf numFmtId="0" fontId="40" fillId="5" borderId="0" xfId="0" applyFont="1" applyFill="1" applyBorder="1" applyAlignment="1" applyProtection="1">
      <alignment horizontal="right" vertical="top" wrapText="1"/>
    </xf>
    <xf numFmtId="0" fontId="59" fillId="5" borderId="0" xfId="0" applyFont="1" applyFill="1" applyBorder="1" applyAlignment="1" applyProtection="1">
      <alignment vertical="top" wrapText="1"/>
    </xf>
    <xf numFmtId="0" fontId="39" fillId="5" borderId="0" xfId="0" applyFont="1" applyFill="1" applyAlignment="1" applyProtection="1">
      <alignment horizontal="justify" vertical="center" wrapText="1"/>
    </xf>
    <xf numFmtId="0" fontId="40" fillId="5" borderId="0" xfId="0" applyFont="1" applyFill="1" applyAlignment="1" applyProtection="1">
      <alignment vertical="center"/>
    </xf>
    <xf numFmtId="3" fontId="54" fillId="5" borderId="0" xfId="0" applyNumberFormat="1" applyFont="1" applyFill="1" applyBorder="1" applyAlignment="1" applyProtection="1">
      <alignment vertical="center" shrinkToFit="1"/>
    </xf>
    <xf numFmtId="0" fontId="54" fillId="5" borderId="0" xfId="0" applyFont="1" applyFill="1" applyAlignment="1" applyProtection="1">
      <alignment vertical="center" wrapText="1"/>
    </xf>
    <xf numFmtId="3" fontId="21" fillId="5" borderId="0" xfId="0" applyNumberFormat="1" applyFont="1" applyFill="1" applyBorder="1" applyAlignment="1" applyProtection="1">
      <alignment horizontal="left" vertical="center" wrapText="1"/>
    </xf>
    <xf numFmtId="3" fontId="21" fillId="5" borderId="0" xfId="0" applyNumberFormat="1" applyFont="1" applyFill="1" applyAlignment="1" applyProtection="1">
      <alignment horizontal="left" vertical="center" wrapText="1"/>
    </xf>
    <xf numFmtId="0" fontId="40" fillId="5" borderId="0" xfId="0" applyNumberFormat="1" applyFont="1" applyFill="1" applyBorder="1" applyAlignment="1" applyProtection="1">
      <alignment vertical="center"/>
    </xf>
    <xf numFmtId="0" fontId="39" fillId="5" borderId="0" xfId="0" applyFont="1" applyFill="1" applyAlignment="1" applyProtection="1">
      <alignment horizontal="left" vertical="center" wrapText="1"/>
    </xf>
    <xf numFmtId="49" fontId="21" fillId="5" borderId="15" xfId="0" applyNumberFormat="1" applyFont="1" applyFill="1" applyBorder="1" applyAlignment="1" applyProtection="1">
      <alignment vertical="center" wrapText="1"/>
    </xf>
    <xf numFmtId="0" fontId="40" fillId="5" borderId="1" xfId="0" applyFont="1" applyFill="1" applyBorder="1" applyAlignment="1" applyProtection="1">
      <alignment vertical="center"/>
    </xf>
    <xf numFmtId="0" fontId="63" fillId="5" borderId="0" xfId="0" applyFont="1" applyFill="1" applyAlignment="1" applyProtection="1">
      <alignment horizontal="right" vertical="center"/>
    </xf>
    <xf numFmtId="0" fontId="21" fillId="5" borderId="0" xfId="0" applyFont="1" applyFill="1" applyBorder="1" applyAlignment="1" applyProtection="1">
      <alignment horizontal="center" vertical="center" wrapText="1"/>
    </xf>
    <xf numFmtId="0" fontId="38" fillId="5" borderId="0" xfId="0" applyFont="1" applyFill="1" applyBorder="1" applyAlignment="1" applyProtection="1">
      <alignment vertical="center" wrapText="1"/>
    </xf>
    <xf numFmtId="0" fontId="38" fillId="5" borderId="15" xfId="0" applyFont="1" applyFill="1" applyBorder="1" applyAlignment="1" applyProtection="1">
      <alignment horizontal="center" vertical="center" textRotation="90" wrapText="1"/>
    </xf>
    <xf numFmtId="0" fontId="64" fillId="5" borderId="0" xfId="0" applyFont="1" applyFill="1" applyBorder="1" applyAlignment="1" applyProtection="1">
      <alignment horizontal="right" vertical="center" wrapText="1"/>
    </xf>
    <xf numFmtId="0" fontId="21" fillId="5" borderId="0" xfId="0" applyFont="1" applyFill="1" applyBorder="1" applyAlignment="1" applyProtection="1">
      <alignment vertical="center" wrapText="1"/>
    </xf>
    <xf numFmtId="0" fontId="40" fillId="3" borderId="0" xfId="0" applyFont="1" applyFill="1" applyBorder="1" applyAlignment="1" applyProtection="1">
      <alignment horizontal="right" vertical="top"/>
    </xf>
    <xf numFmtId="0" fontId="40" fillId="5" borderId="0" xfId="0" applyFont="1" applyFill="1" applyAlignment="1" applyProtection="1">
      <alignment horizontal="center" vertical="center" wrapText="1"/>
    </xf>
    <xf numFmtId="0" fontId="21" fillId="5" borderId="15" xfId="0" applyFont="1" applyFill="1" applyBorder="1" applyAlignment="1" applyProtection="1">
      <alignment horizontal="center" vertical="center" textRotation="90"/>
    </xf>
    <xf numFmtId="49" fontId="21" fillId="5" borderId="17" xfId="0" applyNumberFormat="1" applyFont="1" applyFill="1" applyBorder="1" applyAlignment="1" applyProtection="1">
      <alignment vertical="top" wrapText="1"/>
    </xf>
    <xf numFmtId="0" fontId="40" fillId="5" borderId="15" xfId="0" applyFont="1" applyFill="1" applyBorder="1" applyAlignment="1" applyProtection="1">
      <alignment horizontal="center" vertical="center"/>
      <protection locked="0"/>
    </xf>
    <xf numFmtId="49" fontId="21" fillId="5" borderId="17" xfId="0" applyNumberFormat="1" applyFont="1" applyFill="1" applyBorder="1" applyAlignment="1" applyProtection="1">
      <alignment vertical="center" wrapText="1"/>
    </xf>
    <xf numFmtId="0" fontId="21" fillId="5" borderId="0" xfId="0" applyFont="1" applyFill="1" applyAlignment="1" applyProtection="1">
      <alignment horizontal="center" vertical="center" wrapText="1"/>
    </xf>
    <xf numFmtId="0" fontId="64" fillId="5" borderId="0" xfId="0" applyFont="1" applyFill="1" applyAlignment="1" applyProtection="1">
      <alignment vertical="center"/>
    </xf>
    <xf numFmtId="0" fontId="0" fillId="5" borderId="31"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40" fillId="5" borderId="0" xfId="0" applyFont="1" applyFill="1" applyAlignment="1" applyProtection="1">
      <alignment horizontal="justify" vertical="justify" wrapText="1"/>
    </xf>
    <xf numFmtId="0" fontId="39" fillId="5" borderId="0" xfId="0" applyFont="1" applyFill="1" applyBorder="1" applyAlignment="1" applyProtection="1">
      <alignment horizontal="center" vertical="center" wrapText="1"/>
    </xf>
    <xf numFmtId="0" fontId="57" fillId="5" borderId="0" xfId="0" applyFont="1" applyFill="1" applyBorder="1" applyAlignment="1" applyProtection="1">
      <alignment vertical="top"/>
    </xf>
    <xf numFmtId="49" fontId="21" fillId="5" borderId="15" xfId="0" applyNumberFormat="1" applyFont="1" applyFill="1" applyBorder="1" applyAlignment="1" applyProtection="1">
      <alignment vertical="center"/>
    </xf>
    <xf numFmtId="0" fontId="0" fillId="5" borderId="41" xfId="0" applyFont="1" applyFill="1" applyBorder="1" applyAlignment="1" applyProtection="1">
      <alignment vertical="center"/>
    </xf>
    <xf numFmtId="0" fontId="40" fillId="5" borderId="0" xfId="0" applyFont="1" applyFill="1" applyBorder="1" applyAlignment="1" applyProtection="1">
      <alignment horizontal="right" vertical="center"/>
    </xf>
    <xf numFmtId="0" fontId="53" fillId="5" borderId="22" xfId="0" applyFont="1" applyFill="1" applyBorder="1" applyAlignment="1" applyProtection="1">
      <alignment horizontal="left" vertical="center"/>
    </xf>
    <xf numFmtId="0" fontId="39" fillId="5" borderId="1" xfId="0" applyFont="1" applyFill="1" applyBorder="1" applyAlignment="1" applyProtection="1">
      <alignment horizontal="justify" vertical="center" wrapText="1"/>
    </xf>
    <xf numFmtId="0" fontId="39" fillId="5" borderId="19" xfId="0" applyFont="1" applyFill="1" applyBorder="1" applyAlignment="1" applyProtection="1">
      <alignment horizontal="justify" vertical="center" wrapText="1"/>
    </xf>
    <xf numFmtId="0" fontId="57" fillId="5" borderId="24" xfId="0" applyFont="1" applyFill="1" applyBorder="1" applyAlignment="1" applyProtection="1">
      <alignment horizontal="justify" vertical="center" wrapText="1"/>
    </xf>
    <xf numFmtId="0" fontId="57" fillId="5" borderId="23" xfId="0" applyFont="1" applyFill="1" applyBorder="1" applyAlignment="1" applyProtection="1">
      <alignment horizontal="justify" vertical="center" wrapText="1"/>
    </xf>
    <xf numFmtId="0" fontId="54" fillId="5" borderId="0" xfId="0" applyFont="1" applyFill="1" applyBorder="1" applyAlignment="1" applyProtection="1">
      <alignment vertical="center"/>
    </xf>
    <xf numFmtId="0" fontId="65" fillId="5" borderId="0" xfId="0" applyFont="1" applyFill="1" applyAlignment="1" applyProtection="1">
      <alignment horizontal="justify" vertical="center" wrapText="1"/>
    </xf>
    <xf numFmtId="0" fontId="57" fillId="5" borderId="0" xfId="0" applyFont="1" applyFill="1" applyBorder="1" applyAlignment="1" applyProtection="1">
      <alignment vertical="justify" wrapText="1"/>
    </xf>
    <xf numFmtId="0" fontId="65" fillId="5" borderId="0" xfId="0" applyFont="1" applyFill="1" applyBorder="1" applyAlignment="1" applyProtection="1">
      <alignment horizontal="justify" vertical="center" wrapText="1"/>
    </xf>
    <xf numFmtId="0" fontId="40" fillId="5" borderId="0" xfId="0" applyFont="1" applyFill="1" applyBorder="1" applyAlignment="1" applyProtection="1">
      <alignment horizontal="left" vertical="top"/>
    </xf>
    <xf numFmtId="0" fontId="54" fillId="5" borderId="0" xfId="0" applyFont="1" applyFill="1" applyAlignment="1" applyProtection="1">
      <alignment horizontal="center" vertical="center"/>
    </xf>
    <xf numFmtId="0" fontId="66" fillId="5" borderId="0" xfId="0" applyFont="1" applyFill="1" applyBorder="1" applyAlignment="1" applyProtection="1">
      <alignment horizontal="right" vertical="top" wrapText="1"/>
    </xf>
    <xf numFmtId="0" fontId="40" fillId="3" borderId="0" xfId="0" applyFont="1" applyFill="1" applyBorder="1" applyAlignment="1" applyProtection="1">
      <alignment horizontal="right" vertical="center"/>
    </xf>
    <xf numFmtId="0" fontId="59" fillId="5" borderId="0" xfId="0" applyFont="1" applyFill="1" applyBorder="1" applyAlignment="1" applyProtection="1">
      <alignment horizontal="justify" vertical="top" wrapText="1"/>
    </xf>
    <xf numFmtId="0" fontId="0" fillId="5" borderId="24" xfId="0" applyFont="1" applyFill="1" applyBorder="1" applyAlignment="1" applyProtection="1">
      <alignment vertical="center"/>
    </xf>
    <xf numFmtId="0" fontId="0" fillId="5" borderId="23" xfId="0" applyFont="1" applyFill="1" applyBorder="1" applyAlignment="1" applyProtection="1">
      <alignment vertical="center"/>
    </xf>
    <xf numFmtId="0" fontId="57" fillId="5" borderId="23" xfId="0" applyFont="1" applyFill="1" applyBorder="1" applyAlignment="1" applyProtection="1">
      <alignment horizontal="left" vertical="top" wrapText="1"/>
    </xf>
    <xf numFmtId="0" fontId="21" fillId="5" borderId="0" xfId="0" applyFont="1" applyFill="1" applyAlignment="1" applyProtection="1">
      <alignment horizontal="left" vertical="center"/>
    </xf>
    <xf numFmtId="0" fontId="57" fillId="5" borderId="0" xfId="0" applyFont="1" applyFill="1" applyBorder="1" applyAlignment="1" applyProtection="1">
      <alignment horizontal="right" vertical="top" wrapText="1"/>
    </xf>
    <xf numFmtId="3" fontId="54" fillId="5" borderId="0" xfId="0" applyNumberFormat="1" applyFont="1" applyFill="1" applyBorder="1" applyAlignment="1" applyProtection="1">
      <alignment horizontal="center" vertical="top"/>
    </xf>
    <xf numFmtId="0" fontId="0" fillId="5" borderId="0" xfId="0" applyFont="1" applyFill="1" applyBorder="1" applyAlignment="1" applyProtection="1">
      <alignment vertical="top"/>
    </xf>
    <xf numFmtId="0" fontId="39" fillId="5" borderId="0" xfId="0" applyFont="1" applyFill="1" applyAlignment="1" applyProtection="1">
      <alignment horizontal="justify" vertical="top" wrapText="1"/>
    </xf>
    <xf numFmtId="9" fontId="40" fillId="5" borderId="0" xfId="4" applyFont="1" applyFill="1" applyAlignment="1" applyProtection="1">
      <alignment vertical="center"/>
    </xf>
    <xf numFmtId="0" fontId="21" fillId="5" borderId="0" xfId="0" applyFont="1" applyFill="1" applyBorder="1" applyAlignment="1" applyProtection="1">
      <alignment horizontal="right" vertical="center"/>
    </xf>
    <xf numFmtId="0" fontId="0" fillId="5" borderId="0" xfId="0" applyFont="1" applyFill="1" applyBorder="1" applyAlignment="1" applyProtection="1">
      <alignment vertical="center" textRotation="90"/>
    </xf>
    <xf numFmtId="0" fontId="21" fillId="5" borderId="0" xfId="0" applyFont="1" applyFill="1" applyBorder="1" applyAlignment="1" applyProtection="1">
      <alignment vertical="top" wrapText="1"/>
    </xf>
    <xf numFmtId="0" fontId="57" fillId="5" borderId="23" xfId="0" applyFont="1" applyFill="1" applyBorder="1" applyAlignment="1" applyProtection="1">
      <alignment horizontal="left" vertical="center" wrapText="1"/>
    </xf>
    <xf numFmtId="0" fontId="59" fillId="5" borderId="0" xfId="0" applyFont="1" applyFill="1" applyBorder="1" applyAlignment="1" applyProtection="1">
      <alignment horizontal="right" vertical="top"/>
    </xf>
    <xf numFmtId="0" fontId="40" fillId="5" borderId="0" xfId="0" applyFont="1" applyFill="1" applyBorder="1" applyAlignment="1" applyProtection="1">
      <alignment vertical="top" wrapText="1"/>
    </xf>
    <xf numFmtId="3" fontId="40" fillId="5" borderId="1" xfId="0" applyNumberFormat="1" applyFont="1" applyFill="1" applyBorder="1" applyAlignment="1" applyProtection="1">
      <alignment horizontal="center" vertical="center" shrinkToFit="1"/>
    </xf>
    <xf numFmtId="3" fontId="40" fillId="5" borderId="16" xfId="0" applyNumberFormat="1" applyFont="1" applyFill="1" applyBorder="1" applyAlignment="1" applyProtection="1">
      <alignment horizontal="center" vertical="center" shrinkToFit="1"/>
    </xf>
    <xf numFmtId="0" fontId="25" fillId="5" borderId="12" xfId="0" applyFont="1" applyFill="1" applyBorder="1" applyAlignment="1" applyProtection="1">
      <alignment vertical="center"/>
    </xf>
    <xf numFmtId="3" fontId="21" fillId="5" borderId="16" xfId="0" applyNumberFormat="1" applyFont="1" applyFill="1" applyBorder="1" applyAlignment="1" applyProtection="1">
      <alignment horizontal="center" vertical="center" shrinkToFit="1"/>
    </xf>
    <xf numFmtId="0" fontId="57" fillId="5" borderId="47" xfId="0" applyFont="1" applyFill="1" applyBorder="1" applyAlignment="1" applyProtection="1">
      <alignment horizontal="left" vertical="center" wrapText="1"/>
    </xf>
    <xf numFmtId="0" fontId="40" fillId="5" borderId="24" xfId="0" applyFont="1" applyFill="1" applyBorder="1" applyAlignment="1" applyProtection="1">
      <alignment horizontal="justify" vertical="center" wrapText="1"/>
    </xf>
    <xf numFmtId="0" fontId="57" fillId="5" borderId="24" xfId="0" applyFont="1" applyFill="1" applyBorder="1" applyAlignment="1" applyProtection="1">
      <alignment horizontal="center" vertical="center"/>
    </xf>
    <xf numFmtId="0" fontId="67" fillId="5" borderId="0" xfId="0" applyFont="1" applyFill="1" applyBorder="1" applyProtection="1"/>
    <xf numFmtId="0" fontId="57" fillId="5" borderId="23" xfId="0" applyFont="1" applyFill="1" applyBorder="1" applyAlignment="1" applyProtection="1">
      <alignment horizontal="center"/>
    </xf>
    <xf numFmtId="0" fontId="57" fillId="5" borderId="0" xfId="0" applyFont="1" applyFill="1" applyBorder="1" applyAlignment="1" applyProtection="1">
      <alignment horizontal="center"/>
    </xf>
    <xf numFmtId="0" fontId="39" fillId="5" borderId="0" xfId="0" applyFont="1" applyFill="1" applyAlignment="1" applyProtection="1">
      <alignment horizontal="justify" vertical="justify" wrapText="1"/>
    </xf>
    <xf numFmtId="0" fontId="21" fillId="5" borderId="24" xfId="0" applyFont="1" applyFill="1" applyBorder="1" applyAlignment="1" applyProtection="1">
      <alignment vertical="center"/>
    </xf>
    <xf numFmtId="0" fontId="21" fillId="5" borderId="0" xfId="0" applyFont="1" applyFill="1" applyBorder="1" applyAlignment="1" applyProtection="1">
      <alignment horizontal="left" vertical="center"/>
    </xf>
    <xf numFmtId="0" fontId="54" fillId="5" borderId="0" xfId="0" applyFont="1" applyFill="1" applyBorder="1" applyAlignment="1" applyProtection="1">
      <alignment horizontal="center" vertical="center"/>
    </xf>
    <xf numFmtId="0" fontId="21" fillId="5" borderId="0" xfId="0" applyFont="1" applyFill="1" applyBorder="1" applyAlignment="1" applyProtection="1">
      <alignment horizontal="left" vertical="top"/>
    </xf>
    <xf numFmtId="3" fontId="40" fillId="5" borderId="0" xfId="0" applyNumberFormat="1" applyFont="1" applyFill="1" applyBorder="1" applyAlignment="1" applyProtection="1">
      <alignment vertical="center" shrinkToFit="1"/>
    </xf>
    <xf numFmtId="0" fontId="21" fillId="5" borderId="23" xfId="0" applyFont="1" applyFill="1" applyBorder="1" applyAlignment="1" applyProtection="1">
      <alignment vertical="center"/>
    </xf>
    <xf numFmtId="0" fontId="68" fillId="5" borderId="0" xfId="0" applyFont="1" applyFill="1" applyProtection="1"/>
    <xf numFmtId="0" fontId="40" fillId="5" borderId="0" xfId="0" applyFont="1" applyFill="1" applyBorder="1" applyAlignment="1" applyProtection="1">
      <alignment horizontal="center" vertical="center" wrapText="1"/>
    </xf>
    <xf numFmtId="0" fontId="25" fillId="5" borderId="0" xfId="0" applyFont="1" applyFill="1" applyAlignment="1" applyProtection="1">
      <alignment vertical="top"/>
    </xf>
    <xf numFmtId="0" fontId="39" fillId="5" borderId="0" xfId="0" applyFont="1" applyFill="1" applyAlignment="1" applyProtection="1">
      <alignment vertical="center" wrapText="1"/>
    </xf>
    <xf numFmtId="0" fontId="40" fillId="5" borderId="12" xfId="0" applyFont="1" applyFill="1" applyBorder="1" applyAlignment="1" applyProtection="1">
      <alignment horizontal="justify" vertical="top" wrapText="1"/>
    </xf>
    <xf numFmtId="0" fontId="21" fillId="5" borderId="12" xfId="0" applyFont="1" applyFill="1" applyBorder="1" applyAlignment="1" applyProtection="1">
      <alignment vertical="center"/>
    </xf>
    <xf numFmtId="49" fontId="54" fillId="5" borderId="0" xfId="0" applyNumberFormat="1" applyFont="1" applyFill="1" applyBorder="1" applyAlignment="1" applyProtection="1">
      <alignment horizontal="center" vertical="center"/>
    </xf>
    <xf numFmtId="49" fontId="21" fillId="5" borderId="15" xfId="0" applyNumberFormat="1" applyFont="1" applyFill="1" applyBorder="1" applyAlignment="1" applyProtection="1">
      <alignment horizontal="left" vertical="center" wrapText="1"/>
    </xf>
    <xf numFmtId="0" fontId="54" fillId="5" borderId="0" xfId="0" applyFont="1" applyFill="1" applyAlignment="1" applyProtection="1">
      <alignment vertical="center"/>
    </xf>
    <xf numFmtId="0" fontId="66" fillId="5" borderId="0" xfId="0" applyFont="1" applyFill="1" applyBorder="1" applyAlignment="1" applyProtection="1">
      <alignment horizontal="left" vertical="center"/>
    </xf>
    <xf numFmtId="0" fontId="54" fillId="5" borderId="0" xfId="0" applyFont="1" applyFill="1" applyBorder="1" applyAlignment="1" applyProtection="1">
      <alignment horizontal="left"/>
    </xf>
    <xf numFmtId="0" fontId="59" fillId="5" borderId="27" xfId="0" applyFont="1" applyFill="1" applyBorder="1" applyAlignment="1" applyProtection="1">
      <alignment horizontal="justify" vertical="top" wrapText="1"/>
    </xf>
    <xf numFmtId="0" fontId="25" fillId="5" borderId="24" xfId="0" applyFont="1" applyFill="1" applyBorder="1" applyAlignment="1" applyProtection="1">
      <alignment vertical="center"/>
    </xf>
    <xf numFmtId="49" fontId="21" fillId="5" borderId="23" xfId="0" applyNumberFormat="1" applyFont="1" applyFill="1" applyBorder="1" applyAlignment="1" applyProtection="1">
      <alignment vertical="center" wrapText="1"/>
    </xf>
    <xf numFmtId="0" fontId="0" fillId="5" borderId="0" xfId="0" applyFont="1" applyFill="1" applyBorder="1"/>
    <xf numFmtId="0" fontId="21" fillId="5" borderId="17" xfId="0" applyFont="1" applyFill="1" applyBorder="1" applyAlignment="1" applyProtection="1">
      <alignment vertical="top"/>
    </xf>
    <xf numFmtId="0" fontId="21" fillId="5" borderId="16" xfId="0" applyFont="1" applyFill="1" applyBorder="1" applyAlignment="1" applyProtection="1">
      <alignment vertical="top"/>
    </xf>
    <xf numFmtId="0" fontId="21" fillId="5" borderId="18" xfId="0" applyFont="1" applyFill="1" applyBorder="1" applyAlignment="1" applyProtection="1">
      <alignment vertical="top"/>
    </xf>
    <xf numFmtId="0" fontId="40" fillId="5" borderId="15" xfId="0" applyFont="1" applyFill="1" applyBorder="1" applyAlignment="1" applyProtection="1">
      <alignment horizontal="center" vertical="center" wrapText="1"/>
      <protection locked="0"/>
    </xf>
    <xf numFmtId="0" fontId="21" fillId="5" borderId="17" xfId="0" applyFont="1" applyFill="1" applyBorder="1" applyAlignment="1" applyProtection="1">
      <alignment vertical="center"/>
    </xf>
    <xf numFmtId="0" fontId="21" fillId="5" borderId="16" xfId="0" applyFont="1" applyFill="1" applyBorder="1" applyAlignment="1" applyProtection="1">
      <alignment vertical="center"/>
    </xf>
    <xf numFmtId="0" fontId="21" fillId="5" borderId="18" xfId="0" applyFont="1" applyFill="1" applyBorder="1" applyAlignment="1" applyProtection="1">
      <alignment vertical="center"/>
    </xf>
    <xf numFmtId="0" fontId="21" fillId="5" borderId="0" xfId="0" applyFont="1" applyFill="1" applyBorder="1" applyAlignment="1" applyProtection="1">
      <alignment vertical="justify" wrapText="1"/>
    </xf>
    <xf numFmtId="0" fontId="21" fillId="5" borderId="15" xfId="0" applyFont="1" applyFill="1" applyBorder="1" applyAlignment="1" applyProtection="1">
      <alignment vertical="center" textRotation="90"/>
    </xf>
    <xf numFmtId="0" fontId="40" fillId="5" borderId="0" xfId="0" applyFont="1" applyFill="1" applyBorder="1" applyAlignment="1" applyProtection="1">
      <alignment horizontal="center" vertical="center"/>
    </xf>
    <xf numFmtId="0" fontId="40" fillId="5" borderId="50" xfId="0" applyFont="1" applyFill="1" applyBorder="1" applyAlignment="1"/>
    <xf numFmtId="0" fontId="40" fillId="5" borderId="0" xfId="0" applyFont="1" applyFill="1" applyAlignment="1"/>
    <xf numFmtId="0" fontId="40" fillId="5" borderId="0" xfId="0" applyFont="1" applyFill="1" applyBorder="1" applyAlignment="1"/>
    <xf numFmtId="0" fontId="40" fillId="5" borderId="0" xfId="0" applyFont="1" applyFill="1" applyBorder="1" applyAlignment="1">
      <alignment vertical="center" textRotation="90"/>
    </xf>
    <xf numFmtId="0" fontId="0" fillId="5" borderId="0" xfId="0" applyFont="1" applyFill="1" applyBorder="1" applyAlignment="1"/>
    <xf numFmtId="0" fontId="39" fillId="5" borderId="0" xfId="0" applyFont="1" applyFill="1" applyAlignment="1" applyProtection="1">
      <alignment horizontal="justify" vertical="center" wrapText="1"/>
    </xf>
    <xf numFmtId="0" fontId="4" fillId="5" borderId="0" xfId="0" applyNumberFormat="1" applyFont="1" applyFill="1" applyBorder="1" applyAlignment="1">
      <alignment horizontal="left" vertical="center" wrapText="1"/>
    </xf>
    <xf numFmtId="0" fontId="40" fillId="5" borderId="0" xfId="0" applyFont="1" applyFill="1" applyAlignment="1" applyProtection="1">
      <alignment horizontal="justify" vertical="top" wrapText="1"/>
    </xf>
    <xf numFmtId="0" fontId="39" fillId="5" borderId="0" xfId="0" applyFont="1" applyFill="1" applyBorder="1" applyAlignment="1" applyProtection="1">
      <alignment horizontal="justify" vertical="top" wrapText="1"/>
    </xf>
    <xf numFmtId="0" fontId="39" fillId="5" borderId="0" xfId="0" applyFont="1" applyFill="1" applyAlignment="1" applyProtection="1">
      <alignment horizontal="justify" vertical="center" wrapText="1"/>
    </xf>
    <xf numFmtId="0" fontId="4" fillId="5" borderId="0" xfId="0" applyFont="1" applyFill="1" applyBorder="1" applyAlignment="1">
      <alignment horizontal="justify" vertical="center" wrapText="1"/>
    </xf>
    <xf numFmtId="0" fontId="4" fillId="5" borderId="0" xfId="0" applyNumberFormat="1" applyFont="1" applyFill="1" applyBorder="1" applyAlignment="1">
      <alignment horizontal="left" vertical="center" wrapText="1"/>
    </xf>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vertical="top" wrapText="1"/>
    </xf>
    <xf numFmtId="0" fontId="3" fillId="5" borderId="0" xfId="0" applyFont="1" applyFill="1" applyAlignment="1" applyProtection="1">
      <alignment vertical="top"/>
    </xf>
    <xf numFmtId="0" fontId="2" fillId="5" borderId="0" xfId="0" applyFont="1" applyFill="1" applyAlignment="1" applyProtection="1">
      <alignment horizontal="justify" vertical="center" wrapText="1"/>
    </xf>
    <xf numFmtId="0" fontId="29" fillId="5" borderId="0" xfId="0" applyFont="1" applyFill="1" applyAlignment="1" applyProtection="1">
      <alignment horizontal="justify" vertical="center" wrapText="1"/>
    </xf>
    <xf numFmtId="0" fontId="2" fillId="5" borderId="0" xfId="0" applyFont="1" applyFill="1" applyBorder="1" applyAlignment="1" applyProtection="1">
      <alignment vertical="center" wrapText="1"/>
    </xf>
    <xf numFmtId="0" fontId="9" fillId="5" borderId="0" xfId="0" applyFont="1" applyFill="1" applyBorder="1" applyAlignment="1" applyProtection="1">
      <alignment horizontal="right" vertical="center" wrapText="1"/>
    </xf>
    <xf numFmtId="0" fontId="3" fillId="5" borderId="0" xfId="0" applyFont="1" applyFill="1" applyBorder="1" applyAlignment="1" applyProtection="1">
      <alignment horizontal="center" vertical="center" wrapText="1"/>
    </xf>
    <xf numFmtId="0" fontId="26" fillId="5" borderId="15" xfId="0" applyFont="1" applyFill="1" applyBorder="1" applyAlignment="1" applyProtection="1">
      <alignment horizontal="center" vertical="center" textRotation="90" wrapText="1"/>
    </xf>
    <xf numFmtId="49" fontId="3" fillId="5" borderId="15" xfId="0" applyNumberFormat="1" applyFont="1" applyFill="1" applyBorder="1" applyAlignment="1" applyProtection="1">
      <alignment vertical="center" wrapText="1"/>
    </xf>
    <xf numFmtId="0" fontId="71" fillId="5" borderId="0" xfId="0" applyFont="1" applyFill="1" applyBorder="1" applyAlignment="1" applyProtection="1">
      <alignment horizontal="right" vertical="top"/>
    </xf>
    <xf numFmtId="0" fontId="71" fillId="5" borderId="0" xfId="0" applyFont="1" applyFill="1" applyAlignment="1" applyProtection="1">
      <alignment horizontal="left" vertical="center" wrapText="1"/>
    </xf>
    <xf numFmtId="0" fontId="5" fillId="5" borderId="0" xfId="0" applyFont="1" applyFill="1" applyAlignment="1" applyProtection="1">
      <alignment vertical="center"/>
    </xf>
    <xf numFmtId="0" fontId="29" fillId="5" borderId="0" xfId="0" applyFont="1" applyFill="1" applyBorder="1" applyAlignment="1" applyProtection="1">
      <alignment horizontal="left" vertical="top" wrapText="1"/>
    </xf>
    <xf numFmtId="0" fontId="72" fillId="5" borderId="0" xfId="0" applyFont="1" applyFill="1" applyBorder="1" applyAlignment="1" applyProtection="1">
      <alignment horizontal="right" vertical="center"/>
    </xf>
    <xf numFmtId="0" fontId="0" fillId="7" borderId="0" xfId="0" applyFont="1" applyFill="1" applyProtection="1"/>
    <xf numFmtId="0" fontId="40" fillId="7" borderId="0" xfId="0" applyFont="1" applyFill="1" applyBorder="1" applyAlignment="1" applyProtection="1">
      <alignment vertical="top"/>
    </xf>
    <xf numFmtId="0" fontId="0" fillId="7" borderId="0" xfId="0" applyFont="1" applyFill="1" applyAlignment="1" applyProtection="1">
      <alignment vertical="center"/>
    </xf>
    <xf numFmtId="0" fontId="0" fillId="7" borderId="0" xfId="0" applyFont="1" applyFill="1"/>
    <xf numFmtId="0" fontId="0" fillId="7" borderId="0" xfId="0" applyFont="1" applyFill="1" applyBorder="1" applyProtection="1"/>
    <xf numFmtId="0" fontId="0" fillId="11" borderId="0" xfId="0" applyFill="1"/>
    <xf numFmtId="0" fontId="0" fillId="12" borderId="0" xfId="0" applyFill="1"/>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center" vertical="center" wrapText="1"/>
    </xf>
    <xf numFmtId="0" fontId="10" fillId="5" borderId="0" xfId="0" applyFont="1" applyFill="1" applyBorder="1" applyAlignment="1" applyProtection="1">
      <alignment vertical="center" wrapText="1"/>
    </xf>
    <xf numFmtId="3" fontId="10" fillId="5" borderId="0" xfId="0" applyNumberFormat="1" applyFont="1" applyFill="1" applyBorder="1" applyAlignment="1" applyProtection="1">
      <alignment horizontal="center" vertical="center" wrapText="1"/>
    </xf>
    <xf numFmtId="0" fontId="0" fillId="13" borderId="15" xfId="0" applyFont="1" applyFill="1" applyBorder="1" applyAlignment="1" applyProtection="1">
      <alignment horizontal="center" vertical="center"/>
    </xf>
    <xf numFmtId="0" fontId="10" fillId="5" borderId="15" xfId="0" applyFont="1" applyFill="1" applyBorder="1" applyAlignment="1" applyProtection="1">
      <alignment vertical="center"/>
    </xf>
    <xf numFmtId="3" fontId="10" fillId="5" borderId="15" xfId="0" applyNumberFormat="1" applyFont="1" applyFill="1" applyBorder="1" applyAlignment="1" applyProtection="1">
      <alignment vertical="center"/>
    </xf>
    <xf numFmtId="0" fontId="12" fillId="14" borderId="15" xfId="0" applyFont="1" applyFill="1" applyBorder="1" applyAlignment="1" applyProtection="1">
      <alignment vertical="center"/>
    </xf>
    <xf numFmtId="0" fontId="0" fillId="5" borderId="15" xfId="0" applyFill="1" applyBorder="1" applyAlignment="1">
      <alignment horizontal="center"/>
    </xf>
    <xf numFmtId="0" fontId="0" fillId="5" borderId="20" xfId="0" applyFill="1" applyBorder="1"/>
    <xf numFmtId="0" fontId="0" fillId="5" borderId="8" xfId="0" applyFill="1" applyBorder="1"/>
    <xf numFmtId="0" fontId="0" fillId="5" borderId="21" xfId="0" applyFill="1" applyBorder="1"/>
    <xf numFmtId="0" fontId="0" fillId="12" borderId="15" xfId="0" applyFont="1" applyFill="1" applyBorder="1" applyAlignment="1" applyProtection="1">
      <alignment horizontal="center" vertical="center"/>
    </xf>
    <xf numFmtId="0" fontId="0" fillId="12" borderId="15" xfId="0" applyFill="1" applyBorder="1" applyAlignment="1" applyProtection="1">
      <alignment horizontal="center" vertical="center"/>
    </xf>
    <xf numFmtId="0" fontId="0" fillId="5" borderId="20" xfId="0" applyFill="1" applyBorder="1" applyAlignment="1">
      <alignment horizontal="center" vertical="top"/>
    </xf>
    <xf numFmtId="0" fontId="0" fillId="5" borderId="8" xfId="0" applyFill="1" applyBorder="1" applyAlignment="1">
      <alignment horizontal="center" vertical="top"/>
    </xf>
    <xf numFmtId="0" fontId="0" fillId="5" borderId="21" xfId="0" applyFill="1" applyBorder="1" applyAlignment="1">
      <alignment horizontal="center" vertical="top"/>
    </xf>
    <xf numFmtId="0" fontId="0" fillId="12" borderId="2" xfId="0" applyFill="1" applyBorder="1"/>
    <xf numFmtId="0" fontId="0" fillId="12" borderId="15" xfId="0" applyFill="1" applyBorder="1" applyAlignment="1">
      <alignment horizontal="center" vertical="center"/>
    </xf>
    <xf numFmtId="0" fontId="0" fillId="15" borderId="2" xfId="0" applyFill="1" applyBorder="1"/>
    <xf numFmtId="0" fontId="0" fillId="15" borderId="15" xfId="0" applyFill="1" applyBorder="1" applyAlignment="1">
      <alignment horizontal="center" vertical="center"/>
    </xf>
    <xf numFmtId="0" fontId="0" fillId="16" borderId="5" xfId="0" applyFill="1" applyBorder="1"/>
    <xf numFmtId="0" fontId="0" fillId="5" borderId="15" xfId="0" applyFill="1" applyBorder="1" applyAlignment="1" applyProtection="1">
      <alignment horizontal="center" vertical="center"/>
    </xf>
    <xf numFmtId="0" fontId="0" fillId="12" borderId="53" xfId="0" applyFill="1" applyBorder="1" applyAlignment="1">
      <alignment horizontal="center" vertical="center"/>
    </xf>
    <xf numFmtId="0" fontId="0" fillId="12" borderId="54" xfId="0" applyFill="1" applyBorder="1" applyAlignment="1">
      <alignment horizontal="center" vertical="center"/>
    </xf>
    <xf numFmtId="0" fontId="0" fillId="15" borderId="53" xfId="0" applyFill="1" applyBorder="1" applyAlignment="1">
      <alignment horizontal="center" vertical="center"/>
    </xf>
    <xf numFmtId="0" fontId="0" fillId="15" borderId="54" xfId="0" applyFill="1" applyBorder="1" applyAlignment="1">
      <alignment horizontal="center" vertical="center"/>
    </xf>
    <xf numFmtId="0" fontId="0" fillId="5" borderId="55" xfId="0" applyFill="1" applyBorder="1" applyAlignment="1" applyProtection="1">
      <alignment horizontal="center" vertical="center"/>
    </xf>
    <xf numFmtId="0" fontId="0" fillId="5" borderId="56" xfId="0" applyFill="1" applyBorder="1" applyAlignment="1" applyProtection="1">
      <alignment horizontal="center" vertical="center"/>
    </xf>
    <xf numFmtId="0" fontId="0" fillId="5" borderId="57" xfId="0" applyFill="1" applyBorder="1" applyAlignment="1" applyProtection="1">
      <alignment horizontal="center" vertical="center"/>
    </xf>
    <xf numFmtId="0" fontId="21" fillId="5" borderId="15" xfId="0" applyFont="1" applyFill="1" applyBorder="1" applyAlignment="1" applyProtection="1">
      <alignment horizontal="center"/>
    </xf>
    <xf numFmtId="0" fontId="0" fillId="5" borderId="17" xfId="0" applyFill="1" applyBorder="1" applyAlignment="1"/>
    <xf numFmtId="0" fontId="0" fillId="5" borderId="16" xfId="0" applyFill="1" applyBorder="1" applyAlignment="1"/>
    <xf numFmtId="0" fontId="0" fillId="5" borderId="18" xfId="0" applyFill="1" applyBorder="1" applyAlignment="1"/>
    <xf numFmtId="0" fontId="0" fillId="5" borderId="0" xfId="0" applyFill="1" applyBorder="1" applyAlignment="1">
      <alignment horizontal="center"/>
    </xf>
    <xf numFmtId="0" fontId="57" fillId="5" borderId="20" xfId="0" applyFont="1" applyFill="1" applyBorder="1" applyAlignment="1" applyProtection="1">
      <alignment vertical="center"/>
    </xf>
    <xf numFmtId="0" fontId="57" fillId="5" borderId="21" xfId="0" applyFont="1" applyFill="1" applyBorder="1" applyAlignment="1" applyProtection="1">
      <alignment vertical="center"/>
    </xf>
    <xf numFmtId="0" fontId="0" fillId="5" borderId="20" xfId="0" applyFill="1" applyBorder="1" applyAlignment="1"/>
    <xf numFmtId="0" fontId="0" fillId="5" borderId="21" xfId="0" applyFill="1" applyBorder="1" applyAlignment="1"/>
    <xf numFmtId="0" fontId="0" fillId="0" borderId="15" xfId="0" applyBorder="1"/>
    <xf numFmtId="0" fontId="0" fillId="11" borderId="48" xfId="0" applyFill="1" applyBorder="1"/>
    <xf numFmtId="3" fontId="0" fillId="5" borderId="15" xfId="0" applyNumberFormat="1" applyFill="1" applyBorder="1" applyAlignment="1">
      <alignment horizontal="center"/>
    </xf>
    <xf numFmtId="3" fontId="3" fillId="5" borderId="15" xfId="0" applyNumberFormat="1" applyFont="1" applyFill="1" applyBorder="1" applyAlignment="1" applyProtection="1">
      <alignment horizontal="center" wrapText="1"/>
      <protection locked="0"/>
    </xf>
    <xf numFmtId="3" fontId="0" fillId="12" borderId="53" xfId="0" applyNumberFormat="1" applyFill="1" applyBorder="1" applyAlignment="1">
      <alignment horizontal="center" vertical="center"/>
    </xf>
    <xf numFmtId="3" fontId="0" fillId="12" borderId="54" xfId="0" applyNumberFormat="1" applyFill="1" applyBorder="1" applyAlignment="1">
      <alignment horizontal="center" vertical="center"/>
    </xf>
    <xf numFmtId="0" fontId="0" fillId="5" borderId="58" xfId="0" applyFill="1" applyBorder="1" applyAlignment="1" applyProtection="1">
      <alignment horizontal="center" vertical="center"/>
    </xf>
    <xf numFmtId="3" fontId="2" fillId="5" borderId="15" xfId="0" applyNumberFormat="1" applyFont="1" applyFill="1" applyBorder="1" applyAlignment="1" applyProtection="1">
      <alignment vertical="center" wrapText="1"/>
    </xf>
    <xf numFmtId="0" fontId="10" fillId="5" borderId="31" xfId="0" applyFont="1" applyFill="1" applyBorder="1" applyProtection="1"/>
    <xf numFmtId="0" fontId="0" fillId="0" borderId="15" xfId="0" applyBorder="1" applyAlignment="1" applyProtection="1">
      <alignment horizontal="center" vertical="center"/>
    </xf>
    <xf numFmtId="0" fontId="10" fillId="5" borderId="59" xfId="0" applyFont="1" applyFill="1" applyBorder="1" applyProtection="1"/>
    <xf numFmtId="0" fontId="10" fillId="5" borderId="15" xfId="0" applyFont="1" applyFill="1" applyBorder="1" applyAlignment="1" applyProtection="1">
      <alignment horizontal="center"/>
    </xf>
    <xf numFmtId="2" fontId="10" fillId="5" borderId="15" xfId="0" applyNumberFormat="1" applyFont="1" applyFill="1" applyBorder="1" applyAlignment="1" applyProtection="1">
      <alignment horizontal="center"/>
    </xf>
    <xf numFmtId="0" fontId="0" fillId="5" borderId="15" xfId="0" applyFill="1" applyBorder="1" applyAlignment="1" applyProtection="1">
      <alignment horizontal="center"/>
    </xf>
    <xf numFmtId="0" fontId="0" fillId="5" borderId="15" xfId="0" applyFill="1" applyBorder="1" applyProtection="1"/>
    <xf numFmtId="3" fontId="0" fillId="5" borderId="15" xfId="0" applyNumberFormat="1" applyFill="1" applyBorder="1" applyProtection="1"/>
    <xf numFmtId="0" fontId="10" fillId="5" borderId="0" xfId="0" applyFont="1" applyFill="1" applyBorder="1" applyAlignment="1" applyProtection="1">
      <alignment horizontal="center"/>
    </xf>
    <xf numFmtId="0" fontId="40" fillId="5" borderId="15" xfId="0" applyFont="1" applyFill="1" applyBorder="1" applyAlignment="1" applyProtection="1">
      <alignment horizontal="center" vertical="center" wrapText="1"/>
    </xf>
    <xf numFmtId="0" fontId="25" fillId="5" borderId="15" xfId="0" applyFont="1" applyFill="1" applyBorder="1" applyProtection="1"/>
    <xf numFmtId="0" fontId="0" fillId="16" borderId="15" xfId="0" applyFill="1" applyBorder="1" applyProtection="1"/>
    <xf numFmtId="3" fontId="0" fillId="0" borderId="15" xfId="0" applyNumberFormat="1" applyBorder="1"/>
    <xf numFmtId="0" fontId="0" fillId="13" borderId="15" xfId="0" applyFill="1" applyBorder="1" applyProtection="1"/>
    <xf numFmtId="0" fontId="8" fillId="3" borderId="0" xfId="0" applyFont="1" applyFill="1" applyAlignment="1" applyProtection="1">
      <alignment horizontal="center" vertical="center" wrapText="1"/>
    </xf>
    <xf numFmtId="0" fontId="2" fillId="5" borderId="0" xfId="0" applyFont="1" applyFill="1" applyBorder="1" applyAlignment="1" applyProtection="1">
      <alignment horizontal="justify" vertical="top" wrapText="1"/>
    </xf>
    <xf numFmtId="0" fontId="39" fillId="5" borderId="0" xfId="0" applyFont="1" applyFill="1" applyBorder="1" applyAlignment="1" applyProtection="1">
      <alignment horizontal="justify" vertical="top" wrapText="1"/>
    </xf>
    <xf numFmtId="0" fontId="39" fillId="5" borderId="0" xfId="0" applyFont="1" applyFill="1" applyAlignment="1" applyProtection="1">
      <alignment horizontal="left" vertical="center" wrapText="1"/>
    </xf>
    <xf numFmtId="0" fontId="0" fillId="16" borderId="48" xfId="0" applyFill="1" applyBorder="1" applyProtection="1"/>
    <xf numFmtId="3" fontId="0" fillId="0" borderId="59" xfId="0" applyNumberFormat="1" applyBorder="1"/>
    <xf numFmtId="0" fontId="0" fillId="0" borderId="59" xfId="0" applyBorder="1"/>
    <xf numFmtId="0" fontId="0" fillId="16" borderId="59" xfId="0" applyFill="1" applyBorder="1" applyProtection="1"/>
    <xf numFmtId="0" fontId="40" fillId="0" borderId="15" xfId="0" applyFont="1" applyFill="1" applyBorder="1" applyAlignment="1" applyProtection="1">
      <alignment horizontal="center" vertical="center" wrapText="1"/>
    </xf>
    <xf numFmtId="0" fontId="12" fillId="5" borderId="15" xfId="0" applyFont="1" applyFill="1" applyBorder="1" applyAlignment="1" applyProtection="1">
      <alignment vertical="center"/>
    </xf>
    <xf numFmtId="0" fontId="76" fillId="0" borderId="0" xfId="0" applyFont="1"/>
    <xf numFmtId="0" fontId="21" fillId="0" borderId="0" xfId="0" applyFont="1"/>
    <xf numFmtId="0" fontId="0" fillId="5" borderId="15" xfId="0" applyFont="1" applyFill="1" applyBorder="1" applyAlignment="1">
      <alignment horizontal="center"/>
    </xf>
    <xf numFmtId="0" fontId="40" fillId="5" borderId="0" xfId="0" applyFont="1" applyFill="1" applyBorder="1" applyAlignment="1" applyProtection="1">
      <alignment horizontal="center" vertical="center" shrinkToFit="1"/>
    </xf>
    <xf numFmtId="0" fontId="38" fillId="5" borderId="15" xfId="0" applyFont="1" applyFill="1" applyBorder="1" applyAlignment="1" applyProtection="1">
      <protection locked="0"/>
    </xf>
    <xf numFmtId="0" fontId="57" fillId="5" borderId="20" xfId="0" applyFont="1" applyFill="1" applyBorder="1" applyAlignment="1" applyProtection="1">
      <alignment vertical="center" textRotation="90" wrapText="1"/>
    </xf>
    <xf numFmtId="0" fontId="57" fillId="5" borderId="21" xfId="0" applyFont="1" applyFill="1" applyBorder="1" applyAlignment="1" applyProtection="1">
      <alignment vertical="center" textRotation="90" wrapText="1"/>
    </xf>
    <xf numFmtId="0" fontId="26" fillId="5" borderId="15" xfId="0" applyFont="1" applyFill="1" applyBorder="1" applyAlignment="1" applyProtection="1">
      <alignment horizontal="center"/>
      <protection locked="0"/>
    </xf>
    <xf numFmtId="0" fontId="21" fillId="5" borderId="0" xfId="0" applyFont="1" applyFill="1" applyBorder="1" applyAlignment="1" applyProtection="1">
      <alignment horizontal="center" vertical="top" wrapText="1"/>
    </xf>
    <xf numFmtId="4" fontId="40" fillId="5" borderId="0" xfId="0" applyNumberFormat="1" applyFont="1" applyFill="1" applyBorder="1" applyAlignment="1" applyProtection="1">
      <alignment horizontal="center" vertical="center"/>
    </xf>
    <xf numFmtId="165" fontId="40" fillId="5" borderId="0" xfId="0" applyNumberFormat="1" applyFont="1" applyFill="1" applyBorder="1" applyAlignment="1" applyProtection="1">
      <alignment horizontal="center" vertical="center" shrinkToFit="1"/>
    </xf>
    <xf numFmtId="164" fontId="21" fillId="5" borderId="0" xfId="2" applyNumberFormat="1" applyFont="1" applyFill="1" applyBorder="1" applyAlignment="1" applyProtection="1">
      <alignment vertical="center" shrinkToFit="1"/>
    </xf>
    <xf numFmtId="3" fontId="40" fillId="5" borderId="0" xfId="0" applyNumberFormat="1" applyFont="1" applyFill="1" applyBorder="1" applyAlignment="1" applyProtection="1">
      <alignment vertical="center" wrapText="1"/>
    </xf>
    <xf numFmtId="1" fontId="0" fillId="0" borderId="48" xfId="0" applyNumberFormat="1" applyBorder="1" applyAlignment="1"/>
    <xf numFmtId="1" fontId="0" fillId="0" borderId="59" xfId="0" applyNumberFormat="1" applyBorder="1" applyAlignment="1"/>
    <xf numFmtId="0" fontId="7" fillId="3" borderId="0" xfId="0" applyFont="1" applyFill="1" applyBorder="1" applyAlignment="1" applyProtection="1">
      <alignment horizontal="center" vertical="top"/>
    </xf>
    <xf numFmtId="0" fontId="10" fillId="7" borderId="0" xfId="0" applyFont="1" applyFill="1" applyBorder="1" applyAlignment="1" applyProtection="1">
      <alignment vertical="center"/>
    </xf>
    <xf numFmtId="0" fontId="0" fillId="7" borderId="0" xfId="0" applyFill="1"/>
    <xf numFmtId="0" fontId="25" fillId="7" borderId="0" xfId="0" applyFont="1" applyFill="1"/>
    <xf numFmtId="0" fontId="25" fillId="7" borderId="0" xfId="0" applyFont="1" applyFill="1" applyBorder="1" applyAlignment="1">
      <alignment vertical="center"/>
    </xf>
    <xf numFmtId="0" fontId="3" fillId="5" borderId="0" xfId="0" applyFont="1" applyFill="1" applyBorder="1" applyAlignment="1" applyProtection="1">
      <alignment horizontal="left" shrinkToFit="1"/>
    </xf>
    <xf numFmtId="1" fontId="0" fillId="11" borderId="15" xfId="0" applyNumberFormat="1" applyFill="1" applyBorder="1"/>
    <xf numFmtId="1" fontId="0" fillId="17" borderId="15" xfId="0" applyNumberFormat="1" applyFill="1" applyBorder="1"/>
    <xf numFmtId="0" fontId="0" fillId="13" borderId="15" xfId="0" applyFill="1" applyBorder="1"/>
    <xf numFmtId="0" fontId="0" fillId="16" borderId="60" xfId="0" applyFont="1" applyFill="1" applyBorder="1" applyProtection="1"/>
    <xf numFmtId="0" fontId="25" fillId="16" borderId="25" xfId="0" applyFont="1" applyFill="1" applyBorder="1"/>
    <xf numFmtId="0" fontId="0" fillId="5" borderId="59" xfId="0" applyFill="1" applyBorder="1" applyProtection="1"/>
    <xf numFmtId="0" fontId="0" fillId="5" borderId="15" xfId="0" applyFont="1" applyFill="1" applyBorder="1" applyProtection="1"/>
    <xf numFmtId="0" fontId="0" fillId="5" borderId="17" xfId="0" applyFont="1" applyFill="1" applyBorder="1" applyProtection="1"/>
    <xf numFmtId="0" fontId="0" fillId="16" borderId="25" xfId="0" applyFont="1" applyFill="1" applyBorder="1" applyProtection="1"/>
    <xf numFmtId="1" fontId="0" fillId="0" borderId="31" xfId="0" applyNumberFormat="1" applyBorder="1" applyAlignment="1"/>
    <xf numFmtId="0" fontId="12" fillId="0" borderId="31" xfId="0" applyFont="1" applyFill="1" applyBorder="1" applyAlignment="1" applyProtection="1">
      <alignment vertical="center"/>
    </xf>
    <xf numFmtId="0" fontId="12" fillId="0" borderId="0" xfId="0" applyFont="1" applyFill="1" applyAlignment="1" applyProtection="1">
      <alignment vertical="center"/>
    </xf>
    <xf numFmtId="1" fontId="0" fillId="0" borderId="0" xfId="0" applyNumberFormat="1"/>
    <xf numFmtId="0" fontId="12" fillId="0" borderId="48" xfId="0" applyFont="1" applyFill="1" applyBorder="1" applyAlignment="1" applyProtection="1">
      <alignment vertical="center"/>
    </xf>
    <xf numFmtId="0" fontId="37" fillId="0" borderId="0" xfId="3" applyProtection="1">
      <protection locked="0"/>
    </xf>
    <xf numFmtId="0" fontId="43" fillId="5" borderId="0" xfId="3" applyFont="1" applyFill="1" applyBorder="1" applyAlignment="1" applyProtection="1">
      <alignment horizontal="left" vertical="top"/>
      <protection locked="0"/>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31" fillId="5" borderId="0" xfId="0" applyFont="1" applyFill="1" applyAlignment="1" applyProtection="1">
      <alignment horizontal="center" vertical="center"/>
    </xf>
    <xf numFmtId="0" fontId="37" fillId="5" borderId="0" xfId="3" applyFill="1" applyBorder="1" applyAlignment="1" applyProtection="1">
      <alignment horizontal="left" vertical="top"/>
      <protection locked="0"/>
    </xf>
    <xf numFmtId="0" fontId="4" fillId="3" borderId="0" xfId="0" applyFont="1" applyFill="1" applyBorder="1" applyAlignment="1" applyProtection="1">
      <alignment horizontal="right" vertical="top" wrapText="1"/>
    </xf>
    <xf numFmtId="0" fontId="4" fillId="3" borderId="4" xfId="0" applyFont="1" applyFill="1" applyBorder="1" applyAlignment="1" applyProtection="1">
      <alignment horizontal="left" vertical="top" wrapText="1"/>
      <protection locked="0"/>
    </xf>
    <xf numFmtId="0" fontId="4" fillId="5" borderId="0" xfId="0" applyFont="1" applyFill="1" applyBorder="1" applyAlignment="1" applyProtection="1">
      <alignment horizontal="justify" vertical="top" wrapText="1"/>
    </xf>
    <xf numFmtId="0" fontId="16" fillId="5" borderId="4" xfId="0" applyFont="1" applyFill="1" applyBorder="1" applyAlignment="1" applyProtection="1">
      <alignment horizontal="left" vertical="top" wrapText="1"/>
    </xf>
    <xf numFmtId="0" fontId="15" fillId="5" borderId="0" xfId="0" applyFont="1" applyFill="1" applyBorder="1" applyAlignment="1" applyProtection="1">
      <alignment horizontal="justify" vertical="top" wrapText="1"/>
    </xf>
    <xf numFmtId="2" fontId="9" fillId="5" borderId="4" xfId="0" applyNumberFormat="1" applyFont="1" applyFill="1" applyBorder="1" applyAlignment="1" applyProtection="1">
      <alignment horizontal="left" vertical="top" wrapText="1"/>
    </xf>
    <xf numFmtId="0" fontId="10" fillId="5" borderId="0" xfId="0" applyFont="1" applyFill="1" applyBorder="1" applyAlignment="1" applyProtection="1">
      <alignment horizontal="center" vertical="top" wrapText="1"/>
    </xf>
    <xf numFmtId="0" fontId="4" fillId="5" borderId="6"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wrapText="1"/>
    </xf>
    <xf numFmtId="0" fontId="4" fillId="3" borderId="0" xfId="0" applyFont="1" applyFill="1" applyBorder="1" applyAlignment="1" applyProtection="1">
      <alignment horizontal="justify" vertical="top"/>
    </xf>
    <xf numFmtId="0" fontId="7" fillId="3" borderId="17"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45" fillId="3" borderId="0" xfId="3" applyFont="1" applyFill="1" applyAlignment="1" applyProtection="1">
      <alignment horizontal="center" vertical="center" wrapText="1"/>
      <protection locked="0"/>
    </xf>
    <xf numFmtId="0" fontId="4" fillId="6" borderId="0" xfId="0" applyFont="1" applyFill="1" applyBorder="1" applyAlignment="1" applyProtection="1">
      <alignment horizontal="justify" vertical="top" wrapText="1"/>
    </xf>
    <xf numFmtId="0" fontId="4" fillId="6" borderId="3" xfId="0" applyFont="1" applyFill="1" applyBorder="1" applyAlignment="1" applyProtection="1">
      <alignment horizontal="justify" vertical="top" wrapText="1"/>
    </xf>
    <xf numFmtId="0" fontId="14" fillId="6" borderId="9" xfId="0" applyFont="1" applyFill="1" applyBorder="1" applyAlignment="1" applyProtection="1">
      <alignment horizontal="left" vertical="center"/>
    </xf>
    <xf numFmtId="0" fontId="14" fillId="6" borderId="10" xfId="0" applyFont="1" applyFill="1" applyBorder="1" applyAlignment="1" applyProtection="1">
      <alignment horizontal="left" vertical="center"/>
    </xf>
    <xf numFmtId="0" fontId="14" fillId="6" borderId="11"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3" xfId="0" applyFont="1" applyFill="1" applyBorder="1" applyAlignment="1" applyProtection="1">
      <alignment horizontal="left" vertical="center"/>
    </xf>
    <xf numFmtId="0" fontId="4" fillId="6" borderId="6" xfId="0" applyFont="1" applyFill="1" applyBorder="1" applyAlignment="1" applyProtection="1">
      <alignment horizontal="justify" vertical="center"/>
    </xf>
    <xf numFmtId="0" fontId="4" fillId="6" borderId="7" xfId="0" applyFont="1" applyFill="1" applyBorder="1" applyAlignment="1" applyProtection="1">
      <alignment horizontal="justify" vertical="center"/>
    </xf>
    <xf numFmtId="0" fontId="25" fillId="5" borderId="0" xfId="0" applyFont="1" applyFill="1" applyBorder="1" applyAlignment="1" applyProtection="1">
      <alignment horizontal="center" vertical="center" wrapText="1"/>
    </xf>
    <xf numFmtId="0" fontId="8" fillId="5" borderId="0" xfId="0" applyFont="1" applyFill="1" applyAlignment="1" applyProtection="1">
      <alignment horizontal="center" vertical="center" wrapText="1"/>
    </xf>
    <xf numFmtId="0" fontId="6" fillId="5" borderId="0" xfId="0" applyFont="1" applyFill="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2" fontId="45" fillId="3" borderId="0" xfId="3" applyNumberFormat="1" applyFont="1" applyFill="1" applyAlignment="1" applyProtection="1">
      <alignment horizontal="center" vertical="center"/>
      <protection locked="0"/>
    </xf>
    <xf numFmtId="0" fontId="46" fillId="3" borderId="20" xfId="0" applyFont="1" applyFill="1" applyBorder="1" applyAlignment="1" applyProtection="1">
      <alignment horizontal="center" vertical="center"/>
    </xf>
    <xf numFmtId="0" fontId="46" fillId="3" borderId="21" xfId="0" applyFont="1" applyFill="1" applyBorder="1" applyAlignment="1" applyProtection="1">
      <alignment horizontal="center" vertical="center"/>
    </xf>
    <xf numFmtId="0" fontId="7" fillId="5" borderId="0" xfId="0" applyFont="1" applyFill="1" applyBorder="1" applyAlignment="1" applyProtection="1">
      <alignment horizontal="justify" vertical="center" wrapText="1"/>
    </xf>
    <xf numFmtId="0" fontId="3" fillId="5" borderId="4"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5" borderId="4" xfId="0" applyFont="1" applyFill="1" applyBorder="1" applyAlignment="1" applyProtection="1">
      <alignment horizontal="left"/>
      <protection locked="0"/>
    </xf>
    <xf numFmtId="0" fontId="2" fillId="5" borderId="1" xfId="0" applyFont="1" applyFill="1" applyBorder="1" applyAlignment="1" applyProtection="1">
      <alignment horizontal="center" vertical="center"/>
    </xf>
    <xf numFmtId="0" fontId="10" fillId="5" borderId="4" xfId="3" applyFont="1" applyFill="1" applyBorder="1" applyAlignment="1" applyProtection="1">
      <alignment horizontal="center"/>
      <protection locked="0"/>
    </xf>
    <xf numFmtId="0" fontId="3" fillId="5" borderId="16" xfId="0" applyFont="1" applyFill="1" applyBorder="1" applyAlignment="1" applyProtection="1">
      <alignment horizontal="left"/>
      <protection locked="0"/>
    </xf>
    <xf numFmtId="0" fontId="4" fillId="3" borderId="4" xfId="0" applyFont="1" applyFill="1" applyBorder="1" applyAlignment="1" applyProtection="1">
      <alignment horizontal="center"/>
      <protection locked="0"/>
    </xf>
    <xf numFmtId="0" fontId="3" fillId="3" borderId="2"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4" fillId="5" borderId="4" xfId="0" applyFont="1" applyFill="1" applyBorder="1" applyAlignment="1" applyProtection="1">
      <alignment horizontal="left"/>
      <protection locked="0"/>
    </xf>
    <xf numFmtId="0" fontId="4" fillId="3" borderId="16"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4" fillId="3" borderId="16" xfId="0" applyFont="1" applyFill="1" applyBorder="1" applyAlignment="1" applyProtection="1">
      <alignment horizontal="center"/>
      <protection locked="0"/>
    </xf>
    <xf numFmtId="0" fontId="73" fillId="5" borderId="0" xfId="0" applyNumberFormat="1" applyFont="1" applyFill="1" applyBorder="1" applyAlignment="1" applyProtection="1">
      <alignment horizontal="center" vertical="center" wrapText="1"/>
    </xf>
    <xf numFmtId="0" fontId="44" fillId="5" borderId="0" xfId="0" applyNumberFormat="1" applyFont="1" applyFill="1" applyBorder="1" applyAlignment="1" applyProtection="1">
      <alignment horizontal="center" vertical="center" wrapText="1"/>
    </xf>
    <xf numFmtId="0" fontId="75" fillId="3" borderId="0" xfId="0" applyFont="1" applyFill="1" applyAlignment="1" applyProtection="1">
      <alignment horizontal="center" vertical="center"/>
    </xf>
    <xf numFmtId="0" fontId="44" fillId="5" borderId="0" xfId="0" applyFont="1" applyFill="1" applyBorder="1" applyAlignment="1" applyProtection="1">
      <alignment horizontal="center"/>
    </xf>
    <xf numFmtId="0" fontId="40" fillId="5" borderId="17" xfId="4" applyNumberFormat="1" applyFont="1" applyFill="1" applyBorder="1" applyAlignment="1" applyProtection="1">
      <alignment horizontal="center" vertical="center" wrapText="1"/>
      <protection locked="0"/>
    </xf>
    <xf numFmtId="0" fontId="40" fillId="5" borderId="16" xfId="4" applyNumberFormat="1" applyFont="1" applyFill="1" applyBorder="1" applyAlignment="1" applyProtection="1">
      <alignment horizontal="center" vertical="center" wrapText="1"/>
      <protection locked="0"/>
    </xf>
    <xf numFmtId="0" fontId="40" fillId="5" borderId="18" xfId="4" applyNumberFormat="1" applyFont="1" applyFill="1" applyBorder="1" applyAlignment="1" applyProtection="1">
      <alignment horizontal="center" vertical="center" wrapText="1"/>
      <protection locked="0"/>
    </xf>
    <xf numFmtId="0" fontId="21" fillId="5" borderId="17" xfId="4" applyNumberFormat="1" applyFont="1" applyFill="1" applyBorder="1" applyAlignment="1" applyProtection="1">
      <alignment horizontal="center" vertical="center" wrapText="1"/>
      <protection locked="0"/>
    </xf>
    <xf numFmtId="0" fontId="21" fillId="5" borderId="16" xfId="4" applyNumberFormat="1" applyFont="1" applyFill="1" applyBorder="1" applyAlignment="1" applyProtection="1">
      <alignment horizontal="center" vertical="center" wrapText="1"/>
      <protection locked="0"/>
    </xf>
    <xf numFmtId="0" fontId="21" fillId="5" borderId="18" xfId="4" applyNumberFormat="1" applyFont="1" applyFill="1" applyBorder="1" applyAlignment="1" applyProtection="1">
      <alignment horizontal="center" vertical="center" wrapText="1"/>
      <protection locked="0"/>
    </xf>
    <xf numFmtId="0" fontId="40" fillId="5" borderId="17" xfId="0" applyFont="1" applyFill="1" applyBorder="1" applyAlignment="1" applyProtection="1">
      <alignment horizontal="center" vertical="top" wrapText="1"/>
      <protection locked="0"/>
    </xf>
    <xf numFmtId="0" fontId="40" fillId="5" borderId="18" xfId="0" applyFont="1" applyFill="1" applyBorder="1" applyAlignment="1" applyProtection="1">
      <alignment horizontal="center" vertical="top" wrapText="1"/>
      <protection locked="0"/>
    </xf>
    <xf numFmtId="0" fontId="40" fillId="5" borderId="0" xfId="0" applyFont="1" applyFill="1" applyAlignment="1" applyProtection="1">
      <alignment horizontal="justify" vertical="top" wrapText="1"/>
    </xf>
    <xf numFmtId="0" fontId="39" fillId="5" borderId="0" xfId="0" applyFont="1" applyFill="1" applyAlignment="1" applyProtection="1">
      <alignment horizontal="justify" vertical="center" wrapText="1"/>
    </xf>
    <xf numFmtId="0" fontId="40" fillId="5" borderId="22"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wrapText="1"/>
    </xf>
    <xf numFmtId="0" fontId="40" fillId="5" borderId="19" xfId="0" applyFont="1" applyFill="1" applyBorder="1" applyAlignment="1" applyProtection="1">
      <alignment horizontal="center" vertical="center" wrapText="1"/>
    </xf>
    <xf numFmtId="0" fontId="40" fillId="5" borderId="23" xfId="0" applyFont="1" applyFill="1" applyBorder="1" applyAlignment="1" applyProtection="1">
      <alignment horizontal="center" vertical="center" wrapText="1"/>
    </xf>
    <xf numFmtId="0" fontId="40" fillId="5" borderId="4" xfId="0" applyFont="1" applyFill="1" applyBorder="1" applyAlignment="1" applyProtection="1">
      <alignment horizontal="center" vertical="center" wrapText="1"/>
    </xf>
    <xf numFmtId="0" fontId="40" fillId="5" borderId="14" xfId="0" applyFont="1" applyFill="1" applyBorder="1" applyAlignment="1" applyProtection="1">
      <alignment horizontal="center" vertical="center" wrapText="1"/>
    </xf>
    <xf numFmtId="0" fontId="40" fillId="5" borderId="17" xfId="0" applyFont="1" applyFill="1" applyBorder="1" applyAlignment="1" applyProtection="1">
      <alignment horizontal="center" vertical="center" wrapText="1"/>
    </xf>
    <xf numFmtId="0" fontId="40" fillId="5" borderId="16" xfId="0" applyFont="1" applyFill="1" applyBorder="1" applyAlignment="1" applyProtection="1">
      <alignment horizontal="center" vertical="center" wrapText="1"/>
    </xf>
    <xf numFmtId="0" fontId="40" fillId="5" borderId="18" xfId="0" applyFont="1" applyFill="1" applyBorder="1" applyAlignment="1" applyProtection="1">
      <alignment horizontal="center" vertical="center" wrapText="1"/>
    </xf>
    <xf numFmtId="0" fontId="21" fillId="5" borderId="17" xfId="0" applyFont="1" applyFill="1" applyBorder="1" applyAlignment="1" applyProtection="1">
      <alignment horizontal="center" vertical="center" wrapText="1"/>
    </xf>
    <xf numFmtId="0" fontId="21" fillId="5" borderId="16" xfId="0" applyFont="1" applyFill="1" applyBorder="1" applyAlignment="1" applyProtection="1">
      <alignment horizontal="center" vertical="center" wrapText="1"/>
    </xf>
    <xf numFmtId="0" fontId="21" fillId="5" borderId="18" xfId="0" applyFont="1" applyFill="1" applyBorder="1" applyAlignment="1" applyProtection="1">
      <alignment horizontal="center" vertical="center" wrapText="1"/>
    </xf>
    <xf numFmtId="0" fontId="21" fillId="5" borderId="17" xfId="0" applyFont="1" applyFill="1" applyBorder="1" applyAlignment="1" applyProtection="1">
      <alignment horizontal="left" vertical="center"/>
    </xf>
    <xf numFmtId="0" fontId="21" fillId="5" borderId="16" xfId="0" applyFont="1" applyFill="1" applyBorder="1" applyAlignment="1" applyProtection="1">
      <alignment horizontal="left" vertical="center"/>
    </xf>
    <xf numFmtId="0" fontId="21" fillId="5" borderId="18" xfId="0" applyFont="1" applyFill="1" applyBorder="1" applyAlignment="1" applyProtection="1">
      <alignment horizontal="left" vertical="center"/>
    </xf>
    <xf numFmtId="0" fontId="53" fillId="5" borderId="22" xfId="0" applyFont="1" applyFill="1" applyBorder="1" applyAlignment="1" applyProtection="1">
      <alignment horizontal="left" vertical="top" wrapText="1"/>
    </xf>
    <xf numFmtId="0" fontId="53" fillId="5" borderId="1" xfId="0" applyFont="1" applyFill="1" applyBorder="1" applyAlignment="1" applyProtection="1">
      <alignment horizontal="left" vertical="top" wrapText="1"/>
    </xf>
    <xf numFmtId="0" fontId="53" fillId="5" borderId="19" xfId="0" applyFont="1" applyFill="1" applyBorder="1" applyAlignment="1" applyProtection="1">
      <alignment horizontal="left" vertical="top" wrapText="1"/>
    </xf>
    <xf numFmtId="0" fontId="39" fillId="5" borderId="0" xfId="0" applyFont="1" applyFill="1" applyBorder="1" applyAlignment="1" applyProtection="1">
      <alignment horizontal="left" vertical="center" wrapText="1"/>
    </xf>
    <xf numFmtId="0" fontId="39" fillId="5" borderId="46" xfId="0" applyFont="1" applyFill="1" applyBorder="1" applyAlignment="1" applyProtection="1">
      <alignment horizontal="left" vertical="center" wrapText="1"/>
    </xf>
    <xf numFmtId="0" fontId="57" fillId="5" borderId="51" xfId="0" applyFont="1" applyFill="1" applyBorder="1" applyAlignment="1" applyProtection="1">
      <alignment horizontal="center" vertical="center" textRotation="90" wrapText="1"/>
    </xf>
    <xf numFmtId="0" fontId="57" fillId="5" borderId="52" xfId="0" applyFont="1" applyFill="1" applyBorder="1" applyAlignment="1" applyProtection="1">
      <alignment horizontal="center" vertical="center" textRotation="90" wrapText="1"/>
    </xf>
    <xf numFmtId="0" fontId="57" fillId="5" borderId="20" xfId="0" applyFont="1" applyFill="1" applyBorder="1" applyAlignment="1" applyProtection="1">
      <alignment horizontal="center" vertical="center" wrapText="1"/>
    </xf>
    <xf numFmtId="0" fontId="57" fillId="5" borderId="21" xfId="0" applyFont="1" applyFill="1" applyBorder="1" applyAlignment="1" applyProtection="1">
      <alignment horizontal="center" vertical="center" wrapText="1"/>
    </xf>
    <xf numFmtId="0" fontId="39" fillId="5" borderId="0" xfId="0" applyFont="1" applyFill="1" applyAlignment="1" applyProtection="1">
      <alignment horizontal="justify" vertical="top" wrapText="1"/>
    </xf>
    <xf numFmtId="0" fontId="21" fillId="5" borderId="15" xfId="0" applyFont="1" applyFill="1" applyBorder="1" applyAlignment="1" applyProtection="1">
      <alignment horizontal="center" vertical="center" wrapText="1"/>
      <protection locked="0"/>
    </xf>
    <xf numFmtId="0" fontId="40" fillId="5" borderId="15" xfId="0" applyFont="1" applyFill="1" applyBorder="1" applyAlignment="1" applyProtection="1">
      <alignment horizontal="center" vertical="justify" wrapText="1"/>
      <protection locked="0"/>
    </xf>
    <xf numFmtId="0" fontId="21" fillId="5" borderId="15" xfId="0" applyFont="1" applyFill="1" applyBorder="1" applyAlignment="1" applyProtection="1">
      <alignment horizontal="center" vertical="justify" wrapText="1"/>
      <protection locked="0"/>
    </xf>
    <xf numFmtId="0" fontId="21" fillId="5" borderId="17" xfId="0" applyFont="1" applyFill="1" applyBorder="1" applyAlignment="1" applyProtection="1">
      <alignment horizontal="left" vertical="top"/>
    </xf>
    <xf numFmtId="0" fontId="21" fillId="5" borderId="16" xfId="0" applyFont="1" applyFill="1" applyBorder="1" applyAlignment="1" applyProtection="1">
      <alignment horizontal="left" vertical="top"/>
    </xf>
    <xf numFmtId="0" fontId="21" fillId="5" borderId="18" xfId="0" applyFont="1" applyFill="1" applyBorder="1" applyAlignment="1" applyProtection="1">
      <alignment horizontal="left" vertical="top"/>
    </xf>
    <xf numFmtId="0" fontId="40" fillId="5" borderId="17" xfId="0" applyFont="1" applyFill="1" applyBorder="1" applyAlignment="1" applyProtection="1">
      <alignment horizontal="center" vertical="justify" wrapText="1"/>
      <protection locked="0"/>
    </xf>
    <xf numFmtId="0" fontId="40" fillId="5" borderId="16" xfId="0" applyFont="1" applyFill="1" applyBorder="1" applyAlignment="1" applyProtection="1">
      <alignment horizontal="center" vertical="justify" wrapText="1"/>
      <protection locked="0"/>
    </xf>
    <xf numFmtId="0" fontId="40" fillId="5" borderId="18" xfId="0" applyFont="1" applyFill="1" applyBorder="1" applyAlignment="1" applyProtection="1">
      <alignment horizontal="center" vertical="justify" wrapText="1"/>
      <protection locked="0"/>
    </xf>
    <xf numFmtId="0" fontId="40" fillId="10" borderId="33" xfId="0" applyFont="1" applyFill="1" applyBorder="1" applyAlignment="1" applyProtection="1">
      <alignment horizontal="center" vertical="center"/>
    </xf>
    <xf numFmtId="0" fontId="40" fillId="10" borderId="34" xfId="0" applyFont="1" applyFill="1" applyBorder="1" applyAlignment="1" applyProtection="1">
      <alignment horizontal="center" vertical="center"/>
    </xf>
    <xf numFmtId="0" fontId="40" fillId="10" borderId="35" xfId="0" applyFont="1" applyFill="1" applyBorder="1" applyAlignment="1" applyProtection="1">
      <alignment horizontal="center" vertical="center"/>
    </xf>
    <xf numFmtId="0" fontId="57" fillId="5" borderId="39" xfId="0" applyFont="1" applyFill="1" applyBorder="1" applyAlignment="1" applyProtection="1">
      <alignment horizontal="left" vertical="center" wrapText="1"/>
    </xf>
    <xf numFmtId="0" fontId="57" fillId="5" borderId="37" xfId="0" applyFont="1" applyFill="1" applyBorder="1" applyAlignment="1" applyProtection="1">
      <alignment horizontal="left" vertical="center" wrapText="1"/>
    </xf>
    <xf numFmtId="0" fontId="57" fillId="5" borderId="40" xfId="0" applyFont="1" applyFill="1" applyBorder="1" applyAlignment="1" applyProtection="1">
      <alignment horizontal="left" vertical="center" wrapText="1"/>
    </xf>
    <xf numFmtId="0" fontId="0" fillId="5" borderId="15" xfId="0" applyFill="1" applyBorder="1" applyAlignment="1">
      <alignment horizontal="center"/>
    </xf>
    <xf numFmtId="0" fontId="21" fillId="5" borderId="15" xfId="0" applyFont="1" applyFill="1" applyBorder="1" applyAlignment="1" applyProtection="1">
      <alignment horizontal="center" vertical="center" wrapText="1"/>
    </xf>
    <xf numFmtId="0" fontId="40" fillId="0" borderId="15" xfId="0" applyFont="1" applyFill="1" applyBorder="1" applyAlignment="1" applyProtection="1">
      <alignment horizontal="center" vertical="justify" wrapText="1"/>
      <protection locked="0"/>
    </xf>
    <xf numFmtId="0" fontId="21" fillId="0" borderId="15" xfId="0" applyFont="1" applyFill="1" applyBorder="1" applyAlignment="1" applyProtection="1">
      <alignment horizontal="center" vertical="justify" wrapText="1"/>
      <protection locked="0"/>
    </xf>
    <xf numFmtId="0" fontId="40" fillId="5" borderId="15" xfId="0" applyFont="1" applyFill="1" applyBorder="1" applyAlignment="1" applyProtection="1">
      <alignment horizontal="center" vertical="center" wrapText="1"/>
    </xf>
    <xf numFmtId="0" fontId="21" fillId="5" borderId="17" xfId="0" applyFont="1" applyFill="1" applyBorder="1" applyAlignment="1" applyProtection="1">
      <alignment horizontal="left" vertical="center" wrapText="1"/>
    </xf>
    <xf numFmtId="0" fontId="21" fillId="5" borderId="16" xfId="0" applyFont="1" applyFill="1" applyBorder="1" applyAlignment="1" applyProtection="1">
      <alignment horizontal="left" vertical="center" wrapText="1"/>
    </xf>
    <xf numFmtId="0" fontId="21" fillId="5" borderId="18" xfId="0" applyFont="1" applyFill="1" applyBorder="1" applyAlignment="1" applyProtection="1">
      <alignment horizontal="left" vertical="center" wrapText="1"/>
    </xf>
    <xf numFmtId="0" fontId="26" fillId="5" borderId="15" xfId="0" applyFont="1" applyFill="1" applyBorder="1" applyAlignment="1" applyProtection="1">
      <alignment horizontal="center" vertical="center" wrapText="1"/>
      <protection locked="0"/>
    </xf>
    <xf numFmtId="0" fontId="38" fillId="5" borderId="15"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left" vertical="center" wrapText="1"/>
    </xf>
    <xf numFmtId="0" fontId="3" fillId="5" borderId="16" xfId="0" applyFont="1" applyFill="1" applyBorder="1" applyAlignment="1" applyProtection="1">
      <alignment horizontal="left" vertical="center" wrapText="1"/>
    </xf>
    <xf numFmtId="0" fontId="3" fillId="5" borderId="18" xfId="0" applyFont="1" applyFill="1" applyBorder="1" applyAlignment="1" applyProtection="1">
      <alignment horizontal="left" vertical="center" wrapText="1"/>
    </xf>
    <xf numFmtId="0" fontId="38" fillId="5" borderId="15" xfId="0" applyFont="1" applyFill="1" applyBorder="1" applyAlignment="1" applyProtection="1">
      <alignment horizontal="center" vertical="center" wrapText="1"/>
    </xf>
    <xf numFmtId="0" fontId="21" fillId="5" borderId="15" xfId="0" applyFont="1" applyFill="1" applyBorder="1" applyAlignment="1" applyProtection="1">
      <alignment horizontal="left" vertical="center" wrapText="1"/>
    </xf>
    <xf numFmtId="0" fontId="74" fillId="5" borderId="0" xfId="0" applyFont="1" applyFill="1" applyBorder="1" applyAlignment="1" applyProtection="1">
      <alignment horizontal="center"/>
    </xf>
    <xf numFmtId="0" fontId="37" fillId="5" borderId="0" xfId="3" applyFill="1" applyAlignment="1">
      <alignment vertical="center"/>
    </xf>
    <xf numFmtId="0" fontId="38" fillId="5" borderId="15" xfId="0" applyFont="1" applyFill="1" applyBorder="1" applyAlignment="1" applyProtection="1">
      <alignment horizontal="left" vertical="center" wrapText="1"/>
    </xf>
    <xf numFmtId="0" fontId="40" fillId="5" borderId="15" xfId="0" applyFont="1" applyFill="1" applyBorder="1" applyAlignment="1">
      <alignment horizontal="center"/>
    </xf>
    <xf numFmtId="0" fontId="21" fillId="5" borderId="15" xfId="0" applyFont="1" applyFill="1" applyBorder="1" applyAlignment="1" applyProtection="1">
      <alignment horizontal="center"/>
      <protection locked="0"/>
    </xf>
    <xf numFmtId="0" fontId="39" fillId="5" borderId="0" xfId="0" applyFont="1" applyFill="1" applyAlignment="1" applyProtection="1">
      <alignment horizontal="left" vertical="center" wrapText="1"/>
    </xf>
    <xf numFmtId="0" fontId="21" fillId="5" borderId="15" xfId="0" applyFont="1" applyFill="1" applyBorder="1" applyAlignment="1" applyProtection="1">
      <alignment horizontal="center" vertical="center"/>
      <protection locked="0"/>
    </xf>
    <xf numFmtId="0" fontId="21" fillId="5" borderId="17" xfId="0" applyFont="1" applyFill="1" applyBorder="1" applyAlignment="1" applyProtection="1">
      <alignment horizontal="center" vertical="center"/>
      <protection locked="0"/>
    </xf>
    <xf numFmtId="0" fontId="21" fillId="5" borderId="16"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protection locked="0"/>
    </xf>
    <xf numFmtId="0" fontId="21" fillId="5" borderId="17" xfId="0" applyFont="1" applyFill="1" applyBorder="1" applyAlignment="1" applyProtection="1">
      <alignment horizontal="center"/>
      <protection locked="0"/>
    </xf>
    <xf numFmtId="0" fontId="21" fillId="5" borderId="18" xfId="0" applyFont="1" applyFill="1" applyBorder="1" applyAlignment="1" applyProtection="1">
      <alignment horizontal="center"/>
      <protection locked="0"/>
    </xf>
    <xf numFmtId="0" fontId="21" fillId="5" borderId="16" xfId="0" applyFont="1" applyFill="1" applyBorder="1" applyAlignment="1" applyProtection="1">
      <alignment horizontal="center"/>
      <protection locked="0"/>
    </xf>
    <xf numFmtId="0" fontId="21" fillId="5" borderId="0" xfId="0" applyFont="1" applyFill="1" applyBorder="1"/>
    <xf numFmtId="0" fontId="21" fillId="5" borderId="0" xfId="0" applyFont="1" applyFill="1"/>
    <xf numFmtId="0" fontId="40" fillId="5" borderId="0" xfId="0" applyFont="1" applyFill="1" applyAlignment="1">
      <alignment horizontal="justify" vertical="top" wrapText="1"/>
    </xf>
    <xf numFmtId="0" fontId="54" fillId="5" borderId="15" xfId="0" applyFont="1" applyFill="1" applyBorder="1" applyAlignment="1" applyProtection="1">
      <alignment horizontal="center" vertical="center" wrapText="1"/>
    </xf>
    <xf numFmtId="0" fontId="40" fillId="5" borderId="15" xfId="0" applyFont="1" applyFill="1" applyBorder="1" applyAlignment="1">
      <alignment horizontal="center" vertical="center" wrapText="1"/>
    </xf>
    <xf numFmtId="0" fontId="40" fillId="5" borderId="15" xfId="0" applyFont="1" applyFill="1" applyBorder="1" applyAlignment="1">
      <alignment horizontal="center" vertical="center" textRotation="90"/>
    </xf>
    <xf numFmtId="0" fontId="21" fillId="5" borderId="15" xfId="0" applyFont="1" applyFill="1" applyBorder="1" applyAlignment="1">
      <alignment horizontal="center" vertical="center"/>
    </xf>
    <xf numFmtId="0" fontId="38" fillId="5" borderId="15" xfId="0" applyFont="1" applyFill="1" applyBorder="1" applyAlignment="1">
      <alignment horizontal="center" vertical="center"/>
    </xf>
    <xf numFmtId="0" fontId="38" fillId="5" borderId="17" xfId="0" applyFont="1" applyFill="1" applyBorder="1" applyAlignment="1">
      <alignment horizontal="center" vertical="center"/>
    </xf>
    <xf numFmtId="0" fontId="38" fillId="5" borderId="18" xfId="0" applyFont="1" applyFill="1" applyBorder="1" applyAlignment="1">
      <alignment horizontal="center" vertical="center"/>
    </xf>
    <xf numFmtId="0" fontId="40" fillId="5" borderId="17" xfId="0" applyFont="1" applyFill="1" applyBorder="1" applyAlignment="1" applyProtection="1">
      <alignment horizontal="center" vertical="center"/>
    </xf>
    <xf numFmtId="0" fontId="40" fillId="5" borderId="18" xfId="0" applyFont="1" applyFill="1" applyBorder="1" applyAlignment="1" applyProtection="1">
      <alignment horizontal="center" vertical="center"/>
    </xf>
    <xf numFmtId="0" fontId="40" fillId="5" borderId="16" xfId="0" applyFont="1" applyFill="1" applyBorder="1" applyAlignment="1" applyProtection="1">
      <alignment horizontal="center" vertical="center"/>
    </xf>
    <xf numFmtId="0" fontId="70" fillId="5" borderId="0" xfId="0" applyFont="1" applyFill="1" applyAlignment="1" applyProtection="1">
      <alignment horizontal="justify" vertical="center" wrapText="1"/>
    </xf>
    <xf numFmtId="0" fontId="0" fillId="5" borderId="17"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21" fillId="5" borderId="20" xfId="0" applyFont="1" applyFill="1" applyBorder="1" applyAlignment="1" applyProtection="1">
      <alignment horizontal="center"/>
      <protection locked="0"/>
    </xf>
    <xf numFmtId="0" fontId="40" fillId="5" borderId="8" xfId="0" applyFont="1" applyFill="1" applyBorder="1" applyAlignment="1" applyProtection="1">
      <alignment horizontal="center"/>
      <protection locked="0"/>
    </xf>
    <xf numFmtId="0" fontId="40" fillId="5" borderId="49" xfId="0" applyFont="1" applyFill="1" applyBorder="1" applyAlignment="1" applyProtection="1">
      <alignment horizontal="center"/>
      <protection locked="0"/>
    </xf>
    <xf numFmtId="0" fontId="40" fillId="5" borderId="17" xfId="0" applyFont="1" applyFill="1" applyBorder="1" applyAlignment="1" applyProtection="1">
      <alignment horizontal="center" vertical="center"/>
      <protection locked="0"/>
    </xf>
    <xf numFmtId="0" fontId="40" fillId="5" borderId="1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xf>
    <xf numFmtId="0" fontId="2" fillId="5" borderId="17" xfId="4" applyNumberFormat="1" applyFont="1" applyFill="1" applyBorder="1" applyAlignment="1" applyProtection="1">
      <alignment horizontal="center" vertical="top" wrapText="1"/>
    </xf>
    <xf numFmtId="0" fontId="2" fillId="5" borderId="16" xfId="4" applyNumberFormat="1" applyFont="1" applyFill="1" applyBorder="1" applyAlignment="1" applyProtection="1">
      <alignment horizontal="center" vertical="top" wrapText="1"/>
    </xf>
    <xf numFmtId="0" fontId="2" fillId="5" borderId="18" xfId="4" applyNumberFormat="1" applyFont="1" applyFill="1" applyBorder="1" applyAlignment="1" applyProtection="1">
      <alignment horizontal="center" vertical="top" wrapText="1"/>
    </xf>
    <xf numFmtId="0" fontId="53" fillId="5" borderId="0" xfId="0" applyFont="1" applyFill="1" applyAlignment="1" applyProtection="1">
      <alignment horizontal="justify" vertical="center" wrapText="1"/>
    </xf>
    <xf numFmtId="0" fontId="40" fillId="5" borderId="15" xfId="0" applyNumberFormat="1" applyFont="1" applyFill="1" applyBorder="1" applyAlignment="1" applyProtection="1">
      <alignment horizontal="center" vertical="center" wrapText="1"/>
    </xf>
    <xf numFmtId="0" fontId="40" fillId="5" borderId="15" xfId="0" applyNumberFormat="1" applyFont="1" applyFill="1" applyBorder="1" applyAlignment="1" applyProtection="1">
      <alignment horizontal="center" vertical="center" textRotation="90" wrapText="1"/>
    </xf>
    <xf numFmtId="0" fontId="21" fillId="0" borderId="15" xfId="0" applyFont="1" applyFill="1" applyBorder="1" applyAlignment="1" applyProtection="1">
      <alignment horizontal="center" vertical="center" wrapText="1"/>
      <protection locked="0"/>
    </xf>
    <xf numFmtId="0" fontId="40" fillId="5" borderId="31" xfId="0" applyFont="1" applyFill="1" applyBorder="1" applyAlignment="1" applyProtection="1">
      <alignment horizontal="center" vertical="center" textRotation="90" wrapText="1"/>
    </xf>
    <xf numFmtId="0" fontId="40" fillId="5" borderId="48" xfId="0" applyFont="1" applyFill="1" applyBorder="1" applyAlignment="1" applyProtection="1">
      <alignment horizontal="center" vertical="center" textRotation="90" wrapText="1"/>
    </xf>
    <xf numFmtId="0" fontId="21" fillId="5" borderId="17" xfId="0" applyFont="1" applyFill="1" applyBorder="1" applyAlignment="1" applyProtection="1">
      <alignment horizontal="center" vertical="center"/>
    </xf>
    <xf numFmtId="0" fontId="21" fillId="5" borderId="16" xfId="0" applyFont="1" applyFill="1" applyBorder="1" applyAlignment="1" applyProtection="1">
      <alignment horizontal="center" vertical="center"/>
    </xf>
    <xf numFmtId="0" fontId="21" fillId="5" borderId="18" xfId="0" applyFont="1" applyFill="1" applyBorder="1" applyAlignment="1" applyProtection="1">
      <alignment horizontal="center" vertical="center"/>
    </xf>
    <xf numFmtId="0" fontId="69" fillId="5" borderId="4" xfId="0" applyFont="1" applyFill="1" applyBorder="1" applyAlignment="1" applyProtection="1">
      <alignment horizontal="justify" vertical="top" wrapText="1"/>
    </xf>
    <xf numFmtId="0" fontId="21" fillId="5" borderId="17"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3" fontId="40" fillId="5" borderId="15" xfId="0" applyNumberFormat="1" applyFont="1" applyFill="1" applyBorder="1" applyAlignment="1" applyProtection="1">
      <alignment horizontal="center" vertical="center" shrinkToFit="1"/>
      <protection locked="0"/>
    </xf>
    <xf numFmtId="3" fontId="40" fillId="5" borderId="20" xfId="0" applyNumberFormat="1" applyFont="1" applyFill="1" applyBorder="1" applyAlignment="1" applyProtection="1">
      <alignment horizontal="center" vertical="center" shrinkToFit="1"/>
      <protection locked="0"/>
    </xf>
    <xf numFmtId="3" fontId="40" fillId="5" borderId="8" xfId="0" applyNumberFormat="1" applyFont="1" applyFill="1" applyBorder="1" applyAlignment="1" applyProtection="1">
      <alignment horizontal="center" vertical="center" shrinkToFit="1"/>
      <protection locked="0"/>
    </xf>
    <xf numFmtId="3" fontId="40" fillId="5" borderId="21" xfId="0" applyNumberFormat="1" applyFont="1" applyFill="1" applyBorder="1" applyAlignment="1" applyProtection="1">
      <alignment horizontal="center" vertical="center" shrinkToFit="1"/>
      <protection locked="0"/>
    </xf>
    <xf numFmtId="0" fontId="53" fillId="5" borderId="22" xfId="0" applyFont="1" applyFill="1" applyBorder="1" applyAlignment="1" applyProtection="1">
      <alignment horizontal="justify" vertical="top" wrapText="1"/>
    </xf>
    <xf numFmtId="0" fontId="53" fillId="5" borderId="1" xfId="0" applyFont="1" applyFill="1" applyBorder="1" applyAlignment="1" applyProtection="1">
      <alignment horizontal="justify" vertical="top" wrapText="1"/>
    </xf>
    <xf numFmtId="0" fontId="53" fillId="5" borderId="19" xfId="0" applyFont="1" applyFill="1" applyBorder="1" applyAlignment="1" applyProtection="1">
      <alignment horizontal="justify" vertical="top" wrapText="1"/>
    </xf>
    <xf numFmtId="0" fontId="39" fillId="5" borderId="0" xfId="0" applyFont="1" applyFill="1" applyBorder="1" applyAlignment="1" applyProtection="1">
      <alignment horizontal="justify" vertical="center" wrapText="1"/>
    </xf>
    <xf numFmtId="0" fontId="39" fillId="5" borderId="12" xfId="0" applyFont="1" applyFill="1" applyBorder="1" applyAlignment="1" applyProtection="1">
      <alignment horizontal="justify" vertical="center" wrapText="1"/>
    </xf>
    <xf numFmtId="0" fontId="39" fillId="5" borderId="26" xfId="0" applyFont="1" applyFill="1" applyBorder="1" applyAlignment="1" applyProtection="1">
      <alignment horizontal="justify" vertical="top" wrapText="1"/>
    </xf>
    <xf numFmtId="0" fontId="39" fillId="5" borderId="28" xfId="0" applyFont="1" applyFill="1" applyBorder="1" applyAlignment="1" applyProtection="1">
      <alignment horizontal="justify" vertical="top" wrapText="1"/>
    </xf>
    <xf numFmtId="0" fontId="40" fillId="8" borderId="29" xfId="0" applyFont="1" applyFill="1" applyBorder="1" applyAlignment="1" applyProtection="1">
      <alignment horizontal="center" vertical="center" wrapText="1"/>
    </xf>
    <xf numFmtId="0" fontId="40" fillId="8" borderId="30" xfId="0" applyFont="1" applyFill="1" applyBorder="1" applyAlignment="1" applyProtection="1">
      <alignment horizontal="center" vertical="center" wrapText="1"/>
    </xf>
    <xf numFmtId="0" fontId="40" fillId="8" borderId="32" xfId="0" applyFont="1" applyFill="1" applyBorder="1" applyAlignment="1" applyProtection="1">
      <alignment horizontal="center" vertical="center" wrapText="1"/>
    </xf>
    <xf numFmtId="0" fontId="39" fillId="5" borderId="4" xfId="0" applyFont="1" applyFill="1" applyBorder="1" applyAlignment="1" applyProtection="1">
      <alignment horizontal="justify" vertical="top" wrapText="1"/>
    </xf>
    <xf numFmtId="0" fontId="39" fillId="5" borderId="14" xfId="0" applyFont="1" applyFill="1" applyBorder="1" applyAlignment="1" applyProtection="1">
      <alignment horizontal="justify" vertical="top" wrapText="1"/>
    </xf>
    <xf numFmtId="0" fontId="39" fillId="5" borderId="4" xfId="0" applyFont="1" applyFill="1" applyBorder="1" applyAlignment="1" applyProtection="1">
      <alignment horizontal="left" vertical="center" wrapText="1"/>
    </xf>
    <xf numFmtId="0" fontId="39" fillId="5" borderId="14" xfId="0" applyFont="1" applyFill="1" applyBorder="1" applyAlignment="1" applyProtection="1">
      <alignment horizontal="left" vertical="center" wrapText="1"/>
    </xf>
    <xf numFmtId="0" fontId="38" fillId="5" borderId="17" xfId="0" applyFont="1" applyFill="1" applyBorder="1" applyAlignment="1" applyProtection="1">
      <alignment horizontal="center" vertical="center" wrapText="1"/>
    </xf>
    <xf numFmtId="0" fontId="38" fillId="5" borderId="16" xfId="0" applyFont="1" applyFill="1" applyBorder="1" applyAlignment="1" applyProtection="1">
      <alignment horizontal="center" vertical="center" wrapText="1"/>
    </xf>
    <xf numFmtId="0" fontId="38" fillId="5" borderId="18" xfId="0" applyFont="1" applyFill="1" applyBorder="1" applyAlignment="1" applyProtection="1">
      <alignment horizontal="center" vertical="center" wrapText="1"/>
    </xf>
    <xf numFmtId="1" fontId="21" fillId="5" borderId="17" xfId="0" applyNumberFormat="1" applyFont="1" applyFill="1" applyBorder="1" applyAlignment="1" applyProtection="1">
      <alignment horizontal="center" vertical="center" wrapText="1"/>
      <protection locked="0"/>
    </xf>
    <xf numFmtId="1" fontId="21" fillId="5" borderId="16" xfId="0" applyNumberFormat="1" applyFont="1" applyFill="1" applyBorder="1" applyAlignment="1" applyProtection="1">
      <alignment horizontal="center" vertical="center" wrapText="1"/>
      <protection locked="0"/>
    </xf>
    <xf numFmtId="1" fontId="21" fillId="5" borderId="18" xfId="0" applyNumberFormat="1" applyFont="1" applyFill="1" applyBorder="1" applyAlignment="1" applyProtection="1">
      <alignment horizontal="center" vertical="center" wrapText="1"/>
      <protection locked="0"/>
    </xf>
    <xf numFmtId="1" fontId="21" fillId="5" borderId="15" xfId="0" applyNumberFormat="1" applyFont="1" applyFill="1" applyBorder="1" applyAlignment="1" applyProtection="1">
      <alignment horizontal="center" vertical="center" wrapText="1"/>
      <protection locked="0"/>
    </xf>
    <xf numFmtId="0" fontId="39" fillId="5" borderId="0" xfId="0" applyFont="1" applyFill="1" applyBorder="1" applyAlignment="1" applyProtection="1">
      <alignment horizontal="justify" vertical="top" wrapText="1"/>
    </xf>
    <xf numFmtId="0" fontId="39" fillId="5" borderId="12" xfId="0" applyFont="1" applyFill="1" applyBorder="1" applyAlignment="1" applyProtection="1">
      <alignment horizontal="justify" vertical="top" wrapText="1"/>
    </xf>
    <xf numFmtId="0" fontId="53" fillId="5" borderId="22" xfId="0" applyFont="1" applyFill="1" applyBorder="1" applyAlignment="1" applyProtection="1">
      <alignment horizontal="left" wrapText="1"/>
    </xf>
    <xf numFmtId="0" fontId="53" fillId="5" borderId="1" xfId="0" applyFont="1" applyFill="1" applyBorder="1" applyAlignment="1" applyProtection="1">
      <alignment horizontal="left" wrapText="1"/>
    </xf>
    <xf numFmtId="0" fontId="53" fillId="5" borderId="19" xfId="0" applyFont="1" applyFill="1" applyBorder="1" applyAlignment="1" applyProtection="1">
      <alignment horizontal="left" wrapText="1"/>
    </xf>
    <xf numFmtId="3" fontId="21" fillId="5" borderId="17" xfId="0" applyNumberFormat="1" applyFont="1" applyFill="1" applyBorder="1" applyAlignment="1" applyProtection="1">
      <alignment horizontal="center" vertical="center" shrinkToFit="1"/>
      <protection locked="0"/>
    </xf>
    <xf numFmtId="3" fontId="21" fillId="5" borderId="16" xfId="0" applyNumberFormat="1" applyFont="1" applyFill="1" applyBorder="1" applyAlignment="1" applyProtection="1">
      <alignment horizontal="center" vertical="center" shrinkToFit="1"/>
      <protection locked="0"/>
    </xf>
    <xf numFmtId="3" fontId="21" fillId="5" borderId="18" xfId="0" applyNumberFormat="1" applyFont="1" applyFill="1" applyBorder="1" applyAlignment="1" applyProtection="1">
      <alignment horizontal="center" vertical="center" shrinkToFit="1"/>
      <protection locked="0"/>
    </xf>
    <xf numFmtId="0" fontId="39" fillId="5" borderId="4" xfId="0" applyFont="1" applyFill="1" applyBorder="1" applyAlignment="1" applyProtection="1">
      <alignment horizontal="justify" vertical="center" wrapText="1"/>
    </xf>
    <xf numFmtId="0" fontId="39" fillId="5" borderId="14" xfId="0" applyFont="1" applyFill="1" applyBorder="1" applyAlignment="1" applyProtection="1">
      <alignment horizontal="justify" vertical="center" wrapText="1"/>
    </xf>
    <xf numFmtId="0" fontId="40" fillId="5" borderId="0" xfId="0" applyFont="1" applyFill="1" applyAlignment="1" applyProtection="1">
      <alignment horizontal="left" vertical="top" wrapText="1"/>
    </xf>
    <xf numFmtId="0" fontId="40" fillId="5" borderId="17" xfId="0" applyFont="1" applyFill="1" applyBorder="1" applyAlignment="1" applyProtection="1">
      <alignment horizontal="center" wrapText="1"/>
    </xf>
    <xf numFmtId="0" fontId="40" fillId="5" borderId="16" xfId="0" applyFont="1" applyFill="1" applyBorder="1" applyAlignment="1" applyProtection="1">
      <alignment horizontal="center" wrapText="1"/>
    </xf>
    <xf numFmtId="0" fontId="40" fillId="5" borderId="18" xfId="0" applyFont="1" applyFill="1" applyBorder="1" applyAlignment="1" applyProtection="1">
      <alignment horizontal="center" wrapText="1"/>
    </xf>
    <xf numFmtId="0" fontId="40" fillId="7" borderId="33" xfId="0" applyFont="1" applyFill="1" applyBorder="1" applyAlignment="1" applyProtection="1">
      <alignment horizontal="center" vertical="center"/>
    </xf>
    <xf numFmtId="0" fontId="40" fillId="7" borderId="34" xfId="0" applyFont="1" applyFill="1" applyBorder="1" applyAlignment="1" applyProtection="1">
      <alignment horizontal="center" vertical="center"/>
    </xf>
    <xf numFmtId="0" fontId="40" fillId="7" borderId="35" xfId="0" applyFont="1" applyFill="1" applyBorder="1" applyAlignment="1" applyProtection="1">
      <alignment horizontal="center" vertical="center"/>
    </xf>
    <xf numFmtId="0" fontId="53" fillId="5" borderId="22" xfId="0" applyFont="1" applyFill="1" applyBorder="1" applyAlignment="1" applyProtection="1">
      <alignment horizontal="left" vertical="center" wrapText="1"/>
    </xf>
    <xf numFmtId="0" fontId="53" fillId="5" borderId="1" xfId="0" applyFont="1" applyFill="1" applyBorder="1" applyAlignment="1" applyProtection="1">
      <alignment horizontal="left" vertical="center" wrapText="1"/>
    </xf>
    <xf numFmtId="0" fontId="53" fillId="5" borderId="19" xfId="0" applyFont="1" applyFill="1" applyBorder="1" applyAlignment="1" applyProtection="1">
      <alignment horizontal="left" vertical="center" wrapText="1"/>
    </xf>
    <xf numFmtId="0" fontId="53" fillId="5" borderId="44" xfId="0" applyFont="1" applyFill="1" applyBorder="1" applyAlignment="1" applyProtection="1">
      <alignment horizontal="left" vertical="top" wrapText="1"/>
    </xf>
    <xf numFmtId="0" fontId="53" fillId="5" borderId="37" xfId="0" applyFont="1" applyFill="1" applyBorder="1" applyAlignment="1" applyProtection="1">
      <alignment horizontal="left" vertical="top" wrapText="1"/>
    </xf>
    <xf numFmtId="0" fontId="53" fillId="5" borderId="45" xfId="0" applyFont="1" applyFill="1" applyBorder="1" applyAlignment="1" applyProtection="1">
      <alignment horizontal="left" vertical="top" wrapText="1"/>
    </xf>
    <xf numFmtId="4" fontId="40" fillId="5" borderId="20" xfId="0" applyNumberFormat="1" applyFont="1" applyFill="1" applyBorder="1" applyAlignment="1" applyProtection="1">
      <alignment horizontal="center" vertical="center" shrinkToFit="1"/>
      <protection locked="0"/>
    </xf>
    <xf numFmtId="4" fontId="40" fillId="5" borderId="8" xfId="0" applyNumberFormat="1" applyFont="1" applyFill="1" applyBorder="1" applyAlignment="1" applyProtection="1">
      <alignment horizontal="center" vertical="center" shrinkToFit="1"/>
      <protection locked="0"/>
    </xf>
    <xf numFmtId="4" fontId="40" fillId="5" borderId="21" xfId="0" applyNumberFormat="1" applyFont="1" applyFill="1" applyBorder="1" applyAlignment="1" applyProtection="1">
      <alignment horizontal="center" vertical="center" shrinkToFit="1"/>
      <protection locked="0"/>
    </xf>
    <xf numFmtId="2" fontId="21" fillId="5" borderId="17" xfId="2" applyNumberFormat="1" applyFont="1" applyFill="1" applyBorder="1" applyAlignment="1" applyProtection="1">
      <alignment horizontal="center" vertical="center" shrinkToFit="1"/>
      <protection locked="0"/>
    </xf>
    <xf numFmtId="2" fontId="21" fillId="5" borderId="16" xfId="2" applyNumberFormat="1" applyFont="1" applyFill="1" applyBorder="1" applyAlignment="1" applyProtection="1">
      <alignment horizontal="center" vertical="center" shrinkToFit="1"/>
      <protection locked="0"/>
    </xf>
    <xf numFmtId="2" fontId="21" fillId="5" borderId="18" xfId="2" applyNumberFormat="1" applyFont="1" applyFill="1" applyBorder="1" applyAlignment="1" applyProtection="1">
      <alignment horizontal="center" vertical="center" shrinkToFit="1"/>
      <protection locked="0"/>
    </xf>
    <xf numFmtId="0" fontId="57" fillId="5" borderId="44" xfId="0" applyFont="1" applyFill="1" applyBorder="1" applyAlignment="1" applyProtection="1">
      <alignment horizontal="left" vertical="center" wrapText="1"/>
    </xf>
    <xf numFmtId="0" fontId="39" fillId="5" borderId="12" xfId="0" applyFont="1" applyFill="1" applyBorder="1" applyAlignment="1" applyProtection="1">
      <alignment horizontal="left" vertical="center" wrapText="1"/>
    </xf>
    <xf numFmtId="4" fontId="40" fillId="5" borderId="20" xfId="0" applyNumberFormat="1" applyFont="1" applyFill="1" applyBorder="1" applyAlignment="1" applyProtection="1">
      <alignment horizontal="center" vertical="center"/>
      <protection locked="0"/>
    </xf>
    <xf numFmtId="4" fontId="40" fillId="5" borderId="8" xfId="0" applyNumberFormat="1" applyFont="1" applyFill="1" applyBorder="1" applyAlignment="1" applyProtection="1">
      <alignment horizontal="center" vertical="center"/>
      <protection locked="0"/>
    </xf>
    <xf numFmtId="4" fontId="40" fillId="5" borderId="21" xfId="0" applyNumberFormat="1" applyFont="1" applyFill="1" applyBorder="1" applyAlignment="1" applyProtection="1">
      <alignment horizontal="center" vertical="center"/>
      <protection locked="0"/>
    </xf>
    <xf numFmtId="0" fontId="40" fillId="5" borderId="24" xfId="0" applyFont="1" applyFill="1" applyBorder="1" applyAlignment="1" applyProtection="1">
      <alignment horizontal="center" vertical="center" wrapText="1"/>
    </xf>
    <xf numFmtId="0" fontId="40" fillId="5" borderId="0" xfId="0" applyFont="1" applyFill="1" applyBorder="1" applyAlignment="1" applyProtection="1">
      <alignment horizontal="center" vertical="center" wrapText="1"/>
    </xf>
    <xf numFmtId="0" fontId="40" fillId="5" borderId="12" xfId="0" applyFont="1" applyFill="1" applyBorder="1" applyAlignment="1" applyProtection="1">
      <alignment horizontal="center" vertical="center" wrapText="1"/>
    </xf>
    <xf numFmtId="0" fontId="28" fillId="5" borderId="22" xfId="0" applyFont="1" applyFill="1" applyBorder="1" applyAlignment="1" applyProtection="1">
      <alignment horizontal="center" vertical="center" textRotation="90" wrapText="1"/>
    </xf>
    <xf numFmtId="0" fontId="28" fillId="5" borderId="19" xfId="0" applyFont="1" applyFill="1" applyBorder="1" applyAlignment="1" applyProtection="1">
      <alignment horizontal="center" vertical="center" textRotation="90" wrapText="1"/>
    </xf>
    <xf numFmtId="0" fontId="28" fillId="5" borderId="24" xfId="0" applyFont="1" applyFill="1" applyBorder="1" applyAlignment="1" applyProtection="1">
      <alignment horizontal="center" vertical="center" textRotation="90" wrapText="1"/>
    </xf>
    <xf numFmtId="0" fontId="28" fillId="5" borderId="12" xfId="0" applyFont="1" applyFill="1" applyBorder="1" applyAlignment="1" applyProtection="1">
      <alignment horizontal="center" vertical="center" textRotation="90" wrapText="1"/>
    </xf>
    <xf numFmtId="0" fontId="28" fillId="5" borderId="23" xfId="0" applyFont="1" applyFill="1" applyBorder="1" applyAlignment="1" applyProtection="1">
      <alignment horizontal="center" vertical="center" textRotation="90" wrapText="1"/>
    </xf>
    <xf numFmtId="0" fontId="28" fillId="5" borderId="14" xfId="0" applyFont="1" applyFill="1" applyBorder="1" applyAlignment="1" applyProtection="1">
      <alignment horizontal="center" vertical="center" textRotation="90" wrapText="1"/>
    </xf>
    <xf numFmtId="0" fontId="2" fillId="5" borderId="15"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textRotation="90" wrapText="1"/>
    </xf>
    <xf numFmtId="0" fontId="28" fillId="5" borderId="15" xfId="0" applyFont="1" applyFill="1" applyBorder="1" applyAlignment="1" applyProtection="1">
      <alignment horizontal="center" vertical="center" textRotation="90" wrapText="1"/>
    </xf>
    <xf numFmtId="0" fontId="21" fillId="5" borderId="17" xfId="0" applyFont="1" applyFill="1" applyBorder="1" applyAlignment="1" applyProtection="1">
      <alignment horizontal="left" vertical="top" wrapText="1"/>
    </xf>
    <xf numFmtId="0" fontId="21" fillId="5" borderId="16" xfId="0" applyFont="1" applyFill="1" applyBorder="1" applyAlignment="1" applyProtection="1">
      <alignment horizontal="left" vertical="top" wrapText="1"/>
    </xf>
    <xf numFmtId="0" fontId="21" fillId="5" borderId="18" xfId="0" applyFont="1" applyFill="1" applyBorder="1" applyAlignment="1" applyProtection="1">
      <alignment horizontal="left" vertical="top" wrapText="1"/>
    </xf>
    <xf numFmtId="3" fontId="21" fillId="5" borderId="17" xfId="0" applyNumberFormat="1" applyFont="1" applyFill="1" applyBorder="1" applyAlignment="1" applyProtection="1">
      <alignment horizontal="center" vertical="top" wrapText="1"/>
      <protection locked="0"/>
    </xf>
    <xf numFmtId="3" fontId="21" fillId="5" borderId="16" xfId="0" applyNumberFormat="1" applyFont="1" applyFill="1" applyBorder="1" applyAlignment="1" applyProtection="1">
      <alignment horizontal="center" vertical="top" wrapText="1"/>
      <protection locked="0"/>
    </xf>
    <xf numFmtId="3" fontId="21" fillId="5" borderId="18" xfId="0" applyNumberFormat="1" applyFont="1" applyFill="1" applyBorder="1" applyAlignment="1" applyProtection="1">
      <alignment horizontal="center" vertical="top" wrapText="1"/>
      <protection locked="0"/>
    </xf>
    <xf numFmtId="3" fontId="21" fillId="5" borderId="17" xfId="0" applyNumberFormat="1" applyFont="1" applyFill="1" applyBorder="1" applyAlignment="1" applyProtection="1">
      <alignment horizontal="center" vertical="top" wrapText="1"/>
    </xf>
    <xf numFmtId="3" fontId="21" fillId="5" borderId="16" xfId="0" applyNumberFormat="1" applyFont="1" applyFill="1" applyBorder="1" applyAlignment="1" applyProtection="1">
      <alignment horizontal="center" vertical="top" wrapText="1"/>
    </xf>
    <xf numFmtId="3" fontId="21" fillId="5" borderId="18" xfId="0" applyNumberFormat="1" applyFont="1" applyFill="1" applyBorder="1" applyAlignment="1" applyProtection="1">
      <alignment horizontal="center" vertical="top" wrapText="1"/>
    </xf>
    <xf numFmtId="0" fontId="40" fillId="5" borderId="15" xfId="0" applyFont="1" applyFill="1" applyBorder="1" applyAlignment="1" applyProtection="1">
      <alignment horizontal="center" vertical="justify" wrapText="1"/>
    </xf>
    <xf numFmtId="0" fontId="2" fillId="5" borderId="0" xfId="0" applyFont="1" applyFill="1" applyAlignment="1" applyProtection="1">
      <alignment horizontal="justify" vertical="top" wrapText="1"/>
    </xf>
    <xf numFmtId="0" fontId="2" fillId="5" borderId="2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29" fillId="5" borderId="0" xfId="0" applyFont="1" applyFill="1" applyAlignment="1" applyProtection="1">
      <alignment horizontal="left" vertical="center" wrapText="1"/>
    </xf>
    <xf numFmtId="0" fontId="21" fillId="5" borderId="22" xfId="0" applyFont="1" applyFill="1" applyBorder="1" applyAlignment="1" applyProtection="1">
      <alignment horizontal="center" vertical="center" wrapText="1"/>
    </xf>
    <xf numFmtId="0" fontId="21" fillId="5" borderId="1" xfId="0" applyFont="1" applyFill="1" applyBorder="1" applyAlignment="1" applyProtection="1">
      <alignment horizontal="center" vertical="center" wrapText="1"/>
    </xf>
    <xf numFmtId="0" fontId="21" fillId="5" borderId="19" xfId="0" applyFont="1" applyFill="1" applyBorder="1" applyAlignment="1" applyProtection="1">
      <alignment horizontal="center" vertical="center" wrapText="1"/>
    </xf>
    <xf numFmtId="0" fontId="21" fillId="5" borderId="23"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57" fillId="5" borderId="15" xfId="0" applyFont="1" applyFill="1" applyBorder="1" applyAlignment="1" applyProtection="1">
      <alignment horizontal="center" vertical="center" textRotation="90" wrapText="1"/>
    </xf>
    <xf numFmtId="0" fontId="57" fillId="5" borderId="15" xfId="0" applyFont="1" applyFill="1" applyBorder="1" applyAlignment="1" applyProtection="1">
      <alignment horizontal="center" vertical="center" wrapText="1"/>
    </xf>
    <xf numFmtId="0" fontId="29" fillId="5" borderId="0" xfId="0" applyFont="1" applyFill="1" applyAlignment="1" applyProtection="1">
      <alignment horizontal="justify" vertical="top" wrapText="1"/>
    </xf>
    <xf numFmtId="0" fontId="39" fillId="5" borderId="42" xfId="0" applyFont="1" applyFill="1" applyBorder="1" applyAlignment="1" applyProtection="1">
      <alignment horizontal="left" vertical="top" wrapText="1"/>
    </xf>
    <xf numFmtId="0" fontId="39" fillId="5" borderId="43" xfId="0" applyFont="1" applyFill="1" applyBorder="1" applyAlignment="1" applyProtection="1">
      <alignment horizontal="left" vertical="top" wrapText="1"/>
    </xf>
    <xf numFmtId="0" fontId="21" fillId="0" borderId="17"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40" fillId="5" borderId="22" xfId="0" applyFont="1" applyFill="1" applyBorder="1" applyAlignment="1" applyProtection="1">
      <alignment horizontal="center" vertical="center"/>
    </xf>
    <xf numFmtId="0" fontId="40" fillId="5" borderId="1" xfId="0" applyFont="1" applyFill="1" applyBorder="1" applyAlignment="1" applyProtection="1">
      <alignment horizontal="center" vertical="center"/>
    </xf>
    <xf numFmtId="0" fontId="40" fillId="5" borderId="19" xfId="0" applyFont="1" applyFill="1" applyBorder="1" applyAlignment="1" applyProtection="1">
      <alignment horizontal="center" vertical="center"/>
    </xf>
    <xf numFmtId="0" fontId="40" fillId="5" borderId="23" xfId="0" applyFont="1" applyFill="1" applyBorder="1" applyAlignment="1" applyProtection="1">
      <alignment horizontal="center" vertical="center"/>
    </xf>
    <xf numFmtId="0" fontId="40" fillId="5" borderId="4" xfId="0" applyFont="1" applyFill="1" applyBorder="1" applyAlignment="1" applyProtection="1">
      <alignment horizontal="center" vertical="center"/>
    </xf>
    <xf numFmtId="0" fontId="40" fillId="5" borderId="14" xfId="0" applyFont="1" applyFill="1" applyBorder="1" applyAlignment="1" applyProtection="1">
      <alignment horizontal="center" vertical="center"/>
    </xf>
    <xf numFmtId="0" fontId="57" fillId="5" borderId="17" xfId="0" applyFont="1" applyFill="1" applyBorder="1" applyAlignment="1" applyProtection="1">
      <alignment horizontal="center" vertical="center" wrapText="1"/>
    </xf>
    <xf numFmtId="0" fontId="57" fillId="5" borderId="16" xfId="0" applyFont="1" applyFill="1" applyBorder="1" applyAlignment="1" applyProtection="1">
      <alignment horizontal="center" vertical="center" wrapText="1"/>
    </xf>
    <xf numFmtId="0" fontId="57" fillId="5" borderId="18"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0" borderId="16" xfId="0" applyFont="1" applyFill="1" applyBorder="1" applyAlignment="1" applyProtection="1">
      <alignment horizontal="center" vertical="center" wrapText="1"/>
    </xf>
    <xf numFmtId="0" fontId="40" fillId="0" borderId="18" xfId="0" applyFont="1" applyFill="1" applyBorder="1" applyAlignment="1" applyProtection="1">
      <alignment horizontal="center" vertical="center" wrapText="1"/>
    </xf>
    <xf numFmtId="3" fontId="2" fillId="5" borderId="15" xfId="0" applyNumberFormat="1" applyFont="1" applyFill="1" applyBorder="1" applyAlignment="1" applyProtection="1">
      <alignment horizontal="center" vertical="center" wrapText="1"/>
    </xf>
    <xf numFmtId="0" fontId="57" fillId="5" borderId="24" xfId="0" applyFont="1" applyFill="1" applyBorder="1" applyAlignment="1" applyProtection="1">
      <alignment horizontal="left" vertical="center" wrapText="1"/>
    </xf>
    <xf numFmtId="0" fontId="57" fillId="5" borderId="0" xfId="0" applyFont="1" applyFill="1" applyBorder="1" applyAlignment="1" applyProtection="1">
      <alignment horizontal="left" vertical="center" wrapText="1"/>
    </xf>
    <xf numFmtId="0" fontId="57" fillId="5" borderId="12" xfId="0" applyFont="1" applyFill="1" applyBorder="1" applyAlignment="1" applyProtection="1">
      <alignment horizontal="left" vertical="center" wrapText="1"/>
    </xf>
    <xf numFmtId="0" fontId="22" fillId="3" borderId="0" xfId="0" applyFont="1" applyFill="1" applyAlignment="1" applyProtection="1">
      <alignment horizontal="center" vertical="center" wrapText="1"/>
    </xf>
    <xf numFmtId="0" fontId="58" fillId="5" borderId="0" xfId="0" applyFont="1" applyFill="1" applyBorder="1" applyAlignment="1" applyProtection="1">
      <alignment horizontal="center" vertical="center"/>
    </xf>
    <xf numFmtId="0" fontId="77" fillId="3" borderId="0" xfId="3" applyFont="1" applyFill="1" applyAlignment="1" applyProtection="1">
      <alignment horizontal="center" vertical="center"/>
      <protection locked="0"/>
    </xf>
    <xf numFmtId="0" fontId="59" fillId="5" borderId="22" xfId="0" applyFont="1" applyFill="1" applyBorder="1" applyAlignment="1" applyProtection="1">
      <alignment horizontal="justify" vertical="top" wrapText="1"/>
    </xf>
    <xf numFmtId="0" fontId="59" fillId="5" borderId="1" xfId="0" applyFont="1" applyFill="1" applyBorder="1" applyAlignment="1" applyProtection="1">
      <alignment horizontal="justify" vertical="top" wrapText="1"/>
    </xf>
    <xf numFmtId="0" fontId="59" fillId="5" borderId="19" xfId="0" applyFont="1" applyFill="1" applyBorder="1" applyAlignment="1" applyProtection="1">
      <alignment horizontal="justify" vertical="top" wrapText="1"/>
    </xf>
    <xf numFmtId="0" fontId="40" fillId="7" borderId="36" xfId="0" applyFont="1" applyFill="1" applyBorder="1" applyAlignment="1" applyProtection="1">
      <alignment horizontal="center" vertical="center"/>
    </xf>
    <xf numFmtId="0" fontId="40" fillId="7" borderId="37" xfId="0" applyFont="1" applyFill="1" applyBorder="1" applyAlignment="1" applyProtection="1">
      <alignment horizontal="center" vertical="center"/>
    </xf>
    <xf numFmtId="0" fontId="40" fillId="7" borderId="38" xfId="0" applyFont="1" applyFill="1" applyBorder="1" applyAlignment="1" applyProtection="1">
      <alignment horizontal="center" vertical="center"/>
    </xf>
    <xf numFmtId="3" fontId="54" fillId="5" borderId="20" xfId="0" applyNumberFormat="1" applyFont="1" applyFill="1" applyBorder="1" applyAlignment="1" applyProtection="1">
      <alignment horizontal="center" vertical="center" shrinkToFit="1"/>
      <protection locked="0"/>
    </xf>
    <xf numFmtId="3" fontId="54" fillId="5" borderId="8" xfId="0" applyNumberFormat="1" applyFont="1" applyFill="1" applyBorder="1" applyAlignment="1" applyProtection="1">
      <alignment horizontal="center" vertical="center" shrinkToFit="1"/>
      <protection locked="0"/>
    </xf>
    <xf numFmtId="3" fontId="54" fillId="5" borderId="21" xfId="0" applyNumberFormat="1"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xf>
    <xf numFmtId="0" fontId="2" fillId="5" borderId="24"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3" fillId="5" borderId="17" xfId="0" applyFont="1" applyFill="1" applyBorder="1" applyAlignment="1" applyProtection="1">
      <alignment horizontal="left" vertical="center"/>
    </xf>
    <xf numFmtId="0" fontId="3" fillId="5" borderId="16" xfId="0" applyFont="1" applyFill="1" applyBorder="1" applyAlignment="1" applyProtection="1">
      <alignment horizontal="left" vertical="center"/>
    </xf>
    <xf numFmtId="0" fontId="3" fillId="5" borderId="18" xfId="0" applyFont="1" applyFill="1" applyBorder="1" applyAlignment="1" applyProtection="1">
      <alignment horizontal="left" vertical="center"/>
    </xf>
    <xf numFmtId="0" fontId="3" fillId="5" borderId="17" xfId="0" applyFont="1" applyFill="1" applyBorder="1" applyAlignment="1" applyProtection="1">
      <alignment horizontal="center"/>
    </xf>
    <xf numFmtId="0" fontId="3" fillId="5" borderId="16" xfId="0" applyFont="1" applyFill="1" applyBorder="1" applyAlignment="1" applyProtection="1">
      <alignment horizontal="center"/>
    </xf>
    <xf numFmtId="0" fontId="3" fillId="5" borderId="18" xfId="0" applyFont="1" applyFill="1" applyBorder="1" applyAlignment="1" applyProtection="1">
      <alignment horizontal="center"/>
    </xf>
    <xf numFmtId="3" fontId="3" fillId="5" borderId="17" xfId="0" applyNumberFormat="1" applyFont="1" applyFill="1" applyBorder="1" applyAlignment="1" applyProtection="1">
      <alignment horizontal="center" wrapText="1"/>
      <protection locked="0"/>
    </xf>
    <xf numFmtId="3" fontId="3" fillId="5" borderId="18" xfId="0" applyNumberFormat="1" applyFont="1" applyFill="1" applyBorder="1" applyAlignment="1" applyProtection="1">
      <alignment horizontal="center" wrapText="1"/>
      <protection locked="0"/>
    </xf>
    <xf numFmtId="0" fontId="40" fillId="5" borderId="20" xfId="0" applyFont="1" applyFill="1" applyBorder="1" applyAlignment="1" applyProtection="1">
      <alignment horizontal="center" vertical="center" shrinkToFit="1"/>
      <protection locked="0"/>
    </xf>
    <xf numFmtId="0" fontId="40" fillId="5" borderId="8" xfId="0" applyFont="1" applyFill="1" applyBorder="1" applyAlignment="1" applyProtection="1">
      <alignment horizontal="center" vertical="center" shrinkToFit="1"/>
      <protection locked="0"/>
    </xf>
    <xf numFmtId="0" fontId="40" fillId="5" borderId="21" xfId="0" applyFont="1" applyFill="1" applyBorder="1" applyAlignment="1" applyProtection="1">
      <alignment horizontal="center" vertical="center" shrinkToFit="1"/>
      <protection locked="0"/>
    </xf>
    <xf numFmtId="0" fontId="37" fillId="5" borderId="0" xfId="3" applyFill="1" applyAlignment="1" applyProtection="1">
      <alignment vertical="center"/>
      <protection locked="0"/>
    </xf>
    <xf numFmtId="3" fontId="23" fillId="5" borderId="17" xfId="0" applyNumberFormat="1" applyFont="1" applyFill="1" applyBorder="1" applyAlignment="1" applyProtection="1">
      <alignment horizontal="center" vertical="center" shrinkToFit="1"/>
      <protection locked="0"/>
    </xf>
    <xf numFmtId="3" fontId="23" fillId="5" borderId="16" xfId="0" applyNumberFormat="1" applyFont="1" applyFill="1" applyBorder="1" applyAlignment="1" applyProtection="1">
      <alignment horizontal="center" vertical="center" shrinkToFit="1"/>
      <protection locked="0"/>
    </xf>
    <xf numFmtId="3" fontId="23" fillId="5" borderId="18" xfId="0" applyNumberFormat="1" applyFont="1" applyFill="1" applyBorder="1" applyAlignment="1" applyProtection="1">
      <alignment horizontal="center" vertical="center" shrinkToFit="1"/>
      <protection locked="0"/>
    </xf>
    <xf numFmtId="0" fontId="3" fillId="5" borderId="17"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3" fontId="2" fillId="5" borderId="17" xfId="0" applyNumberFormat="1" applyFont="1" applyFill="1" applyBorder="1" applyAlignment="1" applyProtection="1">
      <alignment horizontal="center" vertical="center" wrapText="1"/>
    </xf>
    <xf numFmtId="3" fontId="2" fillId="5" borderId="18" xfId="0" applyNumberFormat="1" applyFont="1" applyFill="1" applyBorder="1" applyAlignment="1" applyProtection="1">
      <alignment horizontal="center" vertical="center" wrapText="1"/>
    </xf>
    <xf numFmtId="0" fontId="79" fillId="5" borderId="17" xfId="0" applyFont="1" applyFill="1" applyBorder="1" applyAlignment="1" applyProtection="1">
      <alignment horizontal="center" vertical="center"/>
      <protection locked="0"/>
    </xf>
    <xf numFmtId="0" fontId="79" fillId="5" borderId="16" xfId="0" applyFont="1" applyFill="1" applyBorder="1" applyAlignment="1" applyProtection="1">
      <alignment horizontal="center" vertical="center"/>
      <protection locked="0"/>
    </xf>
    <xf numFmtId="0" fontId="79" fillId="5" borderId="18" xfId="0" applyFont="1" applyFill="1" applyBorder="1" applyAlignment="1" applyProtection="1">
      <alignment horizontal="center" vertical="center"/>
      <protection locked="0"/>
    </xf>
    <xf numFmtId="0" fontId="79" fillId="5" borderId="17" xfId="0" applyFont="1" applyFill="1" applyBorder="1" applyAlignment="1" applyProtection="1">
      <alignment horizontal="left" vertical="center" wrapText="1"/>
    </xf>
    <xf numFmtId="0" fontId="79" fillId="5" borderId="16" xfId="0" applyFont="1" applyFill="1" applyBorder="1" applyAlignment="1" applyProtection="1">
      <alignment horizontal="left" vertical="center" wrapText="1"/>
    </xf>
    <xf numFmtId="0" fontId="79" fillId="5" borderId="18" xfId="0" applyFont="1" applyFill="1" applyBorder="1" applyAlignment="1" applyProtection="1">
      <alignment horizontal="left" vertical="center" wrapText="1"/>
    </xf>
    <xf numFmtId="0" fontId="79" fillId="5" borderId="15" xfId="0" applyFont="1" applyFill="1" applyBorder="1" applyAlignment="1" applyProtection="1">
      <alignment horizontal="center" vertical="center" wrapText="1"/>
      <protection locked="0"/>
    </xf>
    <xf numFmtId="0" fontId="79" fillId="5" borderId="15" xfId="0" applyFont="1" applyFill="1" applyBorder="1" applyAlignment="1" applyProtection="1">
      <alignment horizontal="center" vertical="center"/>
      <protection locked="0"/>
    </xf>
    <xf numFmtId="0" fontId="79" fillId="5" borderId="17" xfId="0" applyFont="1" applyFill="1" applyBorder="1" applyAlignment="1" applyProtection="1">
      <alignment vertical="center" wrapText="1"/>
    </xf>
    <xf numFmtId="0" fontId="79" fillId="5" borderId="16" xfId="0" applyFont="1" applyFill="1" applyBorder="1" applyAlignment="1" applyProtection="1">
      <alignment vertical="center" wrapText="1"/>
    </xf>
    <xf numFmtId="0" fontId="79" fillId="5" borderId="18" xfId="0" applyFont="1" applyFill="1" applyBorder="1" applyAlignment="1" applyProtection="1">
      <alignment vertical="center" wrapText="1"/>
    </xf>
    <xf numFmtId="0" fontId="80" fillId="5" borderId="17" xfId="0" applyFont="1" applyFill="1" applyBorder="1" applyAlignment="1" applyProtection="1">
      <alignment horizontal="center" vertical="center"/>
      <protection locked="0"/>
    </xf>
    <xf numFmtId="0" fontId="80" fillId="5" borderId="16" xfId="0" applyFont="1" applyFill="1" applyBorder="1" applyAlignment="1" applyProtection="1">
      <alignment horizontal="center" vertical="center"/>
      <protection locked="0"/>
    </xf>
    <xf numFmtId="0" fontId="80" fillId="5" borderId="18" xfId="0" applyFont="1" applyFill="1" applyBorder="1" applyAlignment="1" applyProtection="1">
      <alignment horizontal="center" vertical="center"/>
      <protection locked="0"/>
    </xf>
    <xf numFmtId="0" fontId="79" fillId="5" borderId="15" xfId="0" applyFont="1" applyFill="1" applyBorder="1" applyAlignment="1" applyProtection="1">
      <alignment horizontal="left" vertical="center" wrapText="1"/>
    </xf>
    <xf numFmtId="0" fontId="2" fillId="5" borderId="15" xfId="0" applyFont="1" applyFill="1" applyBorder="1" applyAlignment="1" applyProtection="1">
      <alignment horizontal="center" vertical="center"/>
    </xf>
    <xf numFmtId="0" fontId="2" fillId="5" borderId="17" xfId="0" applyFont="1" applyFill="1" applyBorder="1" applyAlignment="1" applyProtection="1">
      <alignment horizontal="left" vertical="center"/>
    </xf>
    <xf numFmtId="0" fontId="2" fillId="5" borderId="16" xfId="0" applyFont="1" applyFill="1" applyBorder="1" applyAlignment="1" applyProtection="1">
      <alignment horizontal="left" vertical="center"/>
    </xf>
    <xf numFmtId="0" fontId="2" fillId="5" borderId="18" xfId="0" applyFont="1" applyFill="1" applyBorder="1" applyAlignment="1" applyProtection="1">
      <alignment horizontal="left" vertical="center"/>
    </xf>
    <xf numFmtId="0" fontId="78" fillId="5" borderId="15" xfId="0" applyFont="1" applyFill="1" applyBorder="1" applyAlignment="1" applyProtection="1">
      <alignment horizontal="left" vertical="center" wrapText="1"/>
      <protection locked="0"/>
    </xf>
    <xf numFmtId="0" fontId="79" fillId="5" borderId="15" xfId="0" applyFont="1" applyFill="1" applyBorder="1" applyAlignment="1" applyProtection="1">
      <alignment horizontal="left" vertical="center"/>
    </xf>
    <xf numFmtId="0" fontId="79" fillId="5" borderId="17" xfId="0" applyFont="1" applyFill="1" applyBorder="1" applyAlignment="1" applyProtection="1">
      <alignment horizontal="left" vertical="center"/>
      <protection locked="0"/>
    </xf>
    <xf numFmtId="0" fontId="79" fillId="5" borderId="16" xfId="0" applyFont="1" applyFill="1" applyBorder="1" applyAlignment="1" applyProtection="1">
      <alignment horizontal="left" vertical="center"/>
      <protection locked="0"/>
    </xf>
    <xf numFmtId="0" fontId="79" fillId="5" borderId="18" xfId="0" applyFont="1" applyFill="1" applyBorder="1" applyAlignment="1" applyProtection="1">
      <alignment horizontal="left" vertical="center"/>
      <protection locked="0"/>
    </xf>
    <xf numFmtId="49" fontId="26" fillId="5" borderId="17" xfId="0" applyNumberFormat="1" applyFont="1" applyFill="1" applyBorder="1" applyAlignment="1" applyProtection="1">
      <alignment horizontal="center" vertical="center" wrapText="1"/>
    </xf>
    <xf numFmtId="49" fontId="26" fillId="5" borderId="16" xfId="0" applyNumberFormat="1" applyFont="1" applyFill="1" applyBorder="1" applyAlignment="1" applyProtection="1">
      <alignment horizontal="center" vertical="center" wrapText="1"/>
    </xf>
    <xf numFmtId="49" fontId="26" fillId="5" borderId="18" xfId="0" applyNumberFormat="1" applyFont="1" applyFill="1" applyBorder="1" applyAlignment="1" applyProtection="1">
      <alignment horizontal="center" vertical="center" wrapText="1"/>
    </xf>
    <xf numFmtId="0" fontId="2" fillId="5" borderId="17" xfId="0" applyFont="1" applyFill="1" applyBorder="1" applyAlignment="1" applyProtection="1">
      <alignment horizontal="center" vertical="top" wrapText="1"/>
    </xf>
    <xf numFmtId="0" fontId="2" fillId="5" borderId="16" xfId="0" applyFont="1" applyFill="1" applyBorder="1" applyAlignment="1" applyProtection="1">
      <alignment horizontal="center" vertical="top" wrapText="1"/>
    </xf>
    <xf numFmtId="0" fontId="2" fillId="5" borderId="18" xfId="0" applyFont="1" applyFill="1" applyBorder="1" applyAlignment="1" applyProtection="1">
      <alignment horizontal="center" vertical="top" wrapText="1"/>
    </xf>
    <xf numFmtId="0" fontId="79" fillId="5" borderId="15" xfId="0" applyFont="1" applyFill="1" applyBorder="1" applyAlignment="1" applyProtection="1">
      <alignment horizontal="left" vertical="center"/>
      <protection locked="0"/>
    </xf>
    <xf numFmtId="49" fontId="26" fillId="5" borderId="17" xfId="0" applyNumberFormat="1" applyFont="1" applyFill="1" applyBorder="1" applyAlignment="1" applyProtection="1">
      <alignment horizontal="left" vertical="center" wrapText="1"/>
    </xf>
    <xf numFmtId="49" fontId="26" fillId="5" borderId="16" xfId="0" applyNumberFormat="1" applyFont="1" applyFill="1" applyBorder="1" applyAlignment="1" applyProtection="1">
      <alignment horizontal="left" vertical="center" wrapText="1"/>
    </xf>
    <xf numFmtId="49" fontId="26" fillId="5" borderId="18" xfId="0" applyNumberFormat="1" applyFont="1" applyFill="1" applyBorder="1" applyAlignment="1" applyProtection="1">
      <alignment horizontal="left" vertical="center" wrapText="1"/>
    </xf>
    <xf numFmtId="49" fontId="26" fillId="5" borderId="15" xfId="0" applyNumberFormat="1" applyFont="1" applyFill="1" applyBorder="1" applyAlignment="1" applyProtection="1">
      <alignment horizontal="left" vertical="center"/>
    </xf>
    <xf numFmtId="49" fontId="26" fillId="5" borderId="15" xfId="0" applyNumberFormat="1" applyFont="1" applyFill="1" applyBorder="1" applyAlignment="1" applyProtection="1">
      <alignment horizontal="left" vertical="center" wrapText="1"/>
    </xf>
    <xf numFmtId="0" fontId="29" fillId="5" borderId="1" xfId="0" applyFont="1" applyFill="1" applyBorder="1" applyAlignment="1" applyProtection="1">
      <alignment horizontal="justify" vertical="top" wrapText="1"/>
    </xf>
    <xf numFmtId="0" fontId="29" fillId="5" borderId="0" xfId="0" applyFont="1" applyFill="1" applyBorder="1" applyAlignment="1" applyProtection="1">
      <alignment horizontal="justify" vertical="top" wrapText="1"/>
    </xf>
    <xf numFmtId="49" fontId="26" fillId="5" borderId="22" xfId="0" applyNumberFormat="1" applyFont="1" applyFill="1" applyBorder="1" applyAlignment="1" applyProtection="1">
      <alignment horizontal="center" vertical="center" wrapText="1"/>
    </xf>
    <xf numFmtId="49" fontId="26" fillId="5" borderId="1" xfId="0" applyNumberFormat="1" applyFont="1" applyFill="1" applyBorder="1" applyAlignment="1" applyProtection="1">
      <alignment horizontal="center" vertical="center" wrapText="1"/>
    </xf>
    <xf numFmtId="49" fontId="26" fillId="5" borderId="19" xfId="0" applyNumberFormat="1" applyFont="1" applyFill="1" applyBorder="1" applyAlignment="1" applyProtection="1">
      <alignment horizontal="center" vertical="center" wrapText="1"/>
    </xf>
    <xf numFmtId="49" fontId="26" fillId="5" borderId="23" xfId="0" applyNumberFormat="1" applyFont="1" applyFill="1" applyBorder="1" applyAlignment="1" applyProtection="1">
      <alignment horizontal="center" vertical="center" wrapText="1"/>
    </xf>
    <xf numFmtId="49" fontId="26" fillId="5" borderId="4" xfId="0" applyNumberFormat="1" applyFont="1" applyFill="1" applyBorder="1" applyAlignment="1" applyProtection="1">
      <alignment horizontal="center" vertical="center" wrapText="1"/>
    </xf>
    <xf numFmtId="49" fontId="26" fillId="5" borderId="14" xfId="0" applyNumberFormat="1" applyFont="1" applyFill="1" applyBorder="1" applyAlignment="1" applyProtection="1">
      <alignment horizontal="center" vertical="center" wrapText="1"/>
    </xf>
    <xf numFmtId="0" fontId="7" fillId="8" borderId="33" xfId="0" applyFont="1" applyFill="1" applyBorder="1" applyAlignment="1" applyProtection="1">
      <alignment horizontal="center" vertical="center" wrapText="1"/>
    </xf>
    <xf numFmtId="0" fontId="7" fillId="8" borderId="34" xfId="0" applyFont="1" applyFill="1" applyBorder="1" applyAlignment="1" applyProtection="1">
      <alignment horizontal="center" vertical="center" wrapText="1"/>
    </xf>
    <xf numFmtId="0" fontId="7" fillId="8" borderId="3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top"/>
    </xf>
    <xf numFmtId="0" fontId="73" fillId="5" borderId="0" xfId="0" applyFont="1" applyFill="1" applyBorder="1" applyAlignment="1" applyProtection="1">
      <alignment horizontal="center" vertical="center"/>
    </xf>
    <xf numFmtId="0" fontId="7" fillId="5" borderId="20" xfId="0" applyFont="1" applyFill="1" applyBorder="1" applyAlignment="1" applyProtection="1">
      <alignment horizontal="center"/>
      <protection locked="0"/>
    </xf>
    <xf numFmtId="0" fontId="7" fillId="5" borderId="21" xfId="0" applyFont="1" applyFill="1" applyBorder="1" applyAlignment="1" applyProtection="1">
      <alignment horizontal="center"/>
      <protection locked="0"/>
    </xf>
    <xf numFmtId="0" fontId="7" fillId="5" borderId="8" xfId="0" applyFont="1" applyFill="1" applyBorder="1" applyAlignment="1" applyProtection="1">
      <alignment horizontal="center"/>
      <protection locked="0"/>
    </xf>
    <xf numFmtId="0" fontId="2" fillId="5" borderId="0" xfId="0" applyFont="1" applyFill="1" applyBorder="1" applyAlignment="1" applyProtection="1">
      <alignment horizontal="justify" vertical="center" wrapText="1"/>
    </xf>
    <xf numFmtId="0" fontId="2" fillId="5" borderId="0" xfId="0" applyFont="1" applyFill="1" applyBorder="1" applyAlignment="1" applyProtection="1">
      <alignment horizontal="center" vertical="center"/>
    </xf>
    <xf numFmtId="49" fontId="26" fillId="5" borderId="17" xfId="0" applyNumberFormat="1" applyFont="1" applyFill="1" applyBorder="1" applyAlignment="1" applyProtection="1">
      <alignment horizontal="justify"/>
    </xf>
    <xf numFmtId="49" fontId="26" fillId="5" borderId="16" xfId="0" applyNumberFormat="1" applyFont="1" applyFill="1" applyBorder="1" applyAlignment="1" applyProtection="1">
      <alignment horizontal="justify"/>
    </xf>
    <xf numFmtId="49" fontId="26" fillId="5" borderId="18" xfId="0" applyNumberFormat="1" applyFont="1" applyFill="1" applyBorder="1" applyAlignment="1" applyProtection="1">
      <alignment horizontal="justify"/>
    </xf>
    <xf numFmtId="49" fontId="26" fillId="5" borderId="17" xfId="0" applyNumberFormat="1" applyFont="1" applyFill="1" applyBorder="1" applyAlignment="1" applyProtection="1">
      <alignment horizontal="justify" vertical="top"/>
    </xf>
    <xf numFmtId="49" fontId="26" fillId="5" borderId="16" xfId="0" applyNumberFormat="1" applyFont="1" applyFill="1" applyBorder="1" applyAlignment="1" applyProtection="1">
      <alignment horizontal="justify" vertical="top"/>
    </xf>
    <xf numFmtId="49" fontId="26" fillId="5" borderId="18" xfId="0" applyNumberFormat="1" applyFont="1" applyFill="1" applyBorder="1" applyAlignment="1" applyProtection="1">
      <alignment horizontal="justify" vertical="top"/>
    </xf>
    <xf numFmtId="49" fontId="26" fillId="5" borderId="17" xfId="0" applyNumberFormat="1" applyFont="1" applyFill="1" applyBorder="1" applyAlignment="1" applyProtection="1">
      <alignment horizontal="justify" vertical="center"/>
    </xf>
    <xf numFmtId="49" fontId="26" fillId="5" borderId="16" xfId="0" applyNumberFormat="1" applyFont="1" applyFill="1" applyBorder="1" applyAlignment="1" applyProtection="1">
      <alignment horizontal="justify" vertical="center"/>
    </xf>
    <xf numFmtId="49" fontId="26" fillId="5" borderId="18" xfId="0" applyNumberFormat="1" applyFont="1" applyFill="1" applyBorder="1" applyAlignment="1" applyProtection="1">
      <alignment horizontal="justify" vertical="center"/>
    </xf>
    <xf numFmtId="0" fontId="30" fillId="5" borderId="1" xfId="0" applyFont="1" applyFill="1" applyBorder="1" applyAlignment="1" applyProtection="1">
      <alignment horizontal="left" wrapText="1"/>
    </xf>
    <xf numFmtId="0" fontId="30" fillId="5" borderId="0" xfId="0" applyFont="1" applyFill="1" applyBorder="1" applyAlignment="1" applyProtection="1">
      <alignment horizontal="left" wrapText="1"/>
    </xf>
    <xf numFmtId="49" fontId="26" fillId="5" borderId="15" xfId="0" applyNumberFormat="1" applyFont="1" applyFill="1" applyBorder="1" applyAlignment="1" applyProtection="1">
      <alignment horizontal="justify" vertical="center"/>
    </xf>
    <xf numFmtId="49" fontId="26" fillId="5" borderId="15" xfId="0" applyNumberFormat="1" applyFont="1" applyFill="1" applyBorder="1" applyAlignment="1" applyProtection="1">
      <alignment horizontal="justify"/>
    </xf>
    <xf numFmtId="0" fontId="2" fillId="5" borderId="0" xfId="0" applyFont="1" applyFill="1" applyBorder="1" applyAlignment="1" applyProtection="1">
      <alignment horizontal="justify" vertical="top" wrapText="1"/>
    </xf>
    <xf numFmtId="0" fontId="3" fillId="5" borderId="4" xfId="0" applyFont="1" applyFill="1" applyBorder="1" applyAlignment="1" applyProtection="1">
      <alignment horizontal="left" shrinkToFit="1"/>
      <protection locked="0"/>
    </xf>
    <xf numFmtId="0" fontId="29" fillId="5" borderId="1" xfId="0" applyFont="1" applyFill="1" applyBorder="1" applyAlignment="1" applyProtection="1">
      <alignment horizontal="center" vertical="top"/>
    </xf>
    <xf numFmtId="0" fontId="7" fillId="5" borderId="20"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7" fillId="5" borderId="21" xfId="0" applyFont="1" applyFill="1" applyBorder="1" applyAlignment="1" applyProtection="1">
      <alignment horizontal="center" vertical="center"/>
    </xf>
    <xf numFmtId="0" fontId="7" fillId="5" borderId="20" xfId="0" applyFont="1" applyFill="1" applyBorder="1" applyAlignment="1" applyProtection="1">
      <alignment horizontal="center"/>
    </xf>
    <xf numFmtId="0" fontId="7" fillId="5" borderId="21" xfId="0" applyFont="1" applyFill="1" applyBorder="1" applyAlignment="1" applyProtection="1">
      <alignment horizontal="center"/>
    </xf>
    <xf numFmtId="0" fontId="7" fillId="5" borderId="4" xfId="0" applyFont="1" applyFill="1" applyBorder="1" applyAlignment="1" applyProtection="1">
      <alignment horizontal="left"/>
      <protection locked="0"/>
    </xf>
    <xf numFmtId="0" fontId="27" fillId="5" borderId="0" xfId="0" applyFont="1" applyFill="1" applyBorder="1" applyAlignment="1" applyProtection="1">
      <alignment horizontal="center" vertical="top" wrapText="1"/>
    </xf>
    <xf numFmtId="0" fontId="29" fillId="5" borderId="0" xfId="0" applyFont="1" applyFill="1" applyBorder="1" applyAlignment="1" applyProtection="1">
      <alignment horizontal="center" vertical="top"/>
    </xf>
    <xf numFmtId="49" fontId="3" fillId="5" borderId="4" xfId="0" applyNumberFormat="1" applyFont="1" applyFill="1" applyBorder="1" applyAlignment="1" applyProtection="1">
      <alignment horizontal="left"/>
      <protection locked="0"/>
    </xf>
    <xf numFmtId="0" fontId="45" fillId="0" borderId="0" xfId="3" applyFont="1" applyProtection="1">
      <protection locked="0"/>
    </xf>
    <xf numFmtId="0" fontId="2" fillId="9" borderId="33" xfId="0" applyFont="1" applyFill="1" applyBorder="1" applyAlignment="1" applyProtection="1">
      <alignment horizontal="center" vertical="center"/>
    </xf>
    <xf numFmtId="0" fontId="2" fillId="9" borderId="34" xfId="0" applyFont="1" applyFill="1" applyBorder="1" applyAlignment="1" applyProtection="1">
      <alignment horizontal="center" vertical="center"/>
    </xf>
    <xf numFmtId="0" fontId="2" fillId="9" borderId="35" xfId="0" applyFont="1" applyFill="1" applyBorder="1" applyAlignment="1" applyProtection="1">
      <alignment horizontal="center" vertical="center"/>
    </xf>
    <xf numFmtId="0" fontId="2" fillId="5" borderId="0" xfId="0" applyFont="1" applyFill="1" applyBorder="1" applyAlignment="1" applyProtection="1">
      <alignment horizontal="center"/>
    </xf>
    <xf numFmtId="0" fontId="2" fillId="5" borderId="3" xfId="0" applyFont="1" applyFill="1" applyBorder="1" applyAlignment="1" applyProtection="1">
      <alignment horizontal="center"/>
    </xf>
    <xf numFmtId="0" fontId="4" fillId="5" borderId="15" xfId="0" applyFont="1" applyFill="1" applyBorder="1" applyAlignment="1" applyProtection="1">
      <alignment horizontal="left" vertical="top" wrapText="1"/>
      <protection locked="0"/>
    </xf>
    <xf numFmtId="0" fontId="4" fillId="5" borderId="22"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0" fontId="4" fillId="5" borderId="19" xfId="0" applyFont="1" applyFill="1" applyBorder="1" applyAlignment="1" applyProtection="1">
      <alignment horizontal="left" vertical="top" wrapText="1"/>
      <protection locked="0"/>
    </xf>
    <xf numFmtId="0" fontId="4" fillId="5" borderId="24"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4" fillId="5" borderId="2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21" fillId="5" borderId="16" xfId="3" applyFont="1" applyFill="1" applyBorder="1" applyAlignment="1" applyProtection="1">
      <alignment horizontal="left"/>
      <protection locked="0"/>
    </xf>
    <xf numFmtId="0" fontId="19" fillId="5" borderId="0" xfId="0" applyFont="1" applyFill="1" applyBorder="1" applyAlignment="1" applyProtection="1">
      <alignment horizontal="center" vertical="center"/>
    </xf>
    <xf numFmtId="0" fontId="15" fillId="5" borderId="2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15" fillId="5" borderId="24"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wrapText="1"/>
      <protection locked="0"/>
    </xf>
    <xf numFmtId="0" fontId="15" fillId="5" borderId="12" xfId="0" applyFont="1" applyFill="1" applyBorder="1" applyAlignment="1" applyProtection="1">
      <alignment horizontal="center" vertical="center" wrapText="1"/>
      <protection locked="0"/>
    </xf>
    <xf numFmtId="0" fontId="15" fillId="5" borderId="23"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4" xfId="0" applyFont="1" applyFill="1" applyBorder="1" applyAlignment="1" applyProtection="1">
      <alignment horizontal="left"/>
      <protection locked="0"/>
    </xf>
    <xf numFmtId="0" fontId="15" fillId="5" borderId="16" xfId="0" applyFont="1" applyFill="1" applyBorder="1" applyAlignment="1" applyProtection="1">
      <alignment horizontal="left"/>
      <protection locked="0"/>
    </xf>
    <xf numFmtId="0" fontId="9" fillId="4" borderId="0" xfId="0" applyFont="1" applyFill="1" applyBorder="1" applyAlignment="1" applyProtection="1">
      <alignment horizontal="center" vertical="center"/>
    </xf>
    <xf numFmtId="0" fontId="45" fillId="3" borderId="0" xfId="3" applyFont="1" applyFill="1" applyAlignment="1" applyProtection="1">
      <alignment horizontal="center" vertical="center"/>
      <protection locked="0"/>
    </xf>
    <xf numFmtId="0" fontId="4" fillId="5" borderId="0" xfId="0" applyFont="1" applyFill="1" applyBorder="1" applyAlignment="1" applyProtection="1">
      <alignment vertical="top" wrapText="1"/>
    </xf>
    <xf numFmtId="0" fontId="9" fillId="5" borderId="0" xfId="0" applyFont="1" applyFill="1" applyBorder="1" applyAlignment="1" applyProtection="1">
      <alignment horizontal="justify" vertical="center" wrapText="1"/>
    </xf>
    <xf numFmtId="0" fontId="10" fillId="5" borderId="0" xfId="0" applyFont="1" applyFill="1" applyBorder="1" applyAlignment="1" applyProtection="1">
      <alignment horizontal="justify" vertical="center" wrapText="1"/>
    </xf>
    <xf numFmtId="0" fontId="4" fillId="5" borderId="0" xfId="0" applyFont="1" applyFill="1" applyBorder="1" applyAlignment="1">
      <alignment horizontal="justify" vertical="center" wrapText="1"/>
    </xf>
    <xf numFmtId="0" fontId="4" fillId="5" borderId="0" xfId="0" applyFont="1" applyFill="1" applyBorder="1" applyAlignment="1" applyProtection="1">
      <alignment horizontal="left" vertical="center" wrapText="1"/>
    </xf>
    <xf numFmtId="0" fontId="4" fillId="5" borderId="0" xfId="0" applyNumberFormat="1" applyFont="1" applyFill="1" applyBorder="1" applyAlignment="1">
      <alignment horizontal="left" vertical="center" wrapText="1"/>
    </xf>
    <xf numFmtId="0" fontId="4" fillId="5" borderId="0" xfId="0" applyFont="1" applyFill="1" applyBorder="1" applyAlignment="1">
      <alignment horizontal="justify" vertical="center"/>
    </xf>
    <xf numFmtId="0" fontId="4" fillId="5" borderId="0" xfId="0" applyNumberFormat="1" applyFont="1" applyFill="1" applyBorder="1" applyAlignment="1">
      <alignment horizontal="justify" vertical="center" wrapText="1"/>
    </xf>
    <xf numFmtId="0" fontId="4" fillId="5" borderId="0" xfId="0" applyFont="1" applyFill="1" applyAlignment="1">
      <alignment horizontal="justify" vertical="center"/>
    </xf>
    <xf numFmtId="0" fontId="32" fillId="7" borderId="0" xfId="0" applyFont="1" applyFill="1" applyBorder="1" applyAlignment="1">
      <alignment horizontal="center" vertical="center" wrapText="1"/>
    </xf>
    <xf numFmtId="0" fontId="32" fillId="7" borderId="0" xfId="0" applyFont="1" applyFill="1" applyBorder="1" applyAlignment="1">
      <alignment horizontal="center" vertical="center"/>
    </xf>
    <xf numFmtId="0" fontId="15" fillId="5" borderId="0" xfId="0" applyFont="1" applyFill="1" applyBorder="1" applyAlignment="1">
      <alignment horizontal="justify" vertical="center" wrapText="1"/>
    </xf>
  </cellXfs>
  <cellStyles count="7">
    <cellStyle name="Hipervínculo" xfId="3" builtinId="8"/>
    <cellStyle name="Hipervínculo 2" xfId="5"/>
    <cellStyle name="Hipervínculo 3" xfId="6"/>
    <cellStyle name="Normal" xfId="0" builtinId="0"/>
    <cellStyle name="Normal 2" xfId="1"/>
    <cellStyle name="Porcentual" xfId="4" builtinId="5"/>
    <cellStyle name="Porcentual 2" xfId="2"/>
  </cellStyles>
  <dxfs count="6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mruColors>
      <color rgb="FFFF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407987</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1</xdr:row>
      <xdr:rowOff>28575</xdr:rowOff>
    </xdr:from>
    <xdr:to>
      <xdr:col>30</xdr:col>
      <xdr:colOff>11918</xdr:colOff>
      <xdr:row>5</xdr:row>
      <xdr:rowOff>391275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407987</xdr:rowOff>
    </xdr:to>
    <xdr:pic>
      <xdr:nvPicPr>
        <xdr:cNvPr id="5"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1</xdr:row>
      <xdr:rowOff>28575</xdr:rowOff>
    </xdr:from>
    <xdr:to>
      <xdr:col>30</xdr:col>
      <xdr:colOff>11918</xdr:colOff>
      <xdr:row>5</xdr:row>
      <xdr:rowOff>391275</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484187</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1</xdr:row>
      <xdr:rowOff>28575</xdr:rowOff>
    </xdr:from>
    <xdr:to>
      <xdr:col>29</xdr:col>
      <xdr:colOff>202418</xdr:colOff>
      <xdr:row>5</xdr:row>
      <xdr:rowOff>467475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484187</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1</xdr:row>
      <xdr:rowOff>28575</xdr:rowOff>
    </xdr:from>
    <xdr:to>
      <xdr:col>30</xdr:col>
      <xdr:colOff>11918</xdr:colOff>
      <xdr:row>5</xdr:row>
      <xdr:rowOff>467475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1</xdr:row>
      <xdr:rowOff>0</xdr:rowOff>
    </xdr:from>
    <xdr:to>
      <xdr:col>7</xdr:col>
      <xdr:colOff>188598</xdr:colOff>
      <xdr:row>5</xdr:row>
      <xdr:rowOff>67612</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190500" y="190500"/>
          <a:ext cx="1711540" cy="1168279"/>
        </a:xfrm>
        <a:prstGeom prst="rect">
          <a:avLst/>
        </a:prstGeom>
        <a:noFill/>
        <a:ln w="9525">
          <a:noFill/>
          <a:miter lim="800000"/>
          <a:headEnd/>
          <a:tailEnd/>
        </a:ln>
      </xdr:spPr>
    </xdr:pic>
    <xdr:clientData/>
  </xdr:twoCellAnchor>
  <xdr:twoCellAnchor editAs="oneCell">
    <xdr:from>
      <xdr:col>23</xdr:col>
      <xdr:colOff>222250</xdr:colOff>
      <xdr:row>0</xdr:row>
      <xdr:rowOff>148166</xdr:rowOff>
    </xdr:from>
    <xdr:to>
      <xdr:col>30</xdr:col>
      <xdr:colOff>71568</xdr:colOff>
      <xdr:row>5</xdr:row>
      <xdr:rowOff>26149</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20833" y="148166"/>
          <a:ext cx="1553235" cy="1169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14777</xdr:colOff>
      <xdr:row>2</xdr:row>
      <xdr:rowOff>46158</xdr:rowOff>
    </xdr:from>
    <xdr:to>
      <xdr:col>8</xdr:col>
      <xdr:colOff>22400</xdr:colOff>
      <xdr:row>5</xdr:row>
      <xdr:rowOff>636587</xdr:rowOff>
    </xdr:to>
    <xdr:pic>
      <xdr:nvPicPr>
        <xdr:cNvPr id="4"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2</xdr:row>
      <xdr:rowOff>28575</xdr:rowOff>
    </xdr:from>
    <xdr:to>
      <xdr:col>30</xdr:col>
      <xdr:colOff>11918</xdr:colOff>
      <xdr:row>5</xdr:row>
      <xdr:rowOff>619875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14777</xdr:colOff>
      <xdr:row>1</xdr:row>
      <xdr:rowOff>46158</xdr:rowOff>
    </xdr:from>
    <xdr:to>
      <xdr:col>8</xdr:col>
      <xdr:colOff>22400</xdr:colOff>
      <xdr:row>5</xdr:row>
      <xdr:rowOff>407987</xdr:rowOff>
    </xdr:to>
    <xdr:pic>
      <xdr:nvPicPr>
        <xdr:cNvPr id="5" name="4 Imagen" descr="INEGI Logo y nombre (vertical).png"/>
        <xdr:cNvPicPr>
          <a:picLocks noChangeAspect="1"/>
        </xdr:cNvPicPr>
      </xdr:nvPicPr>
      <xdr:blipFill>
        <a:blip xmlns:r="http://schemas.openxmlformats.org/officeDocument/2006/relationships" r:embed="rId1" cstate="print"/>
        <a:srcRect/>
        <a:stretch>
          <a:fillRect/>
        </a:stretch>
      </xdr:blipFill>
      <xdr:spPr bwMode="auto">
        <a:xfrm>
          <a:off x="262427" y="246183"/>
          <a:ext cx="1741173" cy="1161929"/>
        </a:xfrm>
        <a:prstGeom prst="rect">
          <a:avLst/>
        </a:prstGeom>
        <a:noFill/>
        <a:ln w="9525">
          <a:noFill/>
          <a:miter lim="800000"/>
          <a:headEnd/>
          <a:tailEnd/>
        </a:ln>
      </xdr:spPr>
    </xdr:pic>
    <xdr:clientData/>
  </xdr:twoCellAnchor>
  <xdr:twoCellAnchor editAs="oneCell">
    <xdr:from>
      <xdr:col>23</xdr:col>
      <xdr:colOff>162600</xdr:colOff>
      <xdr:row>1</xdr:row>
      <xdr:rowOff>28575</xdr:rowOff>
    </xdr:from>
    <xdr:to>
      <xdr:col>30</xdr:col>
      <xdr:colOff>11918</xdr:colOff>
      <xdr:row>5</xdr:row>
      <xdr:rowOff>391275</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5858550" y="228600"/>
          <a:ext cx="1582868" cy="1162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P193"/>
  <sheetViews>
    <sheetView view="pageBreakPreview" zoomScaleNormal="100" zoomScaleSheetLayoutView="100" workbookViewId="0">
      <selection activeCell="B17" sqref="B17:AD17"/>
    </sheetView>
  </sheetViews>
  <sheetFormatPr baseColWidth="10" defaultColWidth="0" defaultRowHeight="15.75" customHeight="1" zeroHeight="1"/>
  <cols>
    <col min="1" max="31" width="3.7109375" style="130" customWidth="1"/>
    <col min="32" max="32" width="4.140625" style="129" hidden="1" customWidth="1"/>
    <col min="33" max="16384" width="4.140625" style="126" hidden="1"/>
  </cols>
  <sheetData>
    <row r="1" spans="1:46" s="2" customFormat="1" ht="15.75" customHeight="1">
      <c r="A1" s="24"/>
      <c r="B1" s="658" t="s">
        <v>327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25"/>
      <c r="AF1" s="22"/>
      <c r="AJ1" s="35"/>
    </row>
    <row r="2" spans="1:46" s="2" customFormat="1" ht="15.75" customHeight="1">
      <c r="A2" s="24"/>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25"/>
      <c r="AF2" s="22"/>
      <c r="AJ2" s="35"/>
    </row>
    <row r="3" spans="1:46" s="2" customFormat="1" ht="15.75" customHeight="1">
      <c r="A3" s="24"/>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25"/>
      <c r="AF3" s="22"/>
      <c r="AJ3" s="35"/>
    </row>
    <row r="4" spans="1:46" s="2" customFormat="1" ht="15.75" customHeight="1">
      <c r="A4" s="24"/>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25"/>
      <c r="AF4" s="22"/>
      <c r="AJ4" s="35"/>
    </row>
    <row r="5" spans="1:46" s="2" customFormat="1" ht="15.75" customHeight="1">
      <c r="A5" s="6"/>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4"/>
      <c r="AF5" s="22"/>
      <c r="AJ5" s="35"/>
    </row>
    <row r="6" spans="1:46" s="2" customFormat="1" ht="65.25" customHeight="1">
      <c r="A6" s="6"/>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4"/>
      <c r="AF6" s="22"/>
      <c r="AJ6" s="35"/>
    </row>
    <row r="7" spans="1:46" s="26" customFormat="1" ht="15" customHeight="1">
      <c r="A7" s="530"/>
      <c r="B7" s="659" t="s">
        <v>418</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4"/>
      <c r="AF7" s="28"/>
      <c r="AH7" s="27"/>
      <c r="AI7" s="2"/>
      <c r="AJ7" s="35"/>
      <c r="AK7" s="27"/>
      <c r="AS7" s="27"/>
      <c r="AT7" s="27"/>
    </row>
    <row r="8" spans="1:46" s="26" customFormat="1" ht="15" customHeight="1">
      <c r="A8" s="530"/>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4"/>
      <c r="AF8" s="28"/>
      <c r="AH8" s="27"/>
      <c r="AI8" s="2"/>
      <c r="AJ8" s="35"/>
      <c r="AK8" s="27"/>
      <c r="AS8" s="27"/>
      <c r="AT8" s="27"/>
    </row>
    <row r="9" spans="1:46" s="26" customFormat="1" ht="22.5" customHeight="1">
      <c r="A9" s="660" t="s">
        <v>321</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176"/>
      <c r="AE9" s="4"/>
      <c r="AF9" s="28"/>
      <c r="AH9" s="27"/>
      <c r="AI9" s="2"/>
      <c r="AJ9" s="35"/>
      <c r="AK9" s="27"/>
      <c r="AS9" s="27"/>
      <c r="AT9" s="27"/>
    </row>
    <row r="10" spans="1:46" s="26" customFormat="1" ht="15" customHeight="1">
      <c r="A10" s="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4"/>
      <c r="AF10" s="28"/>
      <c r="AH10" s="27"/>
      <c r="AI10" s="2"/>
      <c r="AJ10" s="35"/>
      <c r="AK10" s="27"/>
      <c r="AS10" s="27"/>
      <c r="AT10" s="27"/>
    </row>
    <row r="11" spans="1:46" s="26" customFormat="1" ht="15" customHeight="1">
      <c r="A11" s="179"/>
      <c r="B11" s="656" t="s">
        <v>322</v>
      </c>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4"/>
      <c r="AF11" s="28"/>
      <c r="AH11" s="27"/>
      <c r="AI11" s="2"/>
      <c r="AJ11" s="35"/>
      <c r="AK11" s="27"/>
      <c r="AS11" s="27"/>
      <c r="AT11" s="27"/>
    </row>
    <row r="12" spans="1:46" s="26" customFormat="1" ht="15" customHeight="1">
      <c r="A12" s="179"/>
      <c r="B12" s="180"/>
      <c r="C12" s="181"/>
      <c r="D12" s="181"/>
      <c r="E12" s="181"/>
      <c r="F12" s="181"/>
      <c r="G12" s="181"/>
      <c r="H12" s="181"/>
      <c r="I12" s="181"/>
      <c r="J12" s="181"/>
      <c r="K12" s="181"/>
      <c r="L12" s="181"/>
      <c r="M12" s="181"/>
      <c r="N12" s="182"/>
      <c r="O12" s="182"/>
      <c r="P12" s="181"/>
      <c r="Q12" s="181"/>
      <c r="R12" s="181"/>
      <c r="S12" s="181"/>
      <c r="T12" s="181"/>
      <c r="U12" s="181"/>
      <c r="V12" s="181"/>
      <c r="W12" s="181"/>
      <c r="X12" s="181"/>
      <c r="Y12" s="181"/>
      <c r="Z12" s="181"/>
      <c r="AA12" s="181"/>
      <c r="AB12" s="181"/>
      <c r="AC12" s="181"/>
      <c r="AD12" s="181"/>
      <c r="AE12" s="4"/>
      <c r="AF12" s="28"/>
      <c r="AH12" s="27"/>
      <c r="AI12" s="2"/>
      <c r="AJ12" s="35"/>
      <c r="AK12" s="27"/>
      <c r="AS12" s="27"/>
      <c r="AT12" s="27"/>
    </row>
    <row r="13" spans="1:46" s="26" customFormat="1" ht="15" customHeight="1">
      <c r="A13" s="179"/>
      <c r="B13" s="657" t="s">
        <v>323</v>
      </c>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4"/>
      <c r="AF13" s="28"/>
      <c r="AH13" s="27"/>
      <c r="AI13" s="2"/>
      <c r="AJ13" s="35"/>
      <c r="AK13" s="27"/>
      <c r="AS13" s="27"/>
      <c r="AT13" s="27"/>
    </row>
    <row r="14" spans="1:46" s="26" customFormat="1" ht="15" customHeight="1">
      <c r="A14" s="179"/>
      <c r="B14" s="180"/>
      <c r="C14" s="181"/>
      <c r="D14" s="181"/>
      <c r="E14" s="181"/>
      <c r="F14" s="181"/>
      <c r="G14" s="181"/>
      <c r="H14" s="181"/>
      <c r="I14" s="181"/>
      <c r="J14" s="181"/>
      <c r="K14" s="181"/>
      <c r="L14" s="181"/>
      <c r="M14" s="181"/>
      <c r="N14" s="182"/>
      <c r="O14" s="182"/>
      <c r="P14" s="181"/>
      <c r="Q14" s="181"/>
      <c r="R14" s="181"/>
      <c r="S14" s="181"/>
      <c r="T14" s="181"/>
      <c r="U14" s="181"/>
      <c r="V14" s="181"/>
      <c r="W14" s="181"/>
      <c r="X14" s="181"/>
      <c r="Y14" s="181"/>
      <c r="Z14" s="181"/>
      <c r="AA14" s="181"/>
      <c r="AB14" s="181"/>
      <c r="AC14" s="181"/>
      <c r="AD14" s="181"/>
      <c r="AE14" s="4"/>
      <c r="AF14" s="28"/>
      <c r="AH14" s="27"/>
      <c r="AI14" s="2"/>
      <c r="AJ14" s="35"/>
      <c r="AK14" s="27"/>
      <c r="AS14" s="27"/>
      <c r="AT14" s="27"/>
    </row>
    <row r="15" spans="1:46" s="26" customFormat="1" ht="15" customHeight="1">
      <c r="A15" s="179"/>
      <c r="B15" s="661" t="s">
        <v>639</v>
      </c>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279"/>
      <c r="AF15" s="28"/>
      <c r="AH15" s="27"/>
      <c r="AI15" s="2"/>
      <c r="AJ15" s="35"/>
      <c r="AK15" s="27"/>
      <c r="AS15" s="27"/>
      <c r="AT15" s="27"/>
    </row>
    <row r="16" spans="1:46" s="26" customFormat="1" ht="15" customHeight="1">
      <c r="A16" s="179"/>
      <c r="B16" s="180"/>
      <c r="C16" s="181"/>
      <c r="D16" s="181"/>
      <c r="E16" s="181"/>
      <c r="F16" s="181"/>
      <c r="G16" s="181"/>
      <c r="H16" s="181"/>
      <c r="I16" s="181"/>
      <c r="J16" s="181"/>
      <c r="K16" s="181"/>
      <c r="L16" s="181"/>
      <c r="M16" s="181"/>
      <c r="N16" s="182"/>
      <c r="O16" s="182"/>
      <c r="P16" s="181"/>
      <c r="Q16" s="181"/>
      <c r="R16" s="181"/>
      <c r="S16" s="181"/>
      <c r="T16" s="181"/>
      <c r="U16" s="181"/>
      <c r="V16" s="181"/>
      <c r="W16" s="181"/>
      <c r="X16" s="181"/>
      <c r="Y16" s="181"/>
      <c r="Z16" s="181"/>
      <c r="AA16" s="181"/>
      <c r="AB16" s="181"/>
      <c r="AC16" s="181"/>
      <c r="AD16" s="181"/>
      <c r="AE16" s="279"/>
      <c r="AF16" s="28"/>
      <c r="AH16" s="27"/>
      <c r="AI16" s="2"/>
      <c r="AJ16" s="35"/>
      <c r="AK16" s="27"/>
      <c r="AS16" s="27"/>
      <c r="AT16" s="27"/>
    </row>
    <row r="17" spans="1:46" s="26" customFormat="1" ht="15" customHeight="1">
      <c r="A17" s="179"/>
      <c r="B17" s="656" t="s">
        <v>319</v>
      </c>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4"/>
      <c r="AF17" s="28"/>
      <c r="AH17" s="27"/>
      <c r="AI17" s="2"/>
      <c r="AJ17" s="35"/>
      <c r="AK17" s="27"/>
      <c r="AS17" s="27"/>
      <c r="AT17" s="27"/>
    </row>
    <row r="18" spans="1:46" s="26" customFormat="1" ht="15" customHeight="1">
      <c r="A18" s="179"/>
      <c r="B18" s="180"/>
      <c r="C18" s="181"/>
      <c r="D18" s="181"/>
      <c r="E18" s="181"/>
      <c r="F18" s="181"/>
      <c r="G18" s="181"/>
      <c r="H18" s="181"/>
      <c r="I18" s="181"/>
      <c r="J18" s="181"/>
      <c r="K18" s="181"/>
      <c r="L18" s="181"/>
      <c r="M18" s="181"/>
      <c r="N18" s="182"/>
      <c r="O18" s="182"/>
      <c r="P18" s="181"/>
      <c r="Q18" s="181"/>
      <c r="R18" s="181"/>
      <c r="S18" s="181"/>
      <c r="T18" s="181"/>
      <c r="U18" s="181"/>
      <c r="V18" s="181"/>
      <c r="W18" s="181"/>
      <c r="X18" s="181"/>
      <c r="Y18" s="181"/>
      <c r="Z18" s="181"/>
      <c r="AA18" s="181"/>
      <c r="AB18" s="181"/>
      <c r="AC18" s="181"/>
      <c r="AD18" s="181"/>
      <c r="AE18" s="4"/>
      <c r="AF18" s="28"/>
      <c r="AH18" s="27"/>
      <c r="AI18" s="2"/>
      <c r="AJ18" s="35"/>
      <c r="AK18" s="27"/>
      <c r="AS18" s="27"/>
      <c r="AT18" s="27"/>
    </row>
    <row r="19" spans="1:46" s="26" customFormat="1" ht="15" customHeight="1">
      <c r="A19" s="179"/>
      <c r="B19" s="656" t="s">
        <v>324</v>
      </c>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4"/>
      <c r="AF19" s="28"/>
      <c r="AH19" s="27"/>
      <c r="AI19" s="2"/>
      <c r="AJ19" s="35"/>
      <c r="AK19" s="27"/>
      <c r="AS19" s="27"/>
      <c r="AT19" s="27"/>
    </row>
    <row r="20" spans="1:46" s="185" customFormat="1" ht="15" customHeight="1">
      <c r="A20" s="179"/>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69"/>
      <c r="AH20" s="186"/>
      <c r="AI20" s="158"/>
      <c r="AJ20" s="187"/>
      <c r="AK20" s="186"/>
      <c r="AS20" s="186"/>
      <c r="AT20" s="186"/>
    </row>
    <row r="21" spans="1:46" s="26" customFormat="1" ht="15" customHeight="1">
      <c r="A21" s="6"/>
      <c r="B21" s="657" t="s">
        <v>325</v>
      </c>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4"/>
      <c r="AF21" s="28"/>
      <c r="AH21" s="27"/>
      <c r="AI21" s="2"/>
      <c r="AJ21" s="35"/>
      <c r="AK21" s="27"/>
      <c r="AS21" s="27"/>
      <c r="AT21" s="27"/>
    </row>
    <row r="22" spans="1:46" s="26" customFormat="1" ht="15" customHeight="1">
      <c r="A22" s="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4"/>
      <c r="AF22" s="28"/>
      <c r="AH22" s="27"/>
      <c r="AI22" s="2"/>
      <c r="AJ22" s="35"/>
      <c r="AK22" s="27"/>
      <c r="AS22" s="27"/>
      <c r="AT22" s="27"/>
    </row>
    <row r="23" spans="1:46" s="26" customFormat="1" ht="15" hidden="1" customHeight="1">
      <c r="A23" s="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4"/>
      <c r="AF23" s="28"/>
      <c r="AH23" s="27"/>
      <c r="AI23" s="2"/>
      <c r="AJ23" s="35"/>
      <c r="AK23" s="27"/>
      <c r="AS23" s="27"/>
      <c r="AT23" s="27"/>
    </row>
    <row r="24" spans="1:46" s="26" customFormat="1" ht="15" hidden="1" customHeight="1">
      <c r="A24" s="6"/>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4"/>
      <c r="AF24" s="28"/>
      <c r="AH24" s="27"/>
      <c r="AI24" s="2"/>
      <c r="AJ24" s="35"/>
      <c r="AK24" s="27"/>
      <c r="AS24" s="27"/>
      <c r="AT24" s="27"/>
    </row>
    <row r="25" spans="1:46" s="26" customFormat="1" ht="15" hidden="1" customHeight="1">
      <c r="A25" s="6"/>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4"/>
      <c r="AF25" s="28"/>
      <c r="AH25" s="27"/>
      <c r="AI25" s="2"/>
      <c r="AJ25" s="35"/>
      <c r="AK25" s="27"/>
      <c r="AS25" s="27"/>
      <c r="AT25" s="27"/>
    </row>
    <row r="26" spans="1:46" s="26" customFormat="1" ht="15" hidden="1" customHeight="1">
      <c r="A26" s="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4"/>
      <c r="AF26" s="28"/>
      <c r="AH26" s="27"/>
      <c r="AI26" s="2"/>
      <c r="AJ26" s="35"/>
      <c r="AK26" s="27"/>
      <c r="AS26" s="27"/>
      <c r="AT26" s="27"/>
    </row>
    <row r="27" spans="1:46" s="26" customFormat="1" ht="15" hidden="1" customHeight="1">
      <c r="A27" s="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4"/>
      <c r="AF27" s="28"/>
      <c r="AH27" s="27"/>
      <c r="AI27" s="2"/>
      <c r="AJ27" s="35"/>
      <c r="AK27" s="27"/>
      <c r="AS27" s="27"/>
      <c r="AT27" s="27"/>
    </row>
    <row r="28" spans="1:46" s="26" customFormat="1" ht="15" hidden="1" customHeight="1">
      <c r="A28" s="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4"/>
      <c r="AF28" s="28"/>
      <c r="AH28" s="27"/>
      <c r="AI28" s="2"/>
      <c r="AJ28" s="35"/>
      <c r="AK28" s="27"/>
      <c r="AS28" s="27"/>
      <c r="AT28" s="27"/>
    </row>
    <row r="29" spans="1:46" s="26" customFormat="1" ht="15" hidden="1" customHeight="1">
      <c r="A29" s="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4"/>
      <c r="AF29" s="28"/>
      <c r="AH29" s="27"/>
      <c r="AI29" s="2"/>
      <c r="AJ29" s="35"/>
      <c r="AK29" s="27"/>
      <c r="AS29" s="27"/>
      <c r="AT29" s="27"/>
    </row>
    <row r="30" spans="1:46" s="26" customFormat="1" ht="15" hidden="1" customHeight="1">
      <c r="A30" s="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4"/>
      <c r="AF30" s="28"/>
      <c r="AH30" s="27"/>
      <c r="AI30" s="2"/>
      <c r="AJ30" s="35"/>
      <c r="AK30" s="27"/>
      <c r="AS30" s="27"/>
      <c r="AT30" s="27"/>
    </row>
    <row r="31" spans="1:46" s="26" customFormat="1" ht="15" hidden="1" customHeight="1">
      <c r="A31" s="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4"/>
      <c r="AF31" s="28"/>
      <c r="AH31" s="27"/>
      <c r="AI31" s="2"/>
      <c r="AJ31" s="35"/>
      <c r="AK31" s="27"/>
      <c r="AS31" s="27"/>
      <c r="AT31" s="27"/>
    </row>
    <row r="32" spans="1:46" s="26" customFormat="1" ht="15" hidden="1" customHeight="1">
      <c r="A32" s="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4"/>
      <c r="AF32" s="28"/>
      <c r="AH32" s="27"/>
      <c r="AI32" s="2"/>
      <c r="AJ32" s="35"/>
      <c r="AK32" s="27"/>
      <c r="AS32" s="27"/>
      <c r="AT32" s="27"/>
    </row>
    <row r="33" spans="1:250" s="26" customFormat="1" ht="15" hidden="1" customHeight="1">
      <c r="A33" s="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4"/>
      <c r="AF33" s="28"/>
      <c r="AH33" s="27"/>
      <c r="AI33" s="2"/>
      <c r="AJ33" s="35"/>
      <c r="AK33" s="27"/>
      <c r="AS33" s="27"/>
      <c r="AT33" s="27"/>
    </row>
    <row r="34" spans="1:250" s="26" customFormat="1" ht="15" hidden="1" customHeight="1">
      <c r="A34" s="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4"/>
      <c r="AF34" s="28"/>
      <c r="AH34" s="27"/>
      <c r="AI34" s="2"/>
      <c r="AJ34" s="35"/>
      <c r="AK34" s="27"/>
      <c r="AS34" s="27"/>
      <c r="AT34" s="27"/>
    </row>
    <row r="35" spans="1:250" s="26" customFormat="1" ht="15" hidden="1" customHeight="1">
      <c r="A35" s="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4"/>
      <c r="AF35" s="28"/>
      <c r="AH35" s="27"/>
      <c r="AI35" s="2"/>
      <c r="AJ35" s="35"/>
      <c r="AK35" s="27"/>
      <c r="AS35" s="27"/>
      <c r="AT35" s="27"/>
    </row>
    <row r="36" spans="1:250" s="26" customFormat="1" ht="15" hidden="1" customHeight="1">
      <c r="A36" s="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4"/>
      <c r="AF36" s="28"/>
      <c r="AH36" s="27"/>
      <c r="AI36" s="2"/>
      <c r="AJ36" s="35"/>
      <c r="AK36" s="27"/>
      <c r="AS36" s="27"/>
      <c r="AT36" s="27"/>
    </row>
    <row r="37" spans="1:250" s="81" customFormat="1" ht="6" hidden="1" customHeight="1">
      <c r="A37" s="98"/>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68"/>
      <c r="AF37" s="91"/>
      <c r="AI37" s="2"/>
      <c r="AJ37" s="35"/>
    </row>
    <row r="38" spans="1:250" ht="15" hidden="1">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7"/>
      <c r="AD38" s="12"/>
      <c r="AE38" s="18"/>
      <c r="AF38" s="22"/>
      <c r="AG38" s="2"/>
      <c r="AH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row>
    <row r="39" spans="1:250" ht="15" hidden="1">
      <c r="A39" s="20"/>
      <c r="B39" s="20"/>
      <c r="C39" s="19"/>
      <c r="D39" s="19"/>
      <c r="E39" s="19"/>
      <c r="F39" s="19"/>
      <c r="G39" s="19"/>
      <c r="H39" s="19"/>
      <c r="I39" s="19"/>
      <c r="J39" s="19"/>
      <c r="K39" s="19"/>
      <c r="L39" s="19"/>
      <c r="M39" s="19"/>
      <c r="N39" s="19"/>
      <c r="O39" s="19"/>
      <c r="P39" s="19"/>
      <c r="Q39" s="19"/>
      <c r="R39" s="19"/>
      <c r="S39" s="19"/>
      <c r="T39" s="19"/>
      <c r="U39" s="19"/>
      <c r="V39" s="20"/>
      <c r="W39" s="20"/>
      <c r="X39" s="20"/>
      <c r="Y39" s="20"/>
      <c r="Z39" s="20"/>
      <c r="AA39" s="20"/>
      <c r="AB39" s="20"/>
      <c r="AC39" s="20"/>
      <c r="AD39" s="20"/>
      <c r="AE39" s="20"/>
      <c r="AF39" s="128"/>
      <c r="AG39" s="129"/>
      <c r="AH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row>
    <row r="40" spans="1:250" ht="15" hidden="1"/>
    <row r="41" spans="1:250" ht="15" hidden="1"/>
    <row r="42" spans="1:250" ht="15" hidden="1"/>
    <row r="43" spans="1:250" ht="15" hidden="1"/>
    <row r="44" spans="1:250" ht="15" hidden="1"/>
    <row r="45" spans="1:250" ht="15" hidden="1"/>
    <row r="46" spans="1:250" ht="15" hidden="1"/>
    <row r="47" spans="1:250" ht="15" hidden="1"/>
    <row r="48" spans="1:250" ht="15" hidden="1"/>
    <row r="49" spans="32:250" ht="15" hidden="1"/>
    <row r="50" spans="32:250" ht="15" hidden="1"/>
    <row r="51" spans="32:250" ht="15" hidden="1"/>
    <row r="52" spans="32:250" ht="15" hidden="1"/>
    <row r="53" spans="32:250" ht="15" hidden="1"/>
    <row r="54" spans="32:250" ht="15" hidden="1"/>
    <row r="55" spans="32:250" s="130" customFormat="1" ht="15" hidden="1">
      <c r="AF55" s="129"/>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6"/>
      <c r="FD55" s="126"/>
      <c r="FE55" s="126"/>
      <c r="FF55" s="126"/>
      <c r="FG55" s="126"/>
      <c r="FH55" s="126"/>
      <c r="FI55" s="126"/>
      <c r="FJ55" s="126"/>
      <c r="FK55" s="126"/>
      <c r="FL55" s="126"/>
      <c r="FM55" s="126"/>
      <c r="FN55" s="126"/>
      <c r="FO55" s="126"/>
      <c r="FP55" s="126"/>
      <c r="FQ55" s="126"/>
      <c r="FR55" s="126"/>
      <c r="FS55" s="126"/>
      <c r="FT55" s="126"/>
      <c r="FU55" s="126"/>
      <c r="FV55" s="126"/>
      <c r="FW55" s="126"/>
      <c r="FX55" s="126"/>
      <c r="FY55" s="126"/>
      <c r="FZ55" s="126"/>
      <c r="GA55" s="126"/>
      <c r="GB55" s="126"/>
      <c r="GC55" s="126"/>
      <c r="GD55" s="126"/>
      <c r="GE55" s="126"/>
      <c r="GF55" s="126"/>
      <c r="GG55" s="126"/>
      <c r="GH55" s="126"/>
      <c r="GI55" s="126"/>
      <c r="GJ55" s="126"/>
      <c r="GK55" s="126"/>
      <c r="GL55" s="126"/>
      <c r="GM55" s="126"/>
      <c r="GN55" s="126"/>
      <c r="GO55" s="126"/>
      <c r="GP55" s="126"/>
      <c r="GQ55" s="126"/>
      <c r="GR55" s="126"/>
      <c r="GS55" s="126"/>
      <c r="GT55" s="126"/>
      <c r="GU55" s="126"/>
      <c r="GV55" s="126"/>
      <c r="GW55" s="126"/>
      <c r="GX55" s="126"/>
      <c r="GY55" s="126"/>
      <c r="GZ55" s="126"/>
      <c r="HA55" s="126"/>
      <c r="HB55" s="126"/>
      <c r="HC55" s="126"/>
      <c r="HD55" s="126"/>
      <c r="HE55" s="126"/>
      <c r="HF55" s="126"/>
      <c r="HG55" s="126"/>
      <c r="HH55" s="126"/>
      <c r="HI55" s="126"/>
      <c r="HJ55" s="126"/>
      <c r="HK55" s="126"/>
      <c r="HL55" s="126"/>
      <c r="HM55" s="126"/>
      <c r="HN55" s="126"/>
      <c r="HO55" s="126"/>
      <c r="HP55" s="126"/>
      <c r="HQ55" s="126"/>
      <c r="HR55" s="126"/>
      <c r="HS55" s="126"/>
      <c r="HT55" s="126"/>
      <c r="HU55" s="126"/>
      <c r="HV55" s="126"/>
      <c r="HW55" s="126"/>
      <c r="HX55" s="126"/>
      <c r="HY55" s="126"/>
      <c r="HZ55" s="126"/>
      <c r="IA55" s="126"/>
      <c r="IB55" s="126"/>
      <c r="IC55" s="126"/>
      <c r="ID55" s="126"/>
      <c r="IE55" s="126"/>
      <c r="IF55" s="126"/>
      <c r="IG55" s="126"/>
      <c r="IH55" s="126"/>
      <c r="II55" s="126"/>
      <c r="IJ55" s="126"/>
      <c r="IK55" s="126"/>
      <c r="IL55" s="126"/>
      <c r="IM55" s="126"/>
      <c r="IN55" s="126"/>
      <c r="IO55" s="126"/>
      <c r="IP55" s="126"/>
    </row>
    <row r="56" spans="32:250" s="130" customFormat="1" ht="15" hidden="1">
      <c r="AF56" s="129"/>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126"/>
      <c r="GB56" s="126"/>
      <c r="GC56" s="126"/>
      <c r="GD56" s="126"/>
      <c r="GE56" s="126"/>
      <c r="GF56" s="126"/>
      <c r="GG56" s="126"/>
      <c r="GH56" s="126"/>
      <c r="GI56" s="126"/>
      <c r="GJ56" s="126"/>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row>
    <row r="57" spans="32:250" s="130" customFormat="1" ht="15.75" hidden="1" customHeight="1">
      <c r="AF57" s="129"/>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row>
    <row r="58" spans="32:250" s="130" customFormat="1" ht="15.75" hidden="1" customHeight="1">
      <c r="AF58" s="129"/>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row>
    <row r="59" spans="32:250" s="130" customFormat="1" ht="15.75" hidden="1" customHeight="1">
      <c r="AF59" s="129"/>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row>
    <row r="60" spans="32:250" s="130" customFormat="1" ht="15.75" hidden="1" customHeight="1">
      <c r="AF60" s="129"/>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c r="GI60" s="126"/>
      <c r="GJ60" s="126"/>
      <c r="GK60" s="126"/>
      <c r="GL60" s="126"/>
      <c r="GM60" s="126"/>
      <c r="GN60" s="126"/>
      <c r="GO60" s="126"/>
      <c r="GP60" s="126"/>
      <c r="GQ60" s="126"/>
      <c r="GR60" s="126"/>
      <c r="GS60" s="126"/>
      <c r="GT60" s="126"/>
      <c r="GU60" s="126"/>
      <c r="GV60" s="126"/>
      <c r="GW60" s="126"/>
      <c r="GX60" s="126"/>
      <c r="GY60" s="126"/>
      <c r="GZ60" s="126"/>
      <c r="HA60" s="126"/>
      <c r="HB60" s="126"/>
      <c r="HC60" s="126"/>
      <c r="HD60" s="126"/>
      <c r="HE60" s="126"/>
      <c r="HF60" s="126"/>
      <c r="HG60" s="126"/>
      <c r="HH60" s="126"/>
      <c r="HI60" s="126"/>
      <c r="HJ60" s="126"/>
      <c r="HK60" s="126"/>
      <c r="HL60" s="126"/>
      <c r="HM60" s="126"/>
      <c r="HN60" s="126"/>
      <c r="HO60" s="126"/>
      <c r="HP60" s="126"/>
      <c r="HQ60" s="126"/>
      <c r="HR60" s="126"/>
      <c r="HS60" s="126"/>
      <c r="HT60" s="126"/>
      <c r="HU60" s="126"/>
      <c r="HV60" s="126"/>
      <c r="HW60" s="126"/>
      <c r="HX60" s="126"/>
      <c r="HY60" s="126"/>
      <c r="HZ60" s="126"/>
      <c r="IA60" s="126"/>
      <c r="IB60" s="126"/>
      <c r="IC60" s="126"/>
      <c r="ID60" s="126"/>
      <c r="IE60" s="126"/>
      <c r="IF60" s="126"/>
      <c r="IG60" s="126"/>
      <c r="IH60" s="126"/>
      <c r="II60" s="126"/>
      <c r="IJ60" s="126"/>
      <c r="IK60" s="126"/>
      <c r="IL60" s="126"/>
      <c r="IM60" s="126"/>
      <c r="IN60" s="126"/>
      <c r="IO60" s="126"/>
      <c r="IP60" s="126"/>
    </row>
    <row r="61" spans="32:250" s="130" customFormat="1" ht="15.75" hidden="1" customHeight="1">
      <c r="AF61" s="129"/>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c r="GI61" s="126"/>
      <c r="GJ61" s="126"/>
      <c r="GK61" s="126"/>
      <c r="GL61" s="126"/>
      <c r="GM61" s="126"/>
      <c r="GN61" s="126"/>
      <c r="GO61" s="126"/>
      <c r="GP61" s="126"/>
      <c r="GQ61" s="126"/>
      <c r="GR61" s="126"/>
      <c r="GS61" s="126"/>
      <c r="GT61" s="126"/>
      <c r="GU61" s="126"/>
      <c r="GV61" s="126"/>
      <c r="GW61" s="126"/>
      <c r="GX61" s="126"/>
      <c r="GY61" s="126"/>
      <c r="GZ61" s="126"/>
      <c r="HA61" s="126"/>
      <c r="HB61" s="126"/>
      <c r="HC61" s="126"/>
      <c r="HD61" s="126"/>
      <c r="HE61" s="126"/>
      <c r="HF61" s="126"/>
      <c r="HG61" s="126"/>
      <c r="HH61" s="126"/>
      <c r="HI61" s="126"/>
      <c r="HJ61" s="126"/>
      <c r="HK61" s="126"/>
      <c r="HL61" s="126"/>
      <c r="HM61" s="126"/>
      <c r="HN61" s="126"/>
      <c r="HO61" s="126"/>
      <c r="HP61" s="126"/>
      <c r="HQ61" s="126"/>
      <c r="HR61" s="126"/>
      <c r="HS61" s="126"/>
      <c r="HT61" s="126"/>
      <c r="HU61" s="126"/>
      <c r="HV61" s="126"/>
      <c r="HW61" s="126"/>
      <c r="HX61" s="126"/>
      <c r="HY61" s="126"/>
      <c r="HZ61" s="126"/>
      <c r="IA61" s="126"/>
      <c r="IB61" s="126"/>
      <c r="IC61" s="126"/>
      <c r="ID61" s="126"/>
      <c r="IE61" s="126"/>
      <c r="IF61" s="126"/>
      <c r="IG61" s="126"/>
      <c r="IH61" s="126"/>
      <c r="II61" s="126"/>
      <c r="IJ61" s="126"/>
      <c r="IK61" s="126"/>
      <c r="IL61" s="126"/>
      <c r="IM61" s="126"/>
      <c r="IN61" s="126"/>
      <c r="IO61" s="126"/>
      <c r="IP61" s="126"/>
    </row>
    <row r="62" spans="32:250" s="130" customFormat="1" ht="15.75" hidden="1" customHeight="1">
      <c r="AF62" s="129"/>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row>
    <row r="63" spans="32:250" s="130" customFormat="1" ht="15.75" hidden="1" customHeight="1">
      <c r="AF63" s="129"/>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c r="IO63" s="126"/>
      <c r="IP63" s="126"/>
    </row>
    <row r="64" spans="32:250" s="130" customFormat="1" ht="15.75" hidden="1" customHeight="1">
      <c r="AF64" s="129"/>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c r="GI64" s="126"/>
      <c r="GJ64" s="126"/>
      <c r="GK64" s="126"/>
      <c r="GL64" s="126"/>
      <c r="GM64" s="126"/>
      <c r="GN64" s="126"/>
      <c r="GO64" s="126"/>
      <c r="GP64" s="126"/>
      <c r="GQ64" s="126"/>
      <c r="GR64" s="126"/>
      <c r="GS64" s="126"/>
      <c r="GT64" s="126"/>
      <c r="GU64" s="126"/>
      <c r="GV64" s="126"/>
      <c r="GW64" s="126"/>
      <c r="GX64" s="126"/>
      <c r="GY64" s="126"/>
      <c r="GZ64" s="126"/>
      <c r="HA64" s="126"/>
      <c r="HB64" s="126"/>
      <c r="HC64" s="126"/>
      <c r="HD64" s="126"/>
      <c r="HE64" s="126"/>
      <c r="HF64" s="126"/>
      <c r="HG64" s="126"/>
      <c r="HH64" s="126"/>
      <c r="HI64" s="126"/>
      <c r="HJ64" s="126"/>
      <c r="HK64" s="126"/>
      <c r="HL64" s="126"/>
      <c r="HM64" s="126"/>
      <c r="HN64" s="126"/>
      <c r="HO64" s="126"/>
      <c r="HP64" s="126"/>
      <c r="HQ64" s="126"/>
      <c r="HR64" s="126"/>
      <c r="HS64" s="126"/>
      <c r="HT64" s="126"/>
      <c r="HU64" s="126"/>
      <c r="HV64" s="126"/>
      <c r="HW64" s="126"/>
      <c r="HX64" s="126"/>
      <c r="HY64" s="126"/>
      <c r="HZ64" s="126"/>
      <c r="IA64" s="126"/>
      <c r="IB64" s="126"/>
      <c r="IC64" s="126"/>
      <c r="ID64" s="126"/>
      <c r="IE64" s="126"/>
      <c r="IF64" s="126"/>
      <c r="IG64" s="126"/>
      <c r="IH64" s="126"/>
      <c r="II64" s="126"/>
      <c r="IJ64" s="126"/>
      <c r="IK64" s="126"/>
      <c r="IL64" s="126"/>
      <c r="IM64" s="126"/>
      <c r="IN64" s="126"/>
      <c r="IO64" s="126"/>
      <c r="IP64" s="126"/>
    </row>
    <row r="65" spans="32:250" s="130" customFormat="1" ht="15.75" hidden="1" customHeight="1">
      <c r="AF65" s="129"/>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c r="GI65" s="126"/>
      <c r="GJ65" s="126"/>
      <c r="GK65" s="126"/>
      <c r="GL65" s="126"/>
      <c r="GM65" s="126"/>
      <c r="GN65" s="126"/>
      <c r="GO65" s="126"/>
      <c r="GP65" s="126"/>
      <c r="GQ65" s="126"/>
      <c r="GR65" s="126"/>
      <c r="GS65" s="126"/>
      <c r="GT65" s="126"/>
      <c r="GU65" s="126"/>
      <c r="GV65" s="126"/>
      <c r="GW65" s="126"/>
      <c r="GX65" s="126"/>
      <c r="GY65" s="126"/>
      <c r="GZ65" s="126"/>
      <c r="HA65" s="126"/>
      <c r="HB65" s="126"/>
      <c r="HC65" s="126"/>
      <c r="HD65" s="126"/>
      <c r="HE65" s="126"/>
      <c r="HF65" s="126"/>
      <c r="HG65" s="126"/>
      <c r="HH65" s="126"/>
      <c r="HI65" s="126"/>
      <c r="HJ65" s="126"/>
      <c r="HK65" s="126"/>
      <c r="HL65" s="126"/>
      <c r="HM65" s="126"/>
      <c r="HN65" s="126"/>
      <c r="HO65" s="126"/>
      <c r="HP65" s="126"/>
      <c r="HQ65" s="126"/>
      <c r="HR65" s="126"/>
      <c r="HS65" s="126"/>
      <c r="HT65" s="126"/>
      <c r="HU65" s="126"/>
      <c r="HV65" s="126"/>
      <c r="HW65" s="126"/>
      <c r="HX65" s="126"/>
      <c r="HY65" s="126"/>
      <c r="HZ65" s="126"/>
      <c r="IA65" s="126"/>
      <c r="IB65" s="126"/>
      <c r="IC65" s="126"/>
      <c r="ID65" s="126"/>
      <c r="IE65" s="126"/>
      <c r="IF65" s="126"/>
      <c r="IG65" s="126"/>
      <c r="IH65" s="126"/>
      <c r="II65" s="126"/>
      <c r="IJ65" s="126"/>
      <c r="IK65" s="126"/>
      <c r="IL65" s="126"/>
      <c r="IM65" s="126"/>
      <c r="IN65" s="126"/>
      <c r="IO65" s="126"/>
      <c r="IP65" s="126"/>
    </row>
    <row r="66" spans="32:250" s="130" customFormat="1" ht="15.75" hidden="1" customHeight="1">
      <c r="AF66" s="129"/>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c r="GI66" s="126"/>
      <c r="GJ66" s="126"/>
      <c r="GK66" s="126"/>
      <c r="GL66" s="126"/>
      <c r="GM66" s="126"/>
      <c r="GN66" s="126"/>
      <c r="GO66" s="126"/>
      <c r="GP66" s="126"/>
      <c r="GQ66" s="126"/>
      <c r="GR66" s="126"/>
      <c r="GS66" s="126"/>
      <c r="GT66" s="126"/>
      <c r="GU66" s="126"/>
      <c r="GV66" s="126"/>
      <c r="GW66" s="126"/>
      <c r="GX66" s="126"/>
      <c r="GY66" s="126"/>
      <c r="GZ66" s="126"/>
      <c r="HA66" s="126"/>
      <c r="HB66" s="126"/>
      <c r="HC66" s="126"/>
      <c r="HD66" s="126"/>
      <c r="HE66" s="126"/>
      <c r="HF66" s="126"/>
      <c r="HG66" s="126"/>
      <c r="HH66" s="126"/>
      <c r="HI66" s="126"/>
      <c r="HJ66" s="126"/>
      <c r="HK66" s="126"/>
      <c r="HL66" s="126"/>
      <c r="HM66" s="126"/>
      <c r="HN66" s="126"/>
      <c r="HO66" s="126"/>
      <c r="HP66" s="126"/>
      <c r="HQ66" s="126"/>
      <c r="HR66" s="126"/>
      <c r="HS66" s="126"/>
      <c r="HT66" s="126"/>
      <c r="HU66" s="126"/>
      <c r="HV66" s="126"/>
      <c r="HW66" s="126"/>
      <c r="HX66" s="126"/>
      <c r="HY66" s="126"/>
      <c r="HZ66" s="126"/>
      <c r="IA66" s="126"/>
      <c r="IB66" s="126"/>
      <c r="IC66" s="126"/>
      <c r="ID66" s="126"/>
      <c r="IE66" s="126"/>
      <c r="IF66" s="126"/>
      <c r="IG66" s="126"/>
      <c r="IH66" s="126"/>
      <c r="II66" s="126"/>
      <c r="IJ66" s="126"/>
      <c r="IK66" s="126"/>
      <c r="IL66" s="126"/>
      <c r="IM66" s="126"/>
      <c r="IN66" s="126"/>
      <c r="IO66" s="126"/>
      <c r="IP66" s="126"/>
    </row>
    <row r="67" spans="32:250" s="130" customFormat="1" ht="15.75" hidden="1" customHeight="1">
      <c r="AF67" s="129"/>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c r="HZ67" s="126"/>
      <c r="IA67" s="126"/>
      <c r="IB67" s="126"/>
      <c r="IC67" s="126"/>
      <c r="ID67" s="126"/>
      <c r="IE67" s="126"/>
      <c r="IF67" s="126"/>
      <c r="IG67" s="126"/>
      <c r="IH67" s="126"/>
      <c r="II67" s="126"/>
      <c r="IJ67" s="126"/>
      <c r="IK67" s="126"/>
      <c r="IL67" s="126"/>
      <c r="IM67" s="126"/>
      <c r="IN67" s="126"/>
      <c r="IO67" s="126"/>
      <c r="IP67" s="126"/>
    </row>
    <row r="68" spans="32:250" s="130" customFormat="1" ht="15.75" hidden="1" customHeight="1">
      <c r="AF68" s="129"/>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26"/>
      <c r="GE68" s="126"/>
      <c r="GF68" s="126"/>
      <c r="GG68" s="126"/>
      <c r="GH68" s="126"/>
      <c r="GI68" s="126"/>
      <c r="GJ68" s="126"/>
      <c r="GK68" s="126"/>
      <c r="GL68" s="126"/>
      <c r="GM68" s="126"/>
      <c r="GN68" s="126"/>
      <c r="GO68" s="126"/>
      <c r="GP68" s="126"/>
      <c r="GQ68" s="126"/>
      <c r="GR68" s="126"/>
      <c r="GS68" s="126"/>
      <c r="GT68" s="126"/>
      <c r="GU68" s="126"/>
      <c r="GV68" s="126"/>
      <c r="GW68" s="126"/>
      <c r="GX68" s="126"/>
      <c r="GY68" s="126"/>
      <c r="GZ68" s="126"/>
      <c r="HA68" s="126"/>
      <c r="HB68" s="126"/>
      <c r="HC68" s="126"/>
      <c r="HD68" s="126"/>
      <c r="HE68" s="126"/>
      <c r="HF68" s="126"/>
      <c r="HG68" s="126"/>
      <c r="HH68" s="126"/>
      <c r="HI68" s="126"/>
      <c r="HJ68" s="126"/>
      <c r="HK68" s="126"/>
      <c r="HL68" s="126"/>
      <c r="HM68" s="126"/>
      <c r="HN68" s="126"/>
      <c r="HO68" s="126"/>
      <c r="HP68" s="126"/>
      <c r="HQ68" s="126"/>
      <c r="HR68" s="126"/>
      <c r="HS68" s="126"/>
      <c r="HT68" s="126"/>
      <c r="HU68" s="126"/>
      <c r="HV68" s="126"/>
      <c r="HW68" s="126"/>
      <c r="HX68" s="126"/>
      <c r="HY68" s="126"/>
      <c r="HZ68" s="126"/>
      <c r="IA68" s="126"/>
      <c r="IB68" s="126"/>
      <c r="IC68" s="126"/>
      <c r="ID68" s="126"/>
      <c r="IE68" s="126"/>
      <c r="IF68" s="126"/>
      <c r="IG68" s="126"/>
      <c r="IH68" s="126"/>
      <c r="II68" s="126"/>
      <c r="IJ68" s="126"/>
      <c r="IK68" s="126"/>
      <c r="IL68" s="126"/>
      <c r="IM68" s="126"/>
      <c r="IN68" s="126"/>
      <c r="IO68" s="126"/>
      <c r="IP68" s="126"/>
    </row>
    <row r="69" spans="32:250" s="130" customFormat="1" ht="15.75" hidden="1" customHeight="1">
      <c r="AF69" s="129"/>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c r="GI69" s="126"/>
      <c r="GJ69" s="126"/>
      <c r="GK69" s="126"/>
      <c r="GL69" s="126"/>
      <c r="GM69" s="126"/>
      <c r="GN69" s="126"/>
      <c r="GO69" s="126"/>
      <c r="GP69" s="126"/>
      <c r="GQ69" s="126"/>
      <c r="GR69" s="126"/>
      <c r="GS69" s="126"/>
      <c r="GT69" s="126"/>
      <c r="GU69" s="126"/>
      <c r="GV69" s="126"/>
      <c r="GW69" s="126"/>
      <c r="GX69" s="126"/>
      <c r="GY69" s="126"/>
      <c r="GZ69" s="126"/>
      <c r="HA69" s="126"/>
      <c r="HB69" s="126"/>
      <c r="HC69" s="126"/>
      <c r="HD69" s="126"/>
      <c r="HE69" s="126"/>
      <c r="HF69" s="126"/>
      <c r="HG69" s="126"/>
      <c r="HH69" s="126"/>
      <c r="HI69" s="126"/>
      <c r="HJ69" s="126"/>
      <c r="HK69" s="126"/>
      <c r="HL69" s="126"/>
      <c r="HM69" s="126"/>
      <c r="HN69" s="126"/>
      <c r="HO69" s="126"/>
      <c r="HP69" s="126"/>
      <c r="HQ69" s="126"/>
      <c r="HR69" s="126"/>
      <c r="HS69" s="126"/>
      <c r="HT69" s="126"/>
      <c r="HU69" s="126"/>
      <c r="HV69" s="126"/>
      <c r="HW69" s="126"/>
      <c r="HX69" s="126"/>
      <c r="HY69" s="126"/>
      <c r="HZ69" s="126"/>
      <c r="IA69" s="126"/>
      <c r="IB69" s="126"/>
      <c r="IC69" s="126"/>
      <c r="ID69" s="126"/>
      <c r="IE69" s="126"/>
      <c r="IF69" s="126"/>
      <c r="IG69" s="126"/>
      <c r="IH69" s="126"/>
      <c r="II69" s="126"/>
      <c r="IJ69" s="126"/>
      <c r="IK69" s="126"/>
      <c r="IL69" s="126"/>
      <c r="IM69" s="126"/>
      <c r="IN69" s="126"/>
      <c r="IO69" s="126"/>
      <c r="IP69" s="126"/>
    </row>
    <row r="70" spans="32:250" s="130" customFormat="1" ht="15.75" hidden="1" customHeight="1">
      <c r="AF70" s="129"/>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c r="GI70" s="126"/>
      <c r="GJ70" s="126"/>
      <c r="GK70" s="126"/>
      <c r="GL70" s="126"/>
      <c r="GM70" s="126"/>
      <c r="GN70" s="126"/>
      <c r="GO70" s="126"/>
      <c r="GP70" s="126"/>
      <c r="GQ70" s="126"/>
      <c r="GR70" s="126"/>
      <c r="GS70" s="126"/>
      <c r="GT70" s="126"/>
      <c r="GU70" s="126"/>
      <c r="GV70" s="126"/>
      <c r="GW70" s="126"/>
      <c r="GX70" s="126"/>
      <c r="GY70" s="126"/>
      <c r="GZ70" s="126"/>
      <c r="HA70" s="126"/>
      <c r="HB70" s="126"/>
      <c r="HC70" s="126"/>
      <c r="HD70" s="126"/>
      <c r="HE70" s="126"/>
      <c r="HF70" s="126"/>
      <c r="HG70" s="126"/>
      <c r="HH70" s="126"/>
      <c r="HI70" s="126"/>
      <c r="HJ70" s="126"/>
      <c r="HK70" s="126"/>
      <c r="HL70" s="126"/>
      <c r="HM70" s="126"/>
      <c r="HN70" s="126"/>
      <c r="HO70" s="126"/>
      <c r="HP70" s="126"/>
      <c r="HQ70" s="126"/>
      <c r="HR70" s="126"/>
      <c r="HS70" s="126"/>
      <c r="HT70" s="126"/>
      <c r="HU70" s="126"/>
      <c r="HV70" s="126"/>
      <c r="HW70" s="126"/>
      <c r="HX70" s="126"/>
      <c r="HY70" s="126"/>
      <c r="HZ70" s="126"/>
      <c r="IA70" s="126"/>
      <c r="IB70" s="126"/>
      <c r="IC70" s="126"/>
      <c r="ID70" s="126"/>
      <c r="IE70" s="126"/>
      <c r="IF70" s="126"/>
      <c r="IG70" s="126"/>
      <c r="IH70" s="126"/>
      <c r="II70" s="126"/>
      <c r="IJ70" s="126"/>
      <c r="IK70" s="126"/>
      <c r="IL70" s="126"/>
      <c r="IM70" s="126"/>
      <c r="IN70" s="126"/>
      <c r="IO70" s="126"/>
      <c r="IP70" s="126"/>
    </row>
    <row r="71" spans="32:250" s="130" customFormat="1" ht="15.75" hidden="1" customHeight="1">
      <c r="AF71" s="129"/>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row>
    <row r="72" spans="32:250" s="130" customFormat="1" ht="15.75" hidden="1" customHeight="1">
      <c r="AF72" s="129"/>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c r="GI72" s="126"/>
      <c r="GJ72" s="126"/>
      <c r="GK72" s="126"/>
      <c r="GL72" s="126"/>
      <c r="GM72" s="126"/>
      <c r="GN72" s="126"/>
      <c r="GO72" s="126"/>
      <c r="GP72" s="126"/>
      <c r="GQ72" s="126"/>
      <c r="GR72" s="126"/>
      <c r="GS72" s="126"/>
      <c r="GT72" s="126"/>
      <c r="GU72" s="126"/>
      <c r="GV72" s="126"/>
      <c r="GW72" s="126"/>
      <c r="GX72" s="126"/>
      <c r="GY72" s="126"/>
      <c r="GZ72" s="126"/>
      <c r="HA72" s="126"/>
      <c r="HB72" s="126"/>
      <c r="HC72" s="126"/>
      <c r="HD72" s="126"/>
      <c r="HE72" s="126"/>
      <c r="HF72" s="126"/>
      <c r="HG72" s="126"/>
      <c r="HH72" s="126"/>
      <c r="HI72" s="126"/>
      <c r="HJ72" s="126"/>
      <c r="HK72" s="126"/>
      <c r="HL72" s="126"/>
      <c r="HM72" s="126"/>
      <c r="HN72" s="126"/>
      <c r="HO72" s="126"/>
      <c r="HP72" s="126"/>
      <c r="HQ72" s="126"/>
      <c r="HR72" s="126"/>
      <c r="HS72" s="126"/>
      <c r="HT72" s="126"/>
      <c r="HU72" s="126"/>
      <c r="HV72" s="126"/>
      <c r="HW72" s="126"/>
      <c r="HX72" s="126"/>
      <c r="HY72" s="126"/>
      <c r="HZ72" s="126"/>
      <c r="IA72" s="126"/>
      <c r="IB72" s="126"/>
      <c r="IC72" s="126"/>
      <c r="ID72" s="126"/>
      <c r="IE72" s="126"/>
      <c r="IF72" s="126"/>
      <c r="IG72" s="126"/>
      <c r="IH72" s="126"/>
      <c r="II72" s="126"/>
      <c r="IJ72" s="126"/>
      <c r="IK72" s="126"/>
      <c r="IL72" s="126"/>
      <c r="IM72" s="126"/>
      <c r="IN72" s="126"/>
      <c r="IO72" s="126"/>
      <c r="IP72" s="126"/>
    </row>
    <row r="73" spans="32:250" s="130" customFormat="1" ht="15.75" hidden="1" customHeight="1">
      <c r="AF73" s="129"/>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c r="GI73" s="126"/>
      <c r="GJ73" s="126"/>
      <c r="GK73" s="126"/>
      <c r="GL73" s="126"/>
      <c r="GM73" s="126"/>
      <c r="GN73" s="126"/>
      <c r="GO73" s="126"/>
      <c r="GP73" s="126"/>
      <c r="GQ73" s="126"/>
      <c r="GR73" s="126"/>
      <c r="GS73" s="126"/>
      <c r="GT73" s="126"/>
      <c r="GU73" s="126"/>
      <c r="GV73" s="126"/>
      <c r="GW73" s="126"/>
      <c r="GX73" s="126"/>
      <c r="GY73" s="126"/>
      <c r="GZ73" s="126"/>
      <c r="HA73" s="126"/>
      <c r="HB73" s="126"/>
      <c r="HC73" s="126"/>
      <c r="HD73" s="126"/>
      <c r="HE73" s="126"/>
      <c r="HF73" s="126"/>
      <c r="HG73" s="126"/>
      <c r="HH73" s="126"/>
      <c r="HI73" s="126"/>
      <c r="HJ73" s="126"/>
      <c r="HK73" s="126"/>
      <c r="HL73" s="126"/>
      <c r="HM73" s="126"/>
      <c r="HN73" s="126"/>
      <c r="HO73" s="126"/>
      <c r="HP73" s="126"/>
      <c r="HQ73" s="126"/>
      <c r="HR73" s="126"/>
      <c r="HS73" s="126"/>
      <c r="HT73" s="126"/>
      <c r="HU73" s="126"/>
      <c r="HV73" s="126"/>
      <c r="HW73" s="126"/>
      <c r="HX73" s="126"/>
      <c r="HY73" s="126"/>
      <c r="HZ73" s="126"/>
      <c r="IA73" s="126"/>
      <c r="IB73" s="126"/>
      <c r="IC73" s="126"/>
      <c r="ID73" s="126"/>
      <c r="IE73" s="126"/>
      <c r="IF73" s="126"/>
      <c r="IG73" s="126"/>
      <c r="IH73" s="126"/>
      <c r="II73" s="126"/>
      <c r="IJ73" s="126"/>
      <c r="IK73" s="126"/>
      <c r="IL73" s="126"/>
      <c r="IM73" s="126"/>
      <c r="IN73" s="126"/>
      <c r="IO73" s="126"/>
      <c r="IP73" s="126"/>
    </row>
    <row r="74" spans="32:250" s="130" customFormat="1" ht="15.75" hidden="1" customHeight="1">
      <c r="AF74" s="129"/>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c r="GI74" s="126"/>
      <c r="GJ74" s="126"/>
      <c r="GK74" s="126"/>
      <c r="GL74" s="126"/>
      <c r="GM74" s="126"/>
      <c r="GN74" s="126"/>
      <c r="GO74" s="126"/>
      <c r="GP74" s="126"/>
      <c r="GQ74" s="126"/>
      <c r="GR74" s="126"/>
      <c r="GS74" s="126"/>
      <c r="GT74" s="126"/>
      <c r="GU74" s="126"/>
      <c r="GV74" s="126"/>
      <c r="GW74" s="126"/>
      <c r="GX74" s="126"/>
      <c r="GY74" s="126"/>
      <c r="GZ74" s="126"/>
      <c r="HA74" s="126"/>
      <c r="HB74" s="126"/>
      <c r="HC74" s="126"/>
      <c r="HD74" s="126"/>
      <c r="HE74" s="126"/>
      <c r="HF74" s="126"/>
      <c r="HG74" s="126"/>
      <c r="HH74" s="126"/>
      <c r="HI74" s="126"/>
      <c r="HJ74" s="126"/>
      <c r="HK74" s="126"/>
      <c r="HL74" s="126"/>
      <c r="HM74" s="126"/>
      <c r="HN74" s="126"/>
      <c r="HO74" s="126"/>
      <c r="HP74" s="126"/>
      <c r="HQ74" s="126"/>
      <c r="HR74" s="126"/>
      <c r="HS74" s="126"/>
      <c r="HT74" s="126"/>
      <c r="HU74" s="126"/>
      <c r="HV74" s="126"/>
      <c r="HW74" s="126"/>
      <c r="HX74" s="126"/>
      <c r="HY74" s="126"/>
      <c r="HZ74" s="126"/>
      <c r="IA74" s="126"/>
      <c r="IB74" s="126"/>
      <c r="IC74" s="126"/>
      <c r="ID74" s="126"/>
      <c r="IE74" s="126"/>
      <c r="IF74" s="126"/>
      <c r="IG74" s="126"/>
      <c r="IH74" s="126"/>
      <c r="II74" s="126"/>
      <c r="IJ74" s="126"/>
      <c r="IK74" s="126"/>
      <c r="IL74" s="126"/>
      <c r="IM74" s="126"/>
      <c r="IN74" s="126"/>
      <c r="IO74" s="126"/>
      <c r="IP74" s="126"/>
    </row>
    <row r="75" spans="32:250" s="130" customFormat="1" ht="15.75" hidden="1" customHeight="1">
      <c r="AF75" s="129"/>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c r="GI75" s="126"/>
      <c r="GJ75" s="126"/>
      <c r="GK75" s="126"/>
      <c r="GL75" s="126"/>
      <c r="GM75" s="126"/>
      <c r="GN75" s="126"/>
      <c r="GO75" s="126"/>
      <c r="GP75" s="126"/>
      <c r="GQ75" s="126"/>
      <c r="GR75" s="126"/>
      <c r="GS75" s="126"/>
      <c r="GT75" s="126"/>
      <c r="GU75" s="126"/>
      <c r="GV75" s="126"/>
      <c r="GW75" s="126"/>
      <c r="GX75" s="126"/>
      <c r="GY75" s="126"/>
      <c r="GZ75" s="126"/>
      <c r="HA75" s="126"/>
      <c r="HB75" s="126"/>
      <c r="HC75" s="126"/>
      <c r="HD75" s="126"/>
      <c r="HE75" s="126"/>
      <c r="HF75" s="126"/>
      <c r="HG75" s="126"/>
      <c r="HH75" s="126"/>
      <c r="HI75" s="126"/>
      <c r="HJ75" s="126"/>
      <c r="HK75" s="126"/>
      <c r="HL75" s="126"/>
      <c r="HM75" s="126"/>
      <c r="HN75" s="126"/>
      <c r="HO75" s="126"/>
      <c r="HP75" s="126"/>
      <c r="HQ75" s="126"/>
      <c r="HR75" s="126"/>
      <c r="HS75" s="126"/>
      <c r="HT75" s="126"/>
      <c r="HU75" s="126"/>
      <c r="HV75" s="126"/>
      <c r="HW75" s="126"/>
      <c r="HX75" s="126"/>
      <c r="HY75" s="126"/>
      <c r="HZ75" s="126"/>
      <c r="IA75" s="126"/>
      <c r="IB75" s="126"/>
      <c r="IC75" s="126"/>
      <c r="ID75" s="126"/>
      <c r="IE75" s="126"/>
      <c r="IF75" s="126"/>
      <c r="IG75" s="126"/>
      <c r="IH75" s="126"/>
      <c r="II75" s="126"/>
      <c r="IJ75" s="126"/>
      <c r="IK75" s="126"/>
      <c r="IL75" s="126"/>
      <c r="IM75" s="126"/>
      <c r="IN75" s="126"/>
      <c r="IO75" s="126"/>
      <c r="IP75" s="126"/>
    </row>
    <row r="76" spans="32:250" s="130" customFormat="1" ht="15.75" hidden="1" customHeight="1">
      <c r="AF76" s="129"/>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c r="GI76" s="126"/>
      <c r="GJ76" s="126"/>
      <c r="GK76" s="126"/>
      <c r="GL76" s="126"/>
      <c r="GM76" s="126"/>
      <c r="GN76" s="126"/>
      <c r="GO76" s="126"/>
      <c r="GP76" s="126"/>
      <c r="GQ76" s="126"/>
      <c r="GR76" s="126"/>
      <c r="GS76" s="126"/>
      <c r="GT76" s="126"/>
      <c r="GU76" s="126"/>
      <c r="GV76" s="126"/>
      <c r="GW76" s="126"/>
      <c r="GX76" s="126"/>
      <c r="GY76" s="126"/>
      <c r="GZ76" s="126"/>
      <c r="HA76" s="126"/>
      <c r="HB76" s="126"/>
      <c r="HC76" s="126"/>
      <c r="HD76" s="126"/>
      <c r="HE76" s="126"/>
      <c r="HF76" s="126"/>
      <c r="HG76" s="126"/>
      <c r="HH76" s="126"/>
      <c r="HI76" s="126"/>
      <c r="HJ76" s="126"/>
      <c r="HK76" s="126"/>
      <c r="HL76" s="126"/>
      <c r="HM76" s="126"/>
      <c r="HN76" s="126"/>
      <c r="HO76" s="126"/>
      <c r="HP76" s="126"/>
      <c r="HQ76" s="126"/>
      <c r="HR76" s="126"/>
      <c r="HS76" s="126"/>
      <c r="HT76" s="126"/>
      <c r="HU76" s="126"/>
      <c r="HV76" s="126"/>
      <c r="HW76" s="126"/>
      <c r="HX76" s="126"/>
      <c r="HY76" s="126"/>
      <c r="HZ76" s="126"/>
      <c r="IA76" s="126"/>
      <c r="IB76" s="126"/>
      <c r="IC76" s="126"/>
      <c r="ID76" s="126"/>
      <c r="IE76" s="126"/>
      <c r="IF76" s="126"/>
      <c r="IG76" s="126"/>
      <c r="IH76" s="126"/>
      <c r="II76" s="126"/>
      <c r="IJ76" s="126"/>
      <c r="IK76" s="126"/>
      <c r="IL76" s="126"/>
      <c r="IM76" s="126"/>
      <c r="IN76" s="126"/>
      <c r="IO76" s="126"/>
      <c r="IP76" s="126"/>
    </row>
    <row r="77" spans="32:250" s="130" customFormat="1" ht="15.75" hidden="1" customHeight="1">
      <c r="AF77" s="129"/>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c r="GI77" s="126"/>
      <c r="GJ77" s="126"/>
      <c r="GK77" s="126"/>
      <c r="GL77" s="126"/>
      <c r="GM77" s="126"/>
      <c r="GN77" s="126"/>
      <c r="GO77" s="126"/>
      <c r="GP77" s="126"/>
      <c r="GQ77" s="126"/>
      <c r="GR77" s="126"/>
      <c r="GS77" s="126"/>
      <c r="GT77" s="126"/>
      <c r="GU77" s="126"/>
      <c r="GV77" s="126"/>
      <c r="GW77" s="126"/>
      <c r="GX77" s="126"/>
      <c r="GY77" s="126"/>
      <c r="GZ77" s="126"/>
      <c r="HA77" s="126"/>
      <c r="HB77" s="126"/>
      <c r="HC77" s="126"/>
      <c r="HD77" s="126"/>
      <c r="HE77" s="126"/>
      <c r="HF77" s="126"/>
      <c r="HG77" s="126"/>
      <c r="HH77" s="126"/>
      <c r="HI77" s="126"/>
      <c r="HJ77" s="126"/>
      <c r="HK77" s="126"/>
      <c r="HL77" s="126"/>
      <c r="HM77" s="126"/>
      <c r="HN77" s="126"/>
      <c r="HO77" s="126"/>
      <c r="HP77" s="126"/>
      <c r="HQ77" s="126"/>
      <c r="HR77" s="126"/>
      <c r="HS77" s="126"/>
      <c r="HT77" s="126"/>
      <c r="HU77" s="126"/>
      <c r="HV77" s="126"/>
      <c r="HW77" s="126"/>
      <c r="HX77" s="126"/>
      <c r="HY77" s="126"/>
      <c r="HZ77" s="126"/>
      <c r="IA77" s="126"/>
      <c r="IB77" s="126"/>
      <c r="IC77" s="126"/>
      <c r="ID77" s="126"/>
      <c r="IE77" s="126"/>
      <c r="IF77" s="126"/>
      <c r="IG77" s="126"/>
      <c r="IH77" s="126"/>
      <c r="II77" s="126"/>
      <c r="IJ77" s="126"/>
      <c r="IK77" s="126"/>
      <c r="IL77" s="126"/>
      <c r="IM77" s="126"/>
      <c r="IN77" s="126"/>
      <c r="IO77" s="126"/>
      <c r="IP77" s="126"/>
    </row>
    <row r="78" spans="32:250" s="130" customFormat="1" ht="15.75" hidden="1" customHeight="1">
      <c r="AF78" s="129"/>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c r="GI78" s="126"/>
      <c r="GJ78" s="126"/>
      <c r="GK78" s="126"/>
      <c r="GL78" s="126"/>
      <c r="GM78" s="126"/>
      <c r="GN78" s="126"/>
      <c r="GO78" s="126"/>
      <c r="GP78" s="126"/>
      <c r="GQ78" s="126"/>
      <c r="GR78" s="126"/>
      <c r="GS78" s="126"/>
      <c r="GT78" s="126"/>
      <c r="GU78" s="126"/>
      <c r="GV78" s="126"/>
      <c r="GW78" s="126"/>
      <c r="GX78" s="126"/>
      <c r="GY78" s="126"/>
      <c r="GZ78" s="126"/>
      <c r="HA78" s="126"/>
      <c r="HB78" s="126"/>
      <c r="HC78" s="126"/>
      <c r="HD78" s="126"/>
      <c r="HE78" s="126"/>
      <c r="HF78" s="126"/>
      <c r="HG78" s="126"/>
      <c r="HH78" s="126"/>
      <c r="HI78" s="126"/>
      <c r="HJ78" s="126"/>
      <c r="HK78" s="126"/>
      <c r="HL78" s="126"/>
      <c r="HM78" s="126"/>
      <c r="HN78" s="126"/>
      <c r="HO78" s="126"/>
      <c r="HP78" s="126"/>
      <c r="HQ78" s="126"/>
      <c r="HR78" s="126"/>
      <c r="HS78" s="126"/>
      <c r="HT78" s="126"/>
      <c r="HU78" s="126"/>
      <c r="HV78" s="126"/>
      <c r="HW78" s="126"/>
      <c r="HX78" s="126"/>
      <c r="HY78" s="126"/>
      <c r="HZ78" s="126"/>
      <c r="IA78" s="126"/>
      <c r="IB78" s="126"/>
      <c r="IC78" s="126"/>
      <c r="ID78" s="126"/>
      <c r="IE78" s="126"/>
      <c r="IF78" s="126"/>
      <c r="IG78" s="126"/>
      <c r="IH78" s="126"/>
      <c r="II78" s="126"/>
      <c r="IJ78" s="126"/>
      <c r="IK78" s="126"/>
      <c r="IL78" s="126"/>
      <c r="IM78" s="126"/>
      <c r="IN78" s="126"/>
      <c r="IO78" s="126"/>
      <c r="IP78" s="126"/>
    </row>
    <row r="79" spans="32:250" s="130" customFormat="1" ht="15.75" hidden="1" customHeight="1">
      <c r="AF79" s="129"/>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c r="GI79" s="126"/>
      <c r="GJ79" s="126"/>
      <c r="GK79" s="126"/>
      <c r="GL79" s="126"/>
      <c r="GM79" s="126"/>
      <c r="GN79" s="126"/>
      <c r="GO79" s="126"/>
      <c r="GP79" s="126"/>
      <c r="GQ79" s="126"/>
      <c r="GR79" s="126"/>
      <c r="GS79" s="126"/>
      <c r="GT79" s="126"/>
      <c r="GU79" s="126"/>
      <c r="GV79" s="126"/>
      <c r="GW79" s="126"/>
      <c r="GX79" s="126"/>
      <c r="GY79" s="126"/>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row>
    <row r="80" spans="32:250" s="130" customFormat="1" ht="15.75" hidden="1" customHeight="1">
      <c r="AF80" s="129"/>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c r="GI80" s="126"/>
      <c r="GJ80" s="126"/>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row>
    <row r="81" spans="32:250" s="130" customFormat="1" ht="15.75" hidden="1" customHeight="1">
      <c r="AF81" s="129"/>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c r="GI81" s="126"/>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row>
    <row r="82" spans="32:250" s="130" customFormat="1" ht="15.75" hidden="1" customHeight="1">
      <c r="AF82" s="129"/>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row>
    <row r="83" spans="32:250" s="130" customFormat="1" ht="15.75" hidden="1" customHeight="1">
      <c r="AF83" s="129"/>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c r="GI83" s="126"/>
      <c r="GJ83" s="126"/>
      <c r="GK83" s="126"/>
      <c r="GL83" s="126"/>
      <c r="GM83" s="126"/>
      <c r="GN83" s="126"/>
      <c r="GO83" s="126"/>
      <c r="GP83" s="126"/>
      <c r="GQ83" s="126"/>
      <c r="GR83" s="126"/>
      <c r="GS83" s="126"/>
      <c r="GT83" s="126"/>
      <c r="GU83" s="126"/>
      <c r="GV83" s="126"/>
      <c r="GW83" s="126"/>
      <c r="GX83" s="126"/>
      <c r="GY83" s="126"/>
      <c r="GZ83" s="126"/>
      <c r="HA83" s="126"/>
      <c r="HB83" s="126"/>
      <c r="HC83" s="126"/>
      <c r="HD83" s="126"/>
      <c r="HE83" s="126"/>
      <c r="HF83" s="126"/>
      <c r="HG83" s="126"/>
      <c r="HH83" s="126"/>
      <c r="HI83" s="126"/>
      <c r="HJ83" s="126"/>
      <c r="HK83" s="126"/>
      <c r="HL83" s="126"/>
      <c r="HM83" s="126"/>
      <c r="HN83" s="126"/>
      <c r="HO83" s="126"/>
      <c r="HP83" s="126"/>
      <c r="HQ83" s="126"/>
      <c r="HR83" s="126"/>
      <c r="HS83" s="126"/>
      <c r="HT83" s="126"/>
      <c r="HU83" s="126"/>
      <c r="HV83" s="126"/>
      <c r="HW83" s="126"/>
      <c r="HX83" s="126"/>
      <c r="HY83" s="126"/>
      <c r="HZ83" s="126"/>
      <c r="IA83" s="126"/>
      <c r="IB83" s="126"/>
      <c r="IC83" s="126"/>
      <c r="ID83" s="126"/>
      <c r="IE83" s="126"/>
      <c r="IF83" s="126"/>
      <c r="IG83" s="126"/>
      <c r="IH83" s="126"/>
      <c r="II83" s="126"/>
      <c r="IJ83" s="126"/>
      <c r="IK83" s="126"/>
      <c r="IL83" s="126"/>
      <c r="IM83" s="126"/>
      <c r="IN83" s="126"/>
      <c r="IO83" s="126"/>
      <c r="IP83" s="126"/>
    </row>
    <row r="84" spans="32:250" s="130" customFormat="1" ht="15.75" hidden="1" customHeight="1">
      <c r="AF84" s="129"/>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c r="GI84" s="126"/>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26"/>
      <c r="IK84" s="126"/>
      <c r="IL84" s="126"/>
      <c r="IM84" s="126"/>
      <c r="IN84" s="126"/>
      <c r="IO84" s="126"/>
      <c r="IP84" s="126"/>
    </row>
    <row r="85" spans="32:250" s="130" customFormat="1" ht="15.75" hidden="1" customHeight="1">
      <c r="AF85" s="129"/>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c r="GI85" s="126"/>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26"/>
      <c r="IK85" s="126"/>
      <c r="IL85" s="126"/>
      <c r="IM85" s="126"/>
      <c r="IN85" s="126"/>
      <c r="IO85" s="126"/>
      <c r="IP85" s="126"/>
    </row>
    <row r="86" spans="32:250" s="130" customFormat="1" ht="15.75" hidden="1" customHeight="1">
      <c r="AF86" s="129"/>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c r="GI86" s="126"/>
      <c r="GJ86" s="126"/>
      <c r="GK86" s="126"/>
      <c r="GL86" s="126"/>
      <c r="GM86" s="126"/>
      <c r="GN86" s="126"/>
      <c r="GO86" s="126"/>
      <c r="GP86" s="126"/>
      <c r="GQ86" s="126"/>
      <c r="GR86" s="126"/>
      <c r="GS86" s="126"/>
      <c r="GT86" s="126"/>
      <c r="GU86" s="126"/>
      <c r="GV86" s="126"/>
      <c r="GW86" s="126"/>
      <c r="GX86" s="126"/>
      <c r="GY86" s="126"/>
      <c r="GZ86" s="126"/>
      <c r="HA86" s="126"/>
      <c r="HB86" s="126"/>
      <c r="HC86" s="126"/>
      <c r="HD86" s="126"/>
      <c r="HE86" s="126"/>
      <c r="HF86" s="126"/>
      <c r="HG86" s="126"/>
      <c r="HH86" s="126"/>
      <c r="HI86" s="126"/>
      <c r="HJ86" s="126"/>
      <c r="HK86" s="126"/>
      <c r="HL86" s="126"/>
      <c r="HM86" s="126"/>
      <c r="HN86" s="126"/>
      <c r="HO86" s="126"/>
      <c r="HP86" s="126"/>
      <c r="HQ86" s="126"/>
      <c r="HR86" s="126"/>
      <c r="HS86" s="126"/>
      <c r="HT86" s="126"/>
      <c r="HU86" s="126"/>
      <c r="HV86" s="126"/>
      <c r="HW86" s="126"/>
      <c r="HX86" s="126"/>
      <c r="HY86" s="126"/>
      <c r="HZ86" s="126"/>
      <c r="IA86" s="126"/>
      <c r="IB86" s="126"/>
      <c r="IC86" s="126"/>
      <c r="ID86" s="126"/>
      <c r="IE86" s="126"/>
      <c r="IF86" s="126"/>
      <c r="IG86" s="126"/>
      <c r="IH86" s="126"/>
      <c r="II86" s="126"/>
      <c r="IJ86" s="126"/>
      <c r="IK86" s="126"/>
      <c r="IL86" s="126"/>
      <c r="IM86" s="126"/>
      <c r="IN86" s="126"/>
      <c r="IO86" s="126"/>
      <c r="IP86" s="126"/>
    </row>
    <row r="87" spans="32:250" s="130" customFormat="1" ht="15.75" hidden="1" customHeight="1">
      <c r="AF87" s="129"/>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c r="GI87" s="126"/>
      <c r="GJ87" s="126"/>
      <c r="GK87" s="126"/>
      <c r="GL87" s="126"/>
      <c r="GM87" s="126"/>
      <c r="GN87" s="126"/>
      <c r="GO87" s="126"/>
      <c r="GP87" s="126"/>
      <c r="GQ87" s="126"/>
      <c r="GR87" s="126"/>
      <c r="GS87" s="126"/>
      <c r="GT87" s="126"/>
      <c r="GU87" s="126"/>
      <c r="GV87" s="126"/>
      <c r="GW87" s="126"/>
      <c r="GX87" s="126"/>
      <c r="GY87" s="126"/>
      <c r="GZ87" s="126"/>
      <c r="HA87" s="126"/>
      <c r="HB87" s="126"/>
      <c r="HC87" s="126"/>
      <c r="HD87" s="126"/>
      <c r="HE87" s="126"/>
      <c r="HF87" s="126"/>
      <c r="HG87" s="126"/>
      <c r="HH87" s="126"/>
      <c r="HI87" s="126"/>
      <c r="HJ87" s="126"/>
      <c r="HK87" s="126"/>
      <c r="HL87" s="126"/>
      <c r="HM87" s="126"/>
      <c r="HN87" s="126"/>
      <c r="HO87" s="126"/>
      <c r="HP87" s="126"/>
      <c r="HQ87" s="126"/>
      <c r="HR87" s="126"/>
      <c r="HS87" s="126"/>
      <c r="HT87" s="126"/>
      <c r="HU87" s="126"/>
      <c r="HV87" s="126"/>
      <c r="HW87" s="126"/>
      <c r="HX87" s="126"/>
      <c r="HY87" s="126"/>
      <c r="HZ87" s="126"/>
      <c r="IA87" s="126"/>
      <c r="IB87" s="126"/>
      <c r="IC87" s="126"/>
      <c r="ID87" s="126"/>
      <c r="IE87" s="126"/>
      <c r="IF87" s="126"/>
      <c r="IG87" s="126"/>
      <c r="IH87" s="126"/>
      <c r="II87" s="126"/>
      <c r="IJ87" s="126"/>
      <c r="IK87" s="126"/>
      <c r="IL87" s="126"/>
      <c r="IM87" s="126"/>
      <c r="IN87" s="126"/>
      <c r="IO87" s="126"/>
      <c r="IP87" s="126"/>
    </row>
    <row r="88" spans="32:250" s="130" customFormat="1" ht="15.75" hidden="1" customHeight="1">
      <c r="AF88" s="129"/>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126"/>
      <c r="GU88" s="126"/>
      <c r="GV88" s="126"/>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126"/>
      <c r="II88" s="126"/>
      <c r="IJ88" s="126"/>
      <c r="IK88" s="126"/>
      <c r="IL88" s="126"/>
      <c r="IM88" s="126"/>
      <c r="IN88" s="126"/>
      <c r="IO88" s="126"/>
      <c r="IP88" s="126"/>
    </row>
    <row r="89" spans="32:250" s="130" customFormat="1" ht="15.75" hidden="1" customHeight="1">
      <c r="AF89" s="129"/>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c r="GI89" s="126"/>
      <c r="GJ89" s="126"/>
      <c r="GK89" s="126"/>
      <c r="GL89" s="126"/>
      <c r="GM89" s="126"/>
      <c r="GN89" s="126"/>
      <c r="GO89" s="126"/>
      <c r="GP89" s="126"/>
      <c r="GQ89" s="126"/>
      <c r="GR89" s="126"/>
      <c r="GS89" s="126"/>
      <c r="GT89" s="126"/>
      <c r="GU89" s="126"/>
      <c r="GV89" s="126"/>
      <c r="GW89" s="126"/>
      <c r="GX89" s="126"/>
      <c r="GY89" s="126"/>
      <c r="GZ89" s="126"/>
      <c r="HA89" s="126"/>
      <c r="HB89" s="126"/>
      <c r="HC89" s="126"/>
      <c r="HD89" s="126"/>
      <c r="HE89" s="126"/>
      <c r="HF89" s="126"/>
      <c r="HG89" s="126"/>
      <c r="HH89" s="126"/>
      <c r="HI89" s="126"/>
      <c r="HJ89" s="126"/>
      <c r="HK89" s="126"/>
      <c r="HL89" s="126"/>
      <c r="HM89" s="126"/>
      <c r="HN89" s="126"/>
      <c r="HO89" s="126"/>
      <c r="HP89" s="126"/>
      <c r="HQ89" s="126"/>
      <c r="HR89" s="126"/>
      <c r="HS89" s="126"/>
      <c r="HT89" s="126"/>
      <c r="HU89" s="126"/>
      <c r="HV89" s="126"/>
      <c r="HW89" s="126"/>
      <c r="HX89" s="126"/>
      <c r="HY89" s="126"/>
      <c r="HZ89" s="126"/>
      <c r="IA89" s="126"/>
      <c r="IB89" s="126"/>
      <c r="IC89" s="126"/>
      <c r="ID89" s="126"/>
      <c r="IE89" s="126"/>
      <c r="IF89" s="126"/>
      <c r="IG89" s="126"/>
      <c r="IH89" s="126"/>
      <c r="II89" s="126"/>
      <c r="IJ89" s="126"/>
      <c r="IK89" s="126"/>
      <c r="IL89" s="126"/>
      <c r="IM89" s="126"/>
      <c r="IN89" s="126"/>
      <c r="IO89" s="126"/>
      <c r="IP89" s="126"/>
    </row>
    <row r="90" spans="32:250" s="130" customFormat="1" ht="15.75" hidden="1" customHeight="1">
      <c r="AF90" s="129"/>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c r="GI90" s="126"/>
      <c r="GJ90" s="126"/>
      <c r="GK90" s="126"/>
      <c r="GL90" s="126"/>
      <c r="GM90" s="126"/>
      <c r="GN90" s="126"/>
      <c r="GO90" s="126"/>
      <c r="GP90" s="126"/>
      <c r="GQ90" s="126"/>
      <c r="GR90" s="126"/>
      <c r="GS90" s="126"/>
      <c r="GT90" s="126"/>
      <c r="GU90" s="126"/>
      <c r="GV90" s="126"/>
      <c r="GW90" s="126"/>
      <c r="GX90" s="126"/>
      <c r="GY90" s="126"/>
      <c r="GZ90" s="126"/>
      <c r="HA90" s="126"/>
      <c r="HB90" s="126"/>
      <c r="HC90" s="126"/>
      <c r="HD90" s="126"/>
      <c r="HE90" s="126"/>
      <c r="HF90" s="126"/>
      <c r="HG90" s="126"/>
      <c r="HH90" s="126"/>
      <c r="HI90" s="126"/>
      <c r="HJ90" s="126"/>
      <c r="HK90" s="126"/>
      <c r="HL90" s="126"/>
      <c r="HM90" s="126"/>
      <c r="HN90" s="126"/>
      <c r="HO90" s="126"/>
      <c r="HP90" s="126"/>
      <c r="HQ90" s="126"/>
      <c r="HR90" s="126"/>
      <c r="HS90" s="126"/>
      <c r="HT90" s="126"/>
      <c r="HU90" s="126"/>
      <c r="HV90" s="126"/>
      <c r="HW90" s="126"/>
      <c r="HX90" s="126"/>
      <c r="HY90" s="126"/>
      <c r="HZ90" s="126"/>
      <c r="IA90" s="126"/>
      <c r="IB90" s="126"/>
      <c r="IC90" s="126"/>
      <c r="ID90" s="126"/>
      <c r="IE90" s="126"/>
      <c r="IF90" s="126"/>
      <c r="IG90" s="126"/>
      <c r="IH90" s="126"/>
      <c r="II90" s="126"/>
      <c r="IJ90" s="126"/>
      <c r="IK90" s="126"/>
      <c r="IL90" s="126"/>
      <c r="IM90" s="126"/>
      <c r="IN90" s="126"/>
      <c r="IO90" s="126"/>
      <c r="IP90" s="126"/>
    </row>
    <row r="91" spans="32:250" s="130" customFormat="1" ht="15.75" hidden="1" customHeight="1">
      <c r="AF91" s="129"/>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c r="GI91" s="126"/>
      <c r="GJ91" s="126"/>
      <c r="GK91" s="126"/>
      <c r="GL91" s="126"/>
      <c r="GM91" s="126"/>
      <c r="GN91" s="126"/>
      <c r="GO91" s="126"/>
      <c r="GP91" s="126"/>
      <c r="GQ91" s="126"/>
      <c r="GR91" s="126"/>
      <c r="GS91" s="126"/>
      <c r="GT91" s="126"/>
      <c r="GU91" s="126"/>
      <c r="GV91" s="126"/>
      <c r="GW91" s="126"/>
      <c r="GX91" s="126"/>
      <c r="GY91" s="126"/>
      <c r="GZ91" s="126"/>
      <c r="HA91" s="126"/>
      <c r="HB91" s="126"/>
      <c r="HC91" s="126"/>
      <c r="HD91" s="126"/>
      <c r="HE91" s="126"/>
      <c r="HF91" s="126"/>
      <c r="HG91" s="126"/>
      <c r="HH91" s="126"/>
      <c r="HI91" s="126"/>
      <c r="HJ91" s="126"/>
      <c r="HK91" s="126"/>
      <c r="HL91" s="126"/>
      <c r="HM91" s="126"/>
      <c r="HN91" s="126"/>
      <c r="HO91" s="126"/>
      <c r="HP91" s="126"/>
      <c r="HQ91" s="126"/>
      <c r="HR91" s="126"/>
      <c r="HS91" s="126"/>
      <c r="HT91" s="126"/>
      <c r="HU91" s="126"/>
      <c r="HV91" s="126"/>
      <c r="HW91" s="126"/>
      <c r="HX91" s="126"/>
      <c r="HY91" s="126"/>
      <c r="HZ91" s="126"/>
      <c r="IA91" s="126"/>
      <c r="IB91" s="126"/>
      <c r="IC91" s="126"/>
      <c r="ID91" s="126"/>
      <c r="IE91" s="126"/>
      <c r="IF91" s="126"/>
      <c r="IG91" s="126"/>
      <c r="IH91" s="126"/>
      <c r="II91" s="126"/>
      <c r="IJ91" s="126"/>
      <c r="IK91" s="126"/>
      <c r="IL91" s="126"/>
      <c r="IM91" s="126"/>
      <c r="IN91" s="126"/>
      <c r="IO91" s="126"/>
      <c r="IP91" s="126"/>
    </row>
    <row r="92" spans="32:250" s="130" customFormat="1" ht="15.75" hidden="1" customHeight="1">
      <c r="AF92" s="129"/>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126"/>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row>
    <row r="93" spans="32:250" s="130" customFormat="1" ht="15.75" hidden="1" customHeight="1">
      <c r="AF93" s="129"/>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c r="EX93" s="126"/>
      <c r="EY93" s="126"/>
      <c r="EZ93" s="126"/>
      <c r="FA93" s="126"/>
      <c r="FB93" s="126"/>
      <c r="FC93" s="126"/>
      <c r="FD93" s="126"/>
      <c r="FE93" s="126"/>
      <c r="FF93" s="126"/>
      <c r="FG93" s="126"/>
      <c r="FH93" s="126"/>
      <c r="FI93" s="126"/>
      <c r="FJ93" s="126"/>
      <c r="FK93" s="126"/>
      <c r="FL93" s="126"/>
      <c r="FM93" s="126"/>
      <c r="FN93" s="126"/>
      <c r="FO93" s="126"/>
      <c r="FP93" s="126"/>
      <c r="FQ93" s="126"/>
      <c r="FR93" s="126"/>
      <c r="FS93" s="126"/>
      <c r="FT93" s="126"/>
      <c r="FU93" s="126"/>
      <c r="FV93" s="126"/>
      <c r="FW93" s="126"/>
      <c r="FX93" s="126"/>
      <c r="FY93" s="126"/>
      <c r="FZ93" s="126"/>
      <c r="GA93" s="126"/>
      <c r="GB93" s="126"/>
      <c r="GC93" s="126"/>
      <c r="GD93" s="126"/>
      <c r="GE93" s="126"/>
      <c r="GF93" s="126"/>
      <c r="GG93" s="126"/>
      <c r="GH93" s="126"/>
      <c r="GI93" s="126"/>
      <c r="GJ93" s="126"/>
      <c r="GK93" s="126"/>
      <c r="GL93" s="126"/>
      <c r="GM93" s="126"/>
      <c r="GN93" s="126"/>
      <c r="GO93" s="126"/>
      <c r="GP93" s="126"/>
      <c r="GQ93" s="126"/>
      <c r="GR93" s="126"/>
      <c r="GS93" s="126"/>
      <c r="GT93" s="126"/>
      <c r="GU93" s="126"/>
      <c r="GV93" s="126"/>
      <c r="GW93" s="126"/>
      <c r="GX93" s="126"/>
      <c r="GY93" s="126"/>
      <c r="GZ93" s="126"/>
      <c r="HA93" s="126"/>
      <c r="HB93" s="126"/>
      <c r="HC93" s="126"/>
      <c r="HD93" s="126"/>
      <c r="HE93" s="126"/>
      <c r="HF93" s="126"/>
      <c r="HG93" s="126"/>
      <c r="HH93" s="126"/>
      <c r="HI93" s="126"/>
      <c r="HJ93" s="126"/>
      <c r="HK93" s="126"/>
      <c r="HL93" s="126"/>
      <c r="HM93" s="126"/>
      <c r="HN93" s="126"/>
      <c r="HO93" s="126"/>
      <c r="HP93" s="126"/>
      <c r="HQ93" s="126"/>
      <c r="HR93" s="126"/>
      <c r="HS93" s="126"/>
      <c r="HT93" s="126"/>
      <c r="HU93" s="126"/>
      <c r="HV93" s="126"/>
      <c r="HW93" s="126"/>
      <c r="HX93" s="126"/>
      <c r="HY93" s="126"/>
      <c r="HZ93" s="126"/>
      <c r="IA93" s="126"/>
      <c r="IB93" s="126"/>
      <c r="IC93" s="126"/>
      <c r="ID93" s="126"/>
      <c r="IE93" s="126"/>
      <c r="IF93" s="126"/>
      <c r="IG93" s="126"/>
      <c r="IH93" s="126"/>
      <c r="II93" s="126"/>
      <c r="IJ93" s="126"/>
      <c r="IK93" s="126"/>
      <c r="IL93" s="126"/>
      <c r="IM93" s="126"/>
      <c r="IN93" s="126"/>
      <c r="IO93" s="126"/>
      <c r="IP93" s="126"/>
    </row>
    <row r="94" spans="32:250" s="130" customFormat="1" ht="15.75" hidden="1" customHeight="1">
      <c r="AF94" s="129"/>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6"/>
      <c r="FD94" s="126"/>
      <c r="FE94" s="126"/>
      <c r="FF94" s="126"/>
      <c r="FG94" s="126"/>
      <c r="FH94" s="126"/>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c r="GI94" s="126"/>
      <c r="GJ94" s="126"/>
      <c r="GK94" s="126"/>
      <c r="GL94" s="126"/>
      <c r="GM94" s="126"/>
      <c r="GN94" s="126"/>
      <c r="GO94" s="126"/>
      <c r="GP94" s="126"/>
      <c r="GQ94" s="126"/>
      <c r="GR94" s="126"/>
      <c r="GS94" s="126"/>
      <c r="GT94" s="126"/>
      <c r="GU94" s="126"/>
      <c r="GV94" s="126"/>
      <c r="GW94" s="126"/>
      <c r="GX94" s="126"/>
      <c r="GY94" s="126"/>
      <c r="GZ94" s="126"/>
      <c r="HA94" s="126"/>
      <c r="HB94" s="126"/>
      <c r="HC94" s="126"/>
      <c r="HD94" s="126"/>
      <c r="HE94" s="126"/>
      <c r="HF94" s="126"/>
      <c r="HG94" s="126"/>
      <c r="HH94" s="126"/>
      <c r="HI94" s="126"/>
      <c r="HJ94" s="126"/>
      <c r="HK94" s="126"/>
      <c r="HL94" s="126"/>
      <c r="HM94" s="126"/>
      <c r="HN94" s="126"/>
      <c r="HO94" s="126"/>
      <c r="HP94" s="126"/>
      <c r="HQ94" s="126"/>
      <c r="HR94" s="126"/>
      <c r="HS94" s="126"/>
      <c r="HT94" s="126"/>
      <c r="HU94" s="126"/>
      <c r="HV94" s="126"/>
      <c r="HW94" s="126"/>
      <c r="HX94" s="126"/>
      <c r="HY94" s="126"/>
      <c r="HZ94" s="126"/>
      <c r="IA94" s="126"/>
      <c r="IB94" s="126"/>
      <c r="IC94" s="126"/>
      <c r="ID94" s="126"/>
      <c r="IE94" s="126"/>
      <c r="IF94" s="126"/>
      <c r="IG94" s="126"/>
      <c r="IH94" s="126"/>
      <c r="II94" s="126"/>
      <c r="IJ94" s="126"/>
      <c r="IK94" s="126"/>
      <c r="IL94" s="126"/>
      <c r="IM94" s="126"/>
      <c r="IN94" s="126"/>
      <c r="IO94" s="126"/>
      <c r="IP94" s="126"/>
    </row>
    <row r="95" spans="32:250" s="130" customFormat="1" ht="15.75" hidden="1" customHeight="1">
      <c r="AF95" s="129"/>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c r="IG95" s="126"/>
      <c r="IH95" s="126"/>
      <c r="II95" s="126"/>
      <c r="IJ95" s="126"/>
      <c r="IK95" s="126"/>
      <c r="IL95" s="126"/>
      <c r="IM95" s="126"/>
      <c r="IN95" s="126"/>
      <c r="IO95" s="126"/>
      <c r="IP95" s="126"/>
    </row>
    <row r="96" spans="32:250" s="130" customFormat="1" ht="15.75" hidden="1" customHeight="1">
      <c r="AF96" s="129"/>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c r="GI96" s="126"/>
      <c r="GJ96" s="126"/>
      <c r="GK96" s="126"/>
      <c r="GL96" s="126"/>
      <c r="GM96" s="126"/>
      <c r="GN96" s="126"/>
      <c r="GO96" s="126"/>
      <c r="GP96" s="126"/>
      <c r="GQ96" s="126"/>
      <c r="GR96" s="126"/>
      <c r="GS96" s="126"/>
      <c r="GT96" s="126"/>
      <c r="GU96" s="126"/>
      <c r="GV96" s="126"/>
      <c r="GW96" s="126"/>
      <c r="GX96" s="126"/>
      <c r="GY96" s="126"/>
      <c r="GZ96" s="126"/>
      <c r="HA96" s="126"/>
      <c r="HB96" s="126"/>
      <c r="HC96" s="126"/>
      <c r="HD96" s="126"/>
      <c r="HE96" s="126"/>
      <c r="HF96" s="126"/>
      <c r="HG96" s="126"/>
      <c r="HH96" s="126"/>
      <c r="HI96" s="126"/>
      <c r="HJ96" s="126"/>
      <c r="HK96" s="126"/>
      <c r="HL96" s="126"/>
      <c r="HM96" s="126"/>
      <c r="HN96" s="126"/>
      <c r="HO96" s="126"/>
      <c r="HP96" s="126"/>
      <c r="HQ96" s="126"/>
      <c r="HR96" s="126"/>
      <c r="HS96" s="126"/>
      <c r="HT96" s="126"/>
      <c r="HU96" s="126"/>
      <c r="HV96" s="126"/>
      <c r="HW96" s="126"/>
      <c r="HX96" s="126"/>
      <c r="HY96" s="126"/>
      <c r="HZ96" s="126"/>
      <c r="IA96" s="126"/>
      <c r="IB96" s="126"/>
      <c r="IC96" s="126"/>
      <c r="ID96" s="126"/>
      <c r="IE96" s="126"/>
      <c r="IF96" s="126"/>
      <c r="IG96" s="126"/>
      <c r="IH96" s="126"/>
      <c r="II96" s="126"/>
      <c r="IJ96" s="126"/>
      <c r="IK96" s="126"/>
      <c r="IL96" s="126"/>
      <c r="IM96" s="126"/>
      <c r="IN96" s="126"/>
      <c r="IO96" s="126"/>
      <c r="IP96" s="126"/>
    </row>
    <row r="97" spans="32:250" s="130" customFormat="1" ht="15.75" hidden="1" customHeight="1">
      <c r="AF97" s="129"/>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26"/>
      <c r="ER97" s="126"/>
      <c r="ES97" s="126"/>
      <c r="ET97" s="126"/>
      <c r="EU97" s="126"/>
      <c r="EV97" s="126"/>
      <c r="EW97" s="126"/>
      <c r="EX97" s="126"/>
      <c r="EY97" s="126"/>
      <c r="EZ97" s="126"/>
      <c r="FA97" s="126"/>
      <c r="FB97" s="126"/>
      <c r="FC97" s="126"/>
      <c r="FD97" s="126"/>
      <c r="FE97" s="126"/>
      <c r="FF97" s="126"/>
      <c r="FG97" s="126"/>
      <c r="FH97" s="126"/>
      <c r="FI97" s="126"/>
      <c r="FJ97" s="126"/>
      <c r="FK97" s="126"/>
      <c r="FL97" s="126"/>
      <c r="FM97" s="126"/>
      <c r="FN97" s="126"/>
      <c r="FO97" s="126"/>
      <c r="FP97" s="126"/>
      <c r="FQ97" s="126"/>
      <c r="FR97" s="126"/>
      <c r="FS97" s="126"/>
      <c r="FT97" s="126"/>
      <c r="FU97" s="126"/>
      <c r="FV97" s="126"/>
      <c r="FW97" s="126"/>
      <c r="FX97" s="126"/>
      <c r="FY97" s="126"/>
      <c r="FZ97" s="126"/>
      <c r="GA97" s="126"/>
      <c r="GB97" s="126"/>
      <c r="GC97" s="126"/>
      <c r="GD97" s="126"/>
      <c r="GE97" s="126"/>
      <c r="GF97" s="126"/>
      <c r="GG97" s="126"/>
      <c r="GH97" s="126"/>
      <c r="GI97" s="126"/>
      <c r="GJ97" s="126"/>
      <c r="GK97" s="126"/>
      <c r="GL97" s="126"/>
      <c r="GM97" s="126"/>
      <c r="GN97" s="126"/>
      <c r="GO97" s="126"/>
      <c r="GP97" s="126"/>
      <c r="GQ97" s="126"/>
      <c r="GR97" s="126"/>
      <c r="GS97" s="126"/>
      <c r="GT97" s="126"/>
      <c r="GU97" s="126"/>
      <c r="GV97" s="126"/>
      <c r="GW97" s="126"/>
      <c r="GX97" s="126"/>
      <c r="GY97" s="126"/>
      <c r="GZ97" s="126"/>
      <c r="HA97" s="126"/>
      <c r="HB97" s="126"/>
      <c r="HC97" s="126"/>
      <c r="HD97" s="126"/>
      <c r="HE97" s="126"/>
      <c r="HF97" s="126"/>
      <c r="HG97" s="126"/>
      <c r="HH97" s="126"/>
      <c r="HI97" s="126"/>
      <c r="HJ97" s="126"/>
      <c r="HK97" s="126"/>
      <c r="HL97" s="126"/>
      <c r="HM97" s="126"/>
      <c r="HN97" s="126"/>
      <c r="HO97" s="126"/>
      <c r="HP97" s="126"/>
      <c r="HQ97" s="126"/>
      <c r="HR97" s="126"/>
      <c r="HS97" s="126"/>
      <c r="HT97" s="126"/>
      <c r="HU97" s="126"/>
      <c r="HV97" s="126"/>
      <c r="HW97" s="126"/>
      <c r="HX97" s="126"/>
      <c r="HY97" s="126"/>
      <c r="HZ97" s="126"/>
      <c r="IA97" s="126"/>
      <c r="IB97" s="126"/>
      <c r="IC97" s="126"/>
      <c r="ID97" s="126"/>
      <c r="IE97" s="126"/>
      <c r="IF97" s="126"/>
      <c r="IG97" s="126"/>
      <c r="IH97" s="126"/>
      <c r="II97" s="126"/>
      <c r="IJ97" s="126"/>
      <c r="IK97" s="126"/>
      <c r="IL97" s="126"/>
      <c r="IM97" s="126"/>
      <c r="IN97" s="126"/>
      <c r="IO97" s="126"/>
      <c r="IP97" s="126"/>
    </row>
    <row r="98" spans="32:250" s="130" customFormat="1" ht="15.75" hidden="1" customHeight="1">
      <c r="AF98" s="129"/>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6"/>
      <c r="FD98" s="126"/>
      <c r="FE98" s="126"/>
      <c r="FF98" s="126"/>
      <c r="FG98" s="126"/>
      <c r="FH98" s="126"/>
      <c r="FI98" s="126"/>
      <c r="FJ98" s="126"/>
      <c r="FK98" s="126"/>
      <c r="FL98" s="126"/>
      <c r="FM98" s="126"/>
      <c r="FN98" s="126"/>
      <c r="FO98" s="126"/>
      <c r="FP98" s="126"/>
      <c r="FQ98" s="126"/>
      <c r="FR98" s="126"/>
      <c r="FS98" s="126"/>
      <c r="FT98" s="126"/>
      <c r="FU98" s="126"/>
      <c r="FV98" s="126"/>
      <c r="FW98" s="126"/>
      <c r="FX98" s="126"/>
      <c r="FY98" s="126"/>
      <c r="FZ98" s="126"/>
      <c r="GA98" s="126"/>
      <c r="GB98" s="126"/>
      <c r="GC98" s="126"/>
      <c r="GD98" s="126"/>
      <c r="GE98" s="126"/>
      <c r="GF98" s="126"/>
      <c r="GG98" s="126"/>
      <c r="GH98" s="126"/>
      <c r="GI98" s="126"/>
      <c r="GJ98" s="126"/>
      <c r="GK98" s="126"/>
      <c r="GL98" s="126"/>
      <c r="GM98" s="126"/>
      <c r="GN98" s="126"/>
      <c r="GO98" s="126"/>
      <c r="GP98" s="126"/>
      <c r="GQ98" s="126"/>
      <c r="GR98" s="126"/>
      <c r="GS98" s="126"/>
      <c r="GT98" s="126"/>
      <c r="GU98" s="126"/>
      <c r="GV98" s="126"/>
      <c r="GW98" s="126"/>
      <c r="GX98" s="126"/>
      <c r="GY98" s="126"/>
      <c r="GZ98" s="126"/>
      <c r="HA98" s="126"/>
      <c r="HB98" s="126"/>
      <c r="HC98" s="126"/>
      <c r="HD98" s="126"/>
      <c r="HE98" s="126"/>
      <c r="HF98" s="126"/>
      <c r="HG98" s="126"/>
      <c r="HH98" s="126"/>
      <c r="HI98" s="126"/>
      <c r="HJ98" s="126"/>
      <c r="HK98" s="126"/>
      <c r="HL98" s="126"/>
      <c r="HM98" s="126"/>
      <c r="HN98" s="126"/>
      <c r="HO98" s="126"/>
      <c r="HP98" s="126"/>
      <c r="HQ98" s="126"/>
      <c r="HR98" s="126"/>
      <c r="HS98" s="126"/>
      <c r="HT98" s="126"/>
      <c r="HU98" s="126"/>
      <c r="HV98" s="126"/>
      <c r="HW98" s="126"/>
      <c r="HX98" s="126"/>
      <c r="HY98" s="126"/>
      <c r="HZ98" s="126"/>
      <c r="IA98" s="126"/>
      <c r="IB98" s="126"/>
      <c r="IC98" s="126"/>
      <c r="ID98" s="126"/>
      <c r="IE98" s="126"/>
      <c r="IF98" s="126"/>
      <c r="IG98" s="126"/>
      <c r="IH98" s="126"/>
      <c r="II98" s="126"/>
      <c r="IJ98" s="126"/>
      <c r="IK98" s="126"/>
      <c r="IL98" s="126"/>
      <c r="IM98" s="126"/>
      <c r="IN98" s="126"/>
      <c r="IO98" s="126"/>
      <c r="IP98" s="126"/>
    </row>
    <row r="99" spans="32:250" s="130" customFormat="1" ht="15.75" hidden="1" customHeight="1">
      <c r="AF99" s="129"/>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26"/>
      <c r="EV99" s="126"/>
      <c r="EW99" s="126"/>
      <c r="EX99" s="126"/>
      <c r="EY99" s="126"/>
      <c r="EZ99" s="126"/>
      <c r="FA99" s="126"/>
      <c r="FB99" s="126"/>
      <c r="FC99" s="126"/>
      <c r="FD99" s="126"/>
      <c r="FE99" s="126"/>
      <c r="FF99" s="126"/>
      <c r="FG99" s="126"/>
      <c r="FH99" s="126"/>
      <c r="FI99" s="126"/>
      <c r="FJ99" s="126"/>
      <c r="FK99" s="126"/>
      <c r="FL99" s="126"/>
      <c r="FM99" s="126"/>
      <c r="FN99" s="126"/>
      <c r="FO99" s="126"/>
      <c r="FP99" s="126"/>
      <c r="FQ99" s="126"/>
      <c r="FR99" s="126"/>
      <c r="FS99" s="126"/>
      <c r="FT99" s="126"/>
      <c r="FU99" s="126"/>
      <c r="FV99" s="126"/>
      <c r="FW99" s="126"/>
      <c r="FX99" s="126"/>
      <c r="FY99" s="126"/>
      <c r="FZ99" s="126"/>
      <c r="GA99" s="126"/>
      <c r="GB99" s="126"/>
      <c r="GC99" s="126"/>
      <c r="GD99" s="126"/>
      <c r="GE99" s="126"/>
      <c r="GF99" s="126"/>
      <c r="GG99" s="126"/>
      <c r="GH99" s="126"/>
      <c r="GI99" s="126"/>
      <c r="GJ99" s="126"/>
      <c r="GK99" s="126"/>
      <c r="GL99" s="126"/>
      <c r="GM99" s="126"/>
      <c r="GN99" s="126"/>
      <c r="GO99" s="126"/>
      <c r="GP99" s="126"/>
      <c r="GQ99" s="126"/>
      <c r="GR99" s="126"/>
      <c r="GS99" s="126"/>
      <c r="GT99" s="126"/>
      <c r="GU99" s="126"/>
      <c r="GV99" s="126"/>
      <c r="GW99" s="126"/>
      <c r="GX99" s="126"/>
      <c r="GY99" s="126"/>
      <c r="GZ99" s="126"/>
      <c r="HA99" s="126"/>
      <c r="HB99" s="126"/>
      <c r="HC99" s="126"/>
      <c r="HD99" s="126"/>
      <c r="HE99" s="126"/>
      <c r="HF99" s="126"/>
      <c r="HG99" s="126"/>
      <c r="HH99" s="126"/>
      <c r="HI99" s="126"/>
      <c r="HJ99" s="126"/>
      <c r="HK99" s="126"/>
      <c r="HL99" s="126"/>
      <c r="HM99" s="126"/>
      <c r="HN99" s="126"/>
      <c r="HO99" s="126"/>
      <c r="HP99" s="126"/>
      <c r="HQ99" s="126"/>
      <c r="HR99" s="126"/>
      <c r="HS99" s="126"/>
      <c r="HT99" s="126"/>
      <c r="HU99" s="126"/>
      <c r="HV99" s="126"/>
      <c r="HW99" s="126"/>
      <c r="HX99" s="126"/>
      <c r="HY99" s="126"/>
      <c r="HZ99" s="126"/>
      <c r="IA99" s="126"/>
      <c r="IB99" s="126"/>
      <c r="IC99" s="126"/>
      <c r="ID99" s="126"/>
      <c r="IE99" s="126"/>
      <c r="IF99" s="126"/>
      <c r="IG99" s="126"/>
      <c r="IH99" s="126"/>
      <c r="II99" s="126"/>
      <c r="IJ99" s="126"/>
      <c r="IK99" s="126"/>
      <c r="IL99" s="126"/>
      <c r="IM99" s="126"/>
      <c r="IN99" s="126"/>
      <c r="IO99" s="126"/>
      <c r="IP99" s="126"/>
    </row>
    <row r="100" spans="32:250" s="130" customFormat="1" ht="15.75" hidden="1" customHeight="1">
      <c r="AF100" s="129"/>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26"/>
      <c r="EV100" s="126"/>
      <c r="EW100" s="126"/>
      <c r="EX100" s="126"/>
      <c r="EY100" s="126"/>
      <c r="EZ100" s="126"/>
      <c r="FA100" s="126"/>
      <c r="FB100" s="126"/>
      <c r="FC100" s="126"/>
      <c r="FD100" s="126"/>
      <c r="FE100" s="126"/>
      <c r="FF100" s="126"/>
      <c r="FG100" s="126"/>
      <c r="FH100" s="126"/>
      <c r="FI100" s="126"/>
      <c r="FJ100" s="126"/>
      <c r="FK100" s="126"/>
      <c r="FL100" s="126"/>
      <c r="FM100" s="126"/>
      <c r="FN100" s="126"/>
      <c r="FO100" s="126"/>
      <c r="FP100" s="126"/>
      <c r="FQ100" s="126"/>
      <c r="FR100" s="126"/>
      <c r="FS100" s="126"/>
      <c r="FT100" s="126"/>
      <c r="FU100" s="126"/>
      <c r="FV100" s="126"/>
      <c r="FW100" s="126"/>
      <c r="FX100" s="126"/>
      <c r="FY100" s="126"/>
      <c r="FZ100" s="126"/>
      <c r="GA100" s="126"/>
      <c r="GB100" s="126"/>
      <c r="GC100" s="126"/>
      <c r="GD100" s="126"/>
      <c r="GE100" s="126"/>
      <c r="GF100" s="126"/>
      <c r="GG100" s="126"/>
      <c r="GH100" s="126"/>
      <c r="GI100" s="126"/>
      <c r="GJ100" s="126"/>
      <c r="GK100" s="126"/>
      <c r="GL100" s="126"/>
      <c r="GM100" s="126"/>
      <c r="GN100" s="126"/>
      <c r="GO100" s="126"/>
      <c r="GP100" s="126"/>
      <c r="GQ100" s="126"/>
      <c r="GR100" s="126"/>
      <c r="GS100" s="126"/>
      <c r="GT100" s="126"/>
      <c r="GU100" s="126"/>
      <c r="GV100" s="126"/>
      <c r="GW100" s="126"/>
      <c r="GX100" s="126"/>
      <c r="GY100" s="126"/>
      <c r="GZ100" s="126"/>
      <c r="HA100" s="126"/>
      <c r="HB100" s="126"/>
      <c r="HC100" s="126"/>
      <c r="HD100" s="126"/>
      <c r="HE100" s="126"/>
      <c r="HF100" s="126"/>
      <c r="HG100" s="126"/>
      <c r="HH100" s="126"/>
      <c r="HI100" s="126"/>
      <c r="HJ100" s="126"/>
      <c r="HK100" s="126"/>
      <c r="HL100" s="126"/>
      <c r="HM100" s="126"/>
      <c r="HN100" s="126"/>
      <c r="HO100" s="126"/>
      <c r="HP100" s="126"/>
      <c r="HQ100" s="126"/>
      <c r="HR100" s="126"/>
      <c r="HS100" s="126"/>
      <c r="HT100" s="126"/>
      <c r="HU100" s="126"/>
      <c r="HV100" s="126"/>
      <c r="HW100" s="126"/>
      <c r="HX100" s="126"/>
      <c r="HY100" s="126"/>
      <c r="HZ100" s="126"/>
      <c r="IA100" s="126"/>
      <c r="IB100" s="126"/>
      <c r="IC100" s="126"/>
      <c r="ID100" s="126"/>
      <c r="IE100" s="126"/>
      <c r="IF100" s="126"/>
      <c r="IG100" s="126"/>
      <c r="IH100" s="126"/>
      <c r="II100" s="126"/>
      <c r="IJ100" s="126"/>
      <c r="IK100" s="126"/>
      <c r="IL100" s="126"/>
      <c r="IM100" s="126"/>
      <c r="IN100" s="126"/>
      <c r="IO100" s="126"/>
      <c r="IP100" s="126"/>
    </row>
    <row r="101" spans="32:250" s="130" customFormat="1" ht="15.75" hidden="1" customHeight="1">
      <c r="AF101" s="129"/>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26"/>
      <c r="EV101" s="126"/>
      <c r="EW101" s="126"/>
      <c r="EX101" s="126"/>
      <c r="EY101" s="126"/>
      <c r="EZ101" s="126"/>
      <c r="FA101" s="126"/>
      <c r="FB101" s="126"/>
      <c r="FC101" s="126"/>
      <c r="FD101" s="126"/>
      <c r="FE101" s="126"/>
      <c r="FF101" s="126"/>
      <c r="FG101" s="126"/>
      <c r="FH101" s="126"/>
      <c r="FI101" s="126"/>
      <c r="FJ101" s="126"/>
      <c r="FK101" s="126"/>
      <c r="FL101" s="126"/>
      <c r="FM101" s="126"/>
      <c r="FN101" s="126"/>
      <c r="FO101" s="126"/>
      <c r="FP101" s="126"/>
      <c r="FQ101" s="126"/>
      <c r="FR101" s="126"/>
      <c r="FS101" s="126"/>
      <c r="FT101" s="126"/>
      <c r="FU101" s="126"/>
      <c r="FV101" s="126"/>
      <c r="FW101" s="126"/>
      <c r="FX101" s="126"/>
      <c r="FY101" s="126"/>
      <c r="FZ101" s="126"/>
      <c r="GA101" s="126"/>
      <c r="GB101" s="126"/>
      <c r="GC101" s="126"/>
      <c r="GD101" s="126"/>
      <c r="GE101" s="126"/>
      <c r="GF101" s="126"/>
      <c r="GG101" s="126"/>
      <c r="GH101" s="126"/>
      <c r="GI101" s="126"/>
      <c r="GJ101" s="126"/>
      <c r="GK101" s="126"/>
      <c r="GL101" s="126"/>
      <c r="GM101" s="126"/>
      <c r="GN101" s="126"/>
      <c r="GO101" s="126"/>
      <c r="GP101" s="126"/>
      <c r="GQ101" s="126"/>
      <c r="GR101" s="126"/>
      <c r="GS101" s="126"/>
      <c r="GT101" s="126"/>
      <c r="GU101" s="126"/>
      <c r="GV101" s="126"/>
      <c r="GW101" s="126"/>
      <c r="GX101" s="126"/>
      <c r="GY101" s="126"/>
      <c r="GZ101" s="126"/>
      <c r="HA101" s="126"/>
      <c r="HB101" s="126"/>
      <c r="HC101" s="126"/>
      <c r="HD101" s="126"/>
      <c r="HE101" s="126"/>
      <c r="HF101" s="126"/>
      <c r="HG101" s="126"/>
      <c r="HH101" s="126"/>
      <c r="HI101" s="126"/>
      <c r="HJ101" s="126"/>
      <c r="HK101" s="126"/>
      <c r="HL101" s="126"/>
      <c r="HM101" s="126"/>
      <c r="HN101" s="126"/>
      <c r="HO101" s="126"/>
      <c r="HP101" s="126"/>
      <c r="HQ101" s="126"/>
      <c r="HR101" s="126"/>
      <c r="HS101" s="126"/>
      <c r="HT101" s="126"/>
      <c r="HU101" s="126"/>
      <c r="HV101" s="126"/>
      <c r="HW101" s="126"/>
      <c r="HX101" s="126"/>
      <c r="HY101" s="126"/>
      <c r="HZ101" s="126"/>
      <c r="IA101" s="126"/>
      <c r="IB101" s="126"/>
      <c r="IC101" s="126"/>
      <c r="ID101" s="126"/>
      <c r="IE101" s="126"/>
      <c r="IF101" s="126"/>
      <c r="IG101" s="126"/>
      <c r="IH101" s="126"/>
      <c r="II101" s="126"/>
      <c r="IJ101" s="126"/>
      <c r="IK101" s="126"/>
      <c r="IL101" s="126"/>
      <c r="IM101" s="126"/>
      <c r="IN101" s="126"/>
      <c r="IO101" s="126"/>
      <c r="IP101" s="126"/>
    </row>
    <row r="102" spans="32:250" s="130" customFormat="1" ht="15.75" hidden="1" customHeight="1">
      <c r="AF102" s="129"/>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6"/>
      <c r="ER102" s="126"/>
      <c r="ES102" s="126"/>
      <c r="ET102" s="126"/>
      <c r="EU102" s="126"/>
      <c r="EV102" s="126"/>
      <c r="EW102" s="126"/>
      <c r="EX102" s="126"/>
      <c r="EY102" s="126"/>
      <c r="EZ102" s="126"/>
      <c r="FA102" s="126"/>
      <c r="FB102" s="126"/>
      <c r="FC102" s="126"/>
      <c r="FD102" s="126"/>
      <c r="FE102" s="126"/>
      <c r="FF102" s="126"/>
      <c r="FG102" s="126"/>
      <c r="FH102" s="126"/>
      <c r="FI102" s="126"/>
      <c r="FJ102" s="126"/>
      <c r="FK102" s="126"/>
      <c r="FL102" s="126"/>
      <c r="FM102" s="126"/>
      <c r="FN102" s="126"/>
      <c r="FO102" s="126"/>
      <c r="FP102" s="126"/>
      <c r="FQ102" s="126"/>
      <c r="FR102" s="126"/>
      <c r="FS102" s="126"/>
      <c r="FT102" s="126"/>
      <c r="FU102" s="126"/>
      <c r="FV102" s="126"/>
      <c r="FW102" s="126"/>
      <c r="FX102" s="126"/>
      <c r="FY102" s="126"/>
      <c r="FZ102" s="126"/>
      <c r="GA102" s="126"/>
      <c r="GB102" s="126"/>
      <c r="GC102" s="126"/>
      <c r="GD102" s="126"/>
      <c r="GE102" s="126"/>
      <c r="GF102" s="126"/>
      <c r="GG102" s="126"/>
      <c r="GH102" s="126"/>
      <c r="GI102" s="126"/>
      <c r="GJ102" s="126"/>
      <c r="GK102" s="126"/>
      <c r="GL102" s="126"/>
      <c r="GM102" s="126"/>
      <c r="GN102" s="126"/>
      <c r="GO102" s="126"/>
      <c r="GP102" s="126"/>
      <c r="GQ102" s="126"/>
      <c r="GR102" s="126"/>
      <c r="GS102" s="126"/>
      <c r="GT102" s="126"/>
      <c r="GU102" s="126"/>
      <c r="GV102" s="126"/>
      <c r="GW102" s="126"/>
      <c r="GX102" s="126"/>
      <c r="GY102" s="126"/>
      <c r="GZ102" s="126"/>
      <c r="HA102" s="126"/>
      <c r="HB102" s="126"/>
      <c r="HC102" s="126"/>
      <c r="HD102" s="126"/>
      <c r="HE102" s="126"/>
      <c r="HF102" s="126"/>
      <c r="HG102" s="126"/>
      <c r="HH102" s="126"/>
      <c r="HI102" s="126"/>
      <c r="HJ102" s="126"/>
      <c r="HK102" s="126"/>
      <c r="HL102" s="126"/>
      <c r="HM102" s="126"/>
      <c r="HN102" s="126"/>
      <c r="HO102" s="126"/>
      <c r="HP102" s="126"/>
      <c r="HQ102" s="126"/>
      <c r="HR102" s="126"/>
      <c r="HS102" s="126"/>
      <c r="HT102" s="126"/>
      <c r="HU102" s="126"/>
      <c r="HV102" s="126"/>
      <c r="HW102" s="126"/>
      <c r="HX102" s="126"/>
      <c r="HY102" s="126"/>
      <c r="HZ102" s="126"/>
      <c r="IA102" s="126"/>
      <c r="IB102" s="126"/>
      <c r="IC102" s="126"/>
      <c r="ID102" s="126"/>
      <c r="IE102" s="126"/>
      <c r="IF102" s="126"/>
      <c r="IG102" s="126"/>
      <c r="IH102" s="126"/>
      <c r="II102" s="126"/>
      <c r="IJ102" s="126"/>
      <c r="IK102" s="126"/>
      <c r="IL102" s="126"/>
      <c r="IM102" s="126"/>
      <c r="IN102" s="126"/>
      <c r="IO102" s="126"/>
      <c r="IP102" s="126"/>
    </row>
    <row r="103" spans="32:250" s="130" customFormat="1" ht="15.75" hidden="1" customHeight="1">
      <c r="AF103" s="129"/>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26"/>
      <c r="ER103" s="126"/>
      <c r="ES103" s="126"/>
      <c r="ET103" s="126"/>
      <c r="EU103" s="126"/>
      <c r="EV103" s="126"/>
      <c r="EW103" s="126"/>
      <c r="EX103" s="126"/>
      <c r="EY103" s="126"/>
      <c r="EZ103" s="126"/>
      <c r="FA103" s="126"/>
      <c r="FB103" s="126"/>
      <c r="FC103" s="126"/>
      <c r="FD103" s="126"/>
      <c r="FE103" s="126"/>
      <c r="FF103" s="126"/>
      <c r="FG103" s="126"/>
      <c r="FH103" s="126"/>
      <c r="FI103" s="126"/>
      <c r="FJ103" s="126"/>
      <c r="FK103" s="126"/>
      <c r="FL103" s="126"/>
      <c r="FM103" s="126"/>
      <c r="FN103" s="126"/>
      <c r="FO103" s="126"/>
      <c r="FP103" s="126"/>
      <c r="FQ103" s="126"/>
      <c r="FR103" s="126"/>
      <c r="FS103" s="126"/>
      <c r="FT103" s="126"/>
      <c r="FU103" s="126"/>
      <c r="FV103" s="126"/>
      <c r="FW103" s="126"/>
      <c r="FX103" s="126"/>
      <c r="FY103" s="126"/>
      <c r="FZ103" s="126"/>
      <c r="GA103" s="126"/>
      <c r="GB103" s="126"/>
      <c r="GC103" s="126"/>
      <c r="GD103" s="126"/>
      <c r="GE103" s="126"/>
      <c r="GF103" s="126"/>
      <c r="GG103" s="126"/>
      <c r="GH103" s="126"/>
      <c r="GI103" s="126"/>
      <c r="GJ103" s="126"/>
      <c r="GK103" s="126"/>
      <c r="GL103" s="126"/>
      <c r="GM103" s="126"/>
      <c r="GN103" s="126"/>
      <c r="GO103" s="126"/>
      <c r="GP103" s="126"/>
      <c r="GQ103" s="126"/>
      <c r="GR103" s="126"/>
      <c r="GS103" s="126"/>
      <c r="GT103" s="126"/>
      <c r="GU103" s="126"/>
      <c r="GV103" s="126"/>
      <c r="GW103" s="126"/>
      <c r="GX103" s="126"/>
      <c r="GY103" s="126"/>
      <c r="GZ103" s="126"/>
      <c r="HA103" s="126"/>
      <c r="HB103" s="126"/>
      <c r="HC103" s="126"/>
      <c r="HD103" s="126"/>
      <c r="HE103" s="126"/>
      <c r="HF103" s="126"/>
      <c r="HG103" s="126"/>
      <c r="HH103" s="126"/>
      <c r="HI103" s="126"/>
      <c r="HJ103" s="126"/>
      <c r="HK103" s="126"/>
      <c r="HL103" s="126"/>
      <c r="HM103" s="126"/>
      <c r="HN103" s="126"/>
      <c r="HO103" s="126"/>
      <c r="HP103" s="126"/>
      <c r="HQ103" s="126"/>
      <c r="HR103" s="126"/>
      <c r="HS103" s="126"/>
      <c r="HT103" s="126"/>
      <c r="HU103" s="126"/>
      <c r="HV103" s="126"/>
      <c r="HW103" s="126"/>
      <c r="HX103" s="126"/>
      <c r="HY103" s="126"/>
      <c r="HZ103" s="126"/>
      <c r="IA103" s="126"/>
      <c r="IB103" s="126"/>
      <c r="IC103" s="126"/>
      <c r="ID103" s="126"/>
      <c r="IE103" s="126"/>
      <c r="IF103" s="126"/>
      <c r="IG103" s="126"/>
      <c r="IH103" s="126"/>
      <c r="II103" s="126"/>
      <c r="IJ103" s="126"/>
      <c r="IK103" s="126"/>
      <c r="IL103" s="126"/>
      <c r="IM103" s="126"/>
      <c r="IN103" s="126"/>
      <c r="IO103" s="126"/>
      <c r="IP103" s="126"/>
    </row>
    <row r="104" spans="32:250" s="130" customFormat="1" ht="15.75" hidden="1" customHeight="1">
      <c r="AF104" s="129"/>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26"/>
      <c r="ER104" s="126"/>
      <c r="ES104" s="126"/>
      <c r="ET104" s="126"/>
      <c r="EU104" s="126"/>
      <c r="EV104" s="126"/>
      <c r="EW104" s="126"/>
      <c r="EX104" s="126"/>
      <c r="EY104" s="126"/>
      <c r="EZ104" s="126"/>
      <c r="FA104" s="126"/>
      <c r="FB104" s="126"/>
      <c r="FC104" s="126"/>
      <c r="FD104" s="126"/>
      <c r="FE104" s="126"/>
      <c r="FF104" s="126"/>
      <c r="FG104" s="126"/>
      <c r="FH104" s="126"/>
      <c r="FI104" s="126"/>
      <c r="FJ104" s="126"/>
      <c r="FK104" s="126"/>
      <c r="FL104" s="126"/>
      <c r="FM104" s="126"/>
      <c r="FN104" s="126"/>
      <c r="FO104" s="126"/>
      <c r="FP104" s="126"/>
      <c r="FQ104" s="126"/>
      <c r="FR104" s="126"/>
      <c r="FS104" s="126"/>
      <c r="FT104" s="126"/>
      <c r="FU104" s="126"/>
      <c r="FV104" s="126"/>
      <c r="FW104" s="126"/>
      <c r="FX104" s="126"/>
      <c r="FY104" s="126"/>
      <c r="FZ104" s="126"/>
      <c r="GA104" s="126"/>
      <c r="GB104" s="126"/>
      <c r="GC104" s="126"/>
      <c r="GD104" s="126"/>
      <c r="GE104" s="126"/>
      <c r="GF104" s="126"/>
      <c r="GG104" s="126"/>
      <c r="GH104" s="126"/>
      <c r="GI104" s="126"/>
      <c r="GJ104" s="126"/>
      <c r="GK104" s="126"/>
      <c r="GL104" s="126"/>
      <c r="GM104" s="126"/>
      <c r="GN104" s="126"/>
      <c r="GO104" s="126"/>
      <c r="GP104" s="126"/>
      <c r="GQ104" s="126"/>
      <c r="GR104" s="126"/>
      <c r="GS104" s="126"/>
      <c r="GT104" s="126"/>
      <c r="GU104" s="126"/>
      <c r="GV104" s="126"/>
      <c r="GW104" s="126"/>
      <c r="GX104" s="126"/>
      <c r="GY104" s="126"/>
      <c r="GZ104" s="126"/>
      <c r="HA104" s="126"/>
      <c r="HB104" s="126"/>
      <c r="HC104" s="126"/>
      <c r="HD104" s="126"/>
      <c r="HE104" s="126"/>
      <c r="HF104" s="126"/>
      <c r="HG104" s="126"/>
      <c r="HH104" s="126"/>
      <c r="HI104" s="126"/>
      <c r="HJ104" s="126"/>
      <c r="HK104" s="126"/>
      <c r="HL104" s="126"/>
      <c r="HM104" s="126"/>
      <c r="HN104" s="126"/>
      <c r="HO104" s="126"/>
      <c r="HP104" s="126"/>
      <c r="HQ104" s="126"/>
      <c r="HR104" s="126"/>
      <c r="HS104" s="126"/>
      <c r="HT104" s="126"/>
      <c r="HU104" s="126"/>
      <c r="HV104" s="126"/>
      <c r="HW104" s="126"/>
      <c r="HX104" s="126"/>
      <c r="HY104" s="126"/>
      <c r="HZ104" s="126"/>
      <c r="IA104" s="126"/>
      <c r="IB104" s="126"/>
      <c r="IC104" s="126"/>
      <c r="ID104" s="126"/>
      <c r="IE104" s="126"/>
      <c r="IF104" s="126"/>
      <c r="IG104" s="126"/>
      <c r="IH104" s="126"/>
      <c r="II104" s="126"/>
      <c r="IJ104" s="126"/>
      <c r="IK104" s="126"/>
      <c r="IL104" s="126"/>
      <c r="IM104" s="126"/>
      <c r="IN104" s="126"/>
      <c r="IO104" s="126"/>
      <c r="IP104" s="126"/>
    </row>
    <row r="105" spans="32:250" s="130" customFormat="1" ht="15.75" hidden="1" customHeight="1">
      <c r="AF105" s="129"/>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26"/>
      <c r="ER105" s="126"/>
      <c r="ES105" s="126"/>
      <c r="ET105" s="126"/>
      <c r="EU105" s="126"/>
      <c r="EV105" s="126"/>
      <c r="EW105" s="126"/>
      <c r="EX105" s="126"/>
      <c r="EY105" s="126"/>
      <c r="EZ105" s="126"/>
      <c r="FA105" s="126"/>
      <c r="FB105" s="126"/>
      <c r="FC105" s="126"/>
      <c r="FD105" s="126"/>
      <c r="FE105" s="126"/>
      <c r="FF105" s="126"/>
      <c r="FG105" s="126"/>
      <c r="FH105" s="126"/>
      <c r="FI105" s="126"/>
      <c r="FJ105" s="126"/>
      <c r="FK105" s="126"/>
      <c r="FL105" s="126"/>
      <c r="FM105" s="126"/>
      <c r="FN105" s="126"/>
      <c r="FO105" s="126"/>
      <c r="FP105" s="126"/>
      <c r="FQ105" s="126"/>
      <c r="FR105" s="126"/>
      <c r="FS105" s="126"/>
      <c r="FT105" s="126"/>
      <c r="FU105" s="126"/>
      <c r="FV105" s="126"/>
      <c r="FW105" s="126"/>
      <c r="FX105" s="126"/>
      <c r="FY105" s="126"/>
      <c r="FZ105" s="126"/>
      <c r="GA105" s="126"/>
      <c r="GB105" s="126"/>
      <c r="GC105" s="126"/>
      <c r="GD105" s="126"/>
      <c r="GE105" s="126"/>
      <c r="GF105" s="126"/>
      <c r="GG105" s="126"/>
      <c r="GH105" s="126"/>
      <c r="GI105" s="126"/>
      <c r="GJ105" s="126"/>
      <c r="GK105" s="126"/>
      <c r="GL105" s="126"/>
      <c r="GM105" s="126"/>
      <c r="GN105" s="126"/>
      <c r="GO105" s="126"/>
      <c r="GP105" s="126"/>
      <c r="GQ105" s="126"/>
      <c r="GR105" s="126"/>
      <c r="GS105" s="126"/>
      <c r="GT105" s="126"/>
      <c r="GU105" s="126"/>
      <c r="GV105" s="126"/>
      <c r="GW105" s="126"/>
      <c r="GX105" s="126"/>
      <c r="GY105" s="126"/>
      <c r="GZ105" s="126"/>
      <c r="HA105" s="126"/>
      <c r="HB105" s="126"/>
      <c r="HC105" s="126"/>
      <c r="HD105" s="126"/>
      <c r="HE105" s="126"/>
      <c r="HF105" s="126"/>
      <c r="HG105" s="126"/>
      <c r="HH105" s="126"/>
      <c r="HI105" s="126"/>
      <c r="HJ105" s="126"/>
      <c r="HK105" s="126"/>
      <c r="HL105" s="126"/>
      <c r="HM105" s="126"/>
      <c r="HN105" s="126"/>
      <c r="HO105" s="126"/>
      <c r="HP105" s="126"/>
      <c r="HQ105" s="126"/>
      <c r="HR105" s="126"/>
      <c r="HS105" s="126"/>
      <c r="HT105" s="126"/>
      <c r="HU105" s="126"/>
      <c r="HV105" s="126"/>
      <c r="HW105" s="126"/>
      <c r="HX105" s="126"/>
      <c r="HY105" s="126"/>
      <c r="HZ105" s="126"/>
      <c r="IA105" s="126"/>
      <c r="IB105" s="126"/>
      <c r="IC105" s="126"/>
      <c r="ID105" s="126"/>
      <c r="IE105" s="126"/>
      <c r="IF105" s="126"/>
      <c r="IG105" s="126"/>
      <c r="IH105" s="126"/>
      <c r="II105" s="126"/>
      <c r="IJ105" s="126"/>
      <c r="IK105" s="126"/>
      <c r="IL105" s="126"/>
      <c r="IM105" s="126"/>
      <c r="IN105" s="126"/>
      <c r="IO105" s="126"/>
      <c r="IP105" s="126"/>
    </row>
    <row r="106" spans="32:250" s="130" customFormat="1" ht="15.75" hidden="1" customHeight="1">
      <c r="AF106" s="129"/>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26"/>
      <c r="ER106" s="126"/>
      <c r="ES106" s="126"/>
      <c r="ET106" s="126"/>
      <c r="EU106" s="126"/>
      <c r="EV106" s="126"/>
      <c r="EW106" s="126"/>
      <c r="EX106" s="126"/>
      <c r="EY106" s="126"/>
      <c r="EZ106" s="126"/>
      <c r="FA106" s="126"/>
      <c r="FB106" s="126"/>
      <c r="FC106" s="126"/>
      <c r="FD106" s="126"/>
      <c r="FE106" s="126"/>
      <c r="FF106" s="126"/>
      <c r="FG106" s="126"/>
      <c r="FH106" s="126"/>
      <c r="FI106" s="126"/>
      <c r="FJ106" s="126"/>
      <c r="FK106" s="126"/>
      <c r="FL106" s="126"/>
      <c r="FM106" s="126"/>
      <c r="FN106" s="126"/>
      <c r="FO106" s="126"/>
      <c r="FP106" s="126"/>
      <c r="FQ106" s="126"/>
      <c r="FR106" s="126"/>
      <c r="FS106" s="126"/>
      <c r="FT106" s="126"/>
      <c r="FU106" s="126"/>
      <c r="FV106" s="126"/>
      <c r="FW106" s="126"/>
      <c r="FX106" s="126"/>
      <c r="FY106" s="126"/>
      <c r="FZ106" s="126"/>
      <c r="GA106" s="126"/>
      <c r="GB106" s="126"/>
      <c r="GC106" s="126"/>
      <c r="GD106" s="126"/>
      <c r="GE106" s="126"/>
      <c r="GF106" s="126"/>
      <c r="GG106" s="126"/>
      <c r="GH106" s="126"/>
      <c r="GI106" s="126"/>
      <c r="GJ106" s="126"/>
      <c r="GK106" s="126"/>
      <c r="GL106" s="126"/>
      <c r="GM106" s="126"/>
      <c r="GN106" s="126"/>
      <c r="GO106" s="126"/>
      <c r="GP106" s="126"/>
      <c r="GQ106" s="126"/>
      <c r="GR106" s="126"/>
      <c r="GS106" s="126"/>
      <c r="GT106" s="126"/>
      <c r="GU106" s="126"/>
      <c r="GV106" s="126"/>
      <c r="GW106" s="126"/>
      <c r="GX106" s="126"/>
      <c r="GY106" s="126"/>
      <c r="GZ106" s="126"/>
      <c r="HA106" s="126"/>
      <c r="HB106" s="126"/>
      <c r="HC106" s="126"/>
      <c r="HD106" s="126"/>
      <c r="HE106" s="126"/>
      <c r="HF106" s="126"/>
      <c r="HG106" s="126"/>
      <c r="HH106" s="126"/>
      <c r="HI106" s="126"/>
      <c r="HJ106" s="126"/>
      <c r="HK106" s="126"/>
      <c r="HL106" s="126"/>
      <c r="HM106" s="126"/>
      <c r="HN106" s="126"/>
      <c r="HO106" s="126"/>
      <c r="HP106" s="126"/>
      <c r="HQ106" s="126"/>
      <c r="HR106" s="126"/>
      <c r="HS106" s="126"/>
      <c r="HT106" s="126"/>
      <c r="HU106" s="126"/>
      <c r="HV106" s="126"/>
      <c r="HW106" s="126"/>
      <c r="HX106" s="126"/>
      <c r="HY106" s="126"/>
      <c r="HZ106" s="126"/>
      <c r="IA106" s="126"/>
      <c r="IB106" s="126"/>
      <c r="IC106" s="126"/>
      <c r="ID106" s="126"/>
      <c r="IE106" s="126"/>
      <c r="IF106" s="126"/>
      <c r="IG106" s="126"/>
      <c r="IH106" s="126"/>
      <c r="II106" s="126"/>
      <c r="IJ106" s="126"/>
      <c r="IK106" s="126"/>
      <c r="IL106" s="126"/>
      <c r="IM106" s="126"/>
      <c r="IN106" s="126"/>
      <c r="IO106" s="126"/>
      <c r="IP106" s="126"/>
    </row>
    <row r="107" spans="32:250" s="130" customFormat="1" ht="15.75" hidden="1" customHeight="1">
      <c r="AF107" s="129"/>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6"/>
      <c r="FD107" s="126"/>
      <c r="FE107" s="126"/>
      <c r="FF107" s="126"/>
      <c r="FG107" s="126"/>
      <c r="FH107" s="126"/>
      <c r="FI107" s="126"/>
      <c r="FJ107" s="126"/>
      <c r="FK107" s="126"/>
      <c r="FL107" s="126"/>
      <c r="FM107" s="126"/>
      <c r="FN107" s="126"/>
      <c r="FO107" s="126"/>
      <c r="FP107" s="126"/>
      <c r="FQ107" s="126"/>
      <c r="FR107" s="126"/>
      <c r="FS107" s="126"/>
      <c r="FT107" s="126"/>
      <c r="FU107" s="126"/>
      <c r="FV107" s="126"/>
      <c r="FW107" s="126"/>
      <c r="FX107" s="126"/>
      <c r="FY107" s="126"/>
      <c r="FZ107" s="126"/>
      <c r="GA107" s="126"/>
      <c r="GB107" s="126"/>
      <c r="GC107" s="126"/>
      <c r="GD107" s="126"/>
      <c r="GE107" s="126"/>
      <c r="GF107" s="126"/>
      <c r="GG107" s="126"/>
      <c r="GH107" s="126"/>
      <c r="GI107" s="126"/>
      <c r="GJ107" s="126"/>
      <c r="GK107" s="126"/>
      <c r="GL107" s="126"/>
      <c r="GM107" s="126"/>
      <c r="GN107" s="126"/>
      <c r="GO107" s="126"/>
      <c r="GP107" s="126"/>
      <c r="GQ107" s="126"/>
      <c r="GR107" s="126"/>
      <c r="GS107" s="126"/>
      <c r="GT107" s="126"/>
      <c r="GU107" s="126"/>
      <c r="GV107" s="126"/>
      <c r="GW107" s="126"/>
      <c r="GX107" s="126"/>
      <c r="GY107" s="126"/>
      <c r="GZ107" s="126"/>
      <c r="HA107" s="126"/>
      <c r="HB107" s="126"/>
      <c r="HC107" s="126"/>
      <c r="HD107" s="126"/>
      <c r="HE107" s="126"/>
      <c r="HF107" s="126"/>
      <c r="HG107" s="126"/>
      <c r="HH107" s="126"/>
      <c r="HI107" s="126"/>
      <c r="HJ107" s="126"/>
      <c r="HK107" s="126"/>
      <c r="HL107" s="126"/>
      <c r="HM107" s="126"/>
      <c r="HN107" s="126"/>
      <c r="HO107" s="126"/>
      <c r="HP107" s="126"/>
      <c r="HQ107" s="126"/>
      <c r="HR107" s="126"/>
      <c r="HS107" s="126"/>
      <c r="HT107" s="126"/>
      <c r="HU107" s="126"/>
      <c r="HV107" s="126"/>
      <c r="HW107" s="126"/>
      <c r="HX107" s="126"/>
      <c r="HY107" s="126"/>
      <c r="HZ107" s="126"/>
      <c r="IA107" s="126"/>
      <c r="IB107" s="126"/>
      <c r="IC107" s="126"/>
      <c r="ID107" s="126"/>
      <c r="IE107" s="126"/>
      <c r="IF107" s="126"/>
      <c r="IG107" s="126"/>
      <c r="IH107" s="126"/>
      <c r="II107" s="126"/>
      <c r="IJ107" s="126"/>
      <c r="IK107" s="126"/>
      <c r="IL107" s="126"/>
      <c r="IM107" s="126"/>
      <c r="IN107" s="126"/>
      <c r="IO107" s="126"/>
      <c r="IP107" s="126"/>
    </row>
    <row r="108" spans="32:250" s="130" customFormat="1" ht="15.75" hidden="1" customHeight="1">
      <c r="AF108" s="129"/>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6"/>
      <c r="FD108" s="126"/>
      <c r="FE108" s="126"/>
      <c r="FF108" s="126"/>
      <c r="FG108" s="126"/>
      <c r="FH108" s="126"/>
      <c r="FI108" s="126"/>
      <c r="FJ108" s="126"/>
      <c r="FK108" s="126"/>
      <c r="FL108" s="126"/>
      <c r="FM108" s="126"/>
      <c r="FN108" s="126"/>
      <c r="FO108" s="126"/>
      <c r="FP108" s="126"/>
      <c r="FQ108" s="126"/>
      <c r="FR108" s="126"/>
      <c r="FS108" s="126"/>
      <c r="FT108" s="126"/>
      <c r="FU108" s="126"/>
      <c r="FV108" s="126"/>
      <c r="FW108" s="126"/>
      <c r="FX108" s="126"/>
      <c r="FY108" s="126"/>
      <c r="FZ108" s="126"/>
      <c r="GA108" s="126"/>
      <c r="GB108" s="126"/>
      <c r="GC108" s="126"/>
      <c r="GD108" s="126"/>
      <c r="GE108" s="126"/>
      <c r="GF108" s="126"/>
      <c r="GG108" s="126"/>
      <c r="GH108" s="126"/>
      <c r="GI108" s="126"/>
      <c r="GJ108" s="126"/>
      <c r="GK108" s="126"/>
      <c r="GL108" s="126"/>
      <c r="GM108" s="126"/>
      <c r="GN108" s="126"/>
      <c r="GO108" s="126"/>
      <c r="GP108" s="126"/>
      <c r="GQ108" s="126"/>
      <c r="GR108" s="126"/>
      <c r="GS108" s="126"/>
      <c r="GT108" s="126"/>
      <c r="GU108" s="126"/>
      <c r="GV108" s="126"/>
      <c r="GW108" s="126"/>
      <c r="GX108" s="126"/>
      <c r="GY108" s="126"/>
      <c r="GZ108" s="126"/>
      <c r="HA108" s="126"/>
      <c r="HB108" s="126"/>
      <c r="HC108" s="126"/>
      <c r="HD108" s="126"/>
      <c r="HE108" s="126"/>
      <c r="HF108" s="126"/>
      <c r="HG108" s="126"/>
      <c r="HH108" s="126"/>
      <c r="HI108" s="126"/>
      <c r="HJ108" s="126"/>
      <c r="HK108" s="126"/>
      <c r="HL108" s="126"/>
      <c r="HM108" s="126"/>
      <c r="HN108" s="126"/>
      <c r="HO108" s="126"/>
      <c r="HP108" s="126"/>
      <c r="HQ108" s="126"/>
      <c r="HR108" s="126"/>
      <c r="HS108" s="126"/>
      <c r="HT108" s="126"/>
      <c r="HU108" s="126"/>
      <c r="HV108" s="126"/>
      <c r="HW108" s="126"/>
      <c r="HX108" s="126"/>
      <c r="HY108" s="126"/>
      <c r="HZ108" s="126"/>
      <c r="IA108" s="126"/>
      <c r="IB108" s="126"/>
      <c r="IC108" s="126"/>
      <c r="ID108" s="126"/>
      <c r="IE108" s="126"/>
      <c r="IF108" s="126"/>
      <c r="IG108" s="126"/>
      <c r="IH108" s="126"/>
      <c r="II108" s="126"/>
      <c r="IJ108" s="126"/>
      <c r="IK108" s="126"/>
      <c r="IL108" s="126"/>
      <c r="IM108" s="126"/>
      <c r="IN108" s="126"/>
      <c r="IO108" s="126"/>
      <c r="IP108" s="126"/>
    </row>
    <row r="109" spans="32:250" s="130" customFormat="1" ht="15.75" hidden="1" customHeight="1">
      <c r="AF109" s="129"/>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26"/>
      <c r="ER109" s="126"/>
      <c r="ES109" s="126"/>
      <c r="ET109" s="126"/>
      <c r="EU109" s="126"/>
      <c r="EV109" s="126"/>
      <c r="EW109" s="126"/>
      <c r="EX109" s="126"/>
      <c r="EY109" s="126"/>
      <c r="EZ109" s="126"/>
      <c r="FA109" s="126"/>
      <c r="FB109" s="126"/>
      <c r="FC109" s="126"/>
      <c r="FD109" s="126"/>
      <c r="FE109" s="126"/>
      <c r="FF109" s="126"/>
      <c r="FG109" s="126"/>
      <c r="FH109" s="126"/>
      <c r="FI109" s="126"/>
      <c r="FJ109" s="126"/>
      <c r="FK109" s="126"/>
      <c r="FL109" s="126"/>
      <c r="FM109" s="126"/>
      <c r="FN109" s="126"/>
      <c r="FO109" s="126"/>
      <c r="FP109" s="126"/>
      <c r="FQ109" s="126"/>
      <c r="FR109" s="126"/>
      <c r="FS109" s="126"/>
      <c r="FT109" s="126"/>
      <c r="FU109" s="126"/>
      <c r="FV109" s="126"/>
      <c r="FW109" s="126"/>
      <c r="FX109" s="126"/>
      <c r="FY109" s="126"/>
      <c r="FZ109" s="126"/>
      <c r="GA109" s="126"/>
      <c r="GB109" s="126"/>
      <c r="GC109" s="126"/>
      <c r="GD109" s="126"/>
      <c r="GE109" s="126"/>
      <c r="GF109" s="126"/>
      <c r="GG109" s="126"/>
      <c r="GH109" s="126"/>
      <c r="GI109" s="126"/>
      <c r="GJ109" s="126"/>
      <c r="GK109" s="126"/>
      <c r="GL109" s="126"/>
      <c r="GM109" s="126"/>
      <c r="GN109" s="126"/>
      <c r="GO109" s="126"/>
      <c r="GP109" s="126"/>
      <c r="GQ109" s="126"/>
      <c r="GR109" s="126"/>
      <c r="GS109" s="126"/>
      <c r="GT109" s="126"/>
      <c r="GU109" s="126"/>
      <c r="GV109" s="126"/>
      <c r="GW109" s="126"/>
      <c r="GX109" s="126"/>
      <c r="GY109" s="126"/>
      <c r="GZ109" s="126"/>
      <c r="HA109" s="126"/>
      <c r="HB109" s="126"/>
      <c r="HC109" s="126"/>
      <c r="HD109" s="126"/>
      <c r="HE109" s="126"/>
      <c r="HF109" s="126"/>
      <c r="HG109" s="126"/>
      <c r="HH109" s="126"/>
      <c r="HI109" s="126"/>
      <c r="HJ109" s="126"/>
      <c r="HK109" s="126"/>
      <c r="HL109" s="126"/>
      <c r="HM109" s="126"/>
      <c r="HN109" s="126"/>
      <c r="HO109" s="126"/>
      <c r="HP109" s="126"/>
      <c r="HQ109" s="126"/>
      <c r="HR109" s="126"/>
      <c r="HS109" s="126"/>
      <c r="HT109" s="126"/>
      <c r="HU109" s="126"/>
      <c r="HV109" s="126"/>
      <c r="HW109" s="126"/>
      <c r="HX109" s="126"/>
      <c r="HY109" s="126"/>
      <c r="HZ109" s="126"/>
      <c r="IA109" s="126"/>
      <c r="IB109" s="126"/>
      <c r="IC109" s="126"/>
      <c r="ID109" s="126"/>
      <c r="IE109" s="126"/>
      <c r="IF109" s="126"/>
      <c r="IG109" s="126"/>
      <c r="IH109" s="126"/>
      <c r="II109" s="126"/>
      <c r="IJ109" s="126"/>
      <c r="IK109" s="126"/>
      <c r="IL109" s="126"/>
      <c r="IM109" s="126"/>
      <c r="IN109" s="126"/>
      <c r="IO109" s="126"/>
      <c r="IP109" s="126"/>
    </row>
    <row r="110" spans="32:250" s="130" customFormat="1" ht="15.75" hidden="1" customHeight="1">
      <c r="AF110" s="129"/>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26"/>
      <c r="ER110" s="126"/>
      <c r="ES110" s="126"/>
      <c r="ET110" s="126"/>
      <c r="EU110" s="126"/>
      <c r="EV110" s="126"/>
      <c r="EW110" s="126"/>
      <c r="EX110" s="126"/>
      <c r="EY110" s="126"/>
      <c r="EZ110" s="126"/>
      <c r="FA110" s="126"/>
      <c r="FB110" s="126"/>
      <c r="FC110" s="126"/>
      <c r="FD110" s="126"/>
      <c r="FE110" s="126"/>
      <c r="FF110" s="126"/>
      <c r="FG110" s="126"/>
      <c r="FH110" s="126"/>
      <c r="FI110" s="126"/>
      <c r="FJ110" s="126"/>
      <c r="FK110" s="126"/>
      <c r="FL110" s="126"/>
      <c r="FM110" s="126"/>
      <c r="FN110" s="126"/>
      <c r="FO110" s="126"/>
      <c r="FP110" s="126"/>
      <c r="FQ110" s="126"/>
      <c r="FR110" s="126"/>
      <c r="FS110" s="126"/>
      <c r="FT110" s="126"/>
      <c r="FU110" s="126"/>
      <c r="FV110" s="126"/>
      <c r="FW110" s="126"/>
      <c r="FX110" s="126"/>
      <c r="FY110" s="126"/>
      <c r="FZ110" s="126"/>
      <c r="GA110" s="126"/>
      <c r="GB110" s="126"/>
      <c r="GC110" s="126"/>
      <c r="GD110" s="126"/>
      <c r="GE110" s="126"/>
      <c r="GF110" s="126"/>
      <c r="GG110" s="126"/>
      <c r="GH110" s="126"/>
      <c r="GI110" s="126"/>
      <c r="GJ110" s="126"/>
      <c r="GK110" s="126"/>
      <c r="GL110" s="126"/>
      <c r="GM110" s="126"/>
      <c r="GN110" s="126"/>
      <c r="GO110" s="126"/>
      <c r="GP110" s="126"/>
      <c r="GQ110" s="126"/>
      <c r="GR110" s="126"/>
      <c r="GS110" s="126"/>
      <c r="GT110" s="126"/>
      <c r="GU110" s="126"/>
      <c r="GV110" s="126"/>
      <c r="GW110" s="126"/>
      <c r="GX110" s="126"/>
      <c r="GY110" s="126"/>
      <c r="GZ110" s="126"/>
      <c r="HA110" s="126"/>
      <c r="HB110" s="126"/>
      <c r="HC110" s="126"/>
      <c r="HD110" s="126"/>
      <c r="HE110" s="126"/>
      <c r="HF110" s="126"/>
      <c r="HG110" s="126"/>
      <c r="HH110" s="126"/>
      <c r="HI110" s="126"/>
      <c r="HJ110" s="126"/>
      <c r="HK110" s="126"/>
      <c r="HL110" s="126"/>
      <c r="HM110" s="126"/>
      <c r="HN110" s="126"/>
      <c r="HO110" s="126"/>
      <c r="HP110" s="126"/>
      <c r="HQ110" s="126"/>
      <c r="HR110" s="126"/>
      <c r="HS110" s="126"/>
      <c r="HT110" s="126"/>
      <c r="HU110" s="126"/>
      <c r="HV110" s="126"/>
      <c r="HW110" s="126"/>
      <c r="HX110" s="126"/>
      <c r="HY110" s="126"/>
      <c r="HZ110" s="126"/>
      <c r="IA110" s="126"/>
      <c r="IB110" s="126"/>
      <c r="IC110" s="126"/>
      <c r="ID110" s="126"/>
      <c r="IE110" s="126"/>
      <c r="IF110" s="126"/>
      <c r="IG110" s="126"/>
      <c r="IH110" s="126"/>
      <c r="II110" s="126"/>
      <c r="IJ110" s="126"/>
      <c r="IK110" s="126"/>
      <c r="IL110" s="126"/>
      <c r="IM110" s="126"/>
      <c r="IN110" s="126"/>
      <c r="IO110" s="126"/>
      <c r="IP110" s="126"/>
    </row>
    <row r="111" spans="32:250" s="130" customFormat="1" ht="15.75" hidden="1" customHeight="1">
      <c r="AF111" s="129"/>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6"/>
      <c r="ER111" s="126"/>
      <c r="ES111" s="126"/>
      <c r="ET111" s="126"/>
      <c r="EU111" s="126"/>
      <c r="EV111" s="126"/>
      <c r="EW111" s="126"/>
      <c r="EX111" s="126"/>
      <c r="EY111" s="126"/>
      <c r="EZ111" s="126"/>
      <c r="FA111" s="126"/>
      <c r="FB111" s="126"/>
      <c r="FC111" s="126"/>
      <c r="FD111" s="126"/>
      <c r="FE111" s="126"/>
      <c r="FF111" s="126"/>
      <c r="FG111" s="126"/>
      <c r="FH111" s="126"/>
      <c r="FI111" s="126"/>
      <c r="FJ111" s="126"/>
      <c r="FK111" s="126"/>
      <c r="FL111" s="126"/>
      <c r="FM111" s="126"/>
      <c r="FN111" s="126"/>
      <c r="FO111" s="126"/>
      <c r="FP111" s="126"/>
      <c r="FQ111" s="126"/>
      <c r="FR111" s="126"/>
      <c r="FS111" s="126"/>
      <c r="FT111" s="126"/>
      <c r="FU111" s="126"/>
      <c r="FV111" s="126"/>
      <c r="FW111" s="126"/>
      <c r="FX111" s="126"/>
      <c r="FY111" s="126"/>
      <c r="FZ111" s="126"/>
      <c r="GA111" s="126"/>
      <c r="GB111" s="126"/>
      <c r="GC111" s="126"/>
      <c r="GD111" s="126"/>
      <c r="GE111" s="126"/>
      <c r="GF111" s="126"/>
      <c r="GG111" s="126"/>
      <c r="GH111" s="126"/>
      <c r="GI111" s="126"/>
      <c r="GJ111" s="126"/>
      <c r="GK111" s="126"/>
      <c r="GL111" s="126"/>
      <c r="GM111" s="126"/>
      <c r="GN111" s="126"/>
      <c r="GO111" s="126"/>
      <c r="GP111" s="126"/>
      <c r="GQ111" s="126"/>
      <c r="GR111" s="126"/>
      <c r="GS111" s="126"/>
      <c r="GT111" s="126"/>
      <c r="GU111" s="126"/>
      <c r="GV111" s="126"/>
      <c r="GW111" s="126"/>
      <c r="GX111" s="126"/>
      <c r="GY111" s="126"/>
      <c r="GZ111" s="126"/>
      <c r="HA111" s="126"/>
      <c r="HB111" s="126"/>
      <c r="HC111" s="126"/>
      <c r="HD111" s="126"/>
      <c r="HE111" s="126"/>
      <c r="HF111" s="126"/>
      <c r="HG111" s="126"/>
      <c r="HH111" s="126"/>
      <c r="HI111" s="126"/>
      <c r="HJ111" s="126"/>
      <c r="HK111" s="126"/>
      <c r="HL111" s="126"/>
      <c r="HM111" s="126"/>
      <c r="HN111" s="126"/>
      <c r="HO111" s="126"/>
      <c r="HP111" s="126"/>
      <c r="HQ111" s="126"/>
      <c r="HR111" s="126"/>
      <c r="HS111" s="126"/>
      <c r="HT111" s="126"/>
      <c r="HU111" s="126"/>
      <c r="HV111" s="126"/>
      <c r="HW111" s="126"/>
      <c r="HX111" s="126"/>
      <c r="HY111" s="126"/>
      <c r="HZ111" s="126"/>
      <c r="IA111" s="126"/>
      <c r="IB111" s="126"/>
      <c r="IC111" s="126"/>
      <c r="ID111" s="126"/>
      <c r="IE111" s="126"/>
      <c r="IF111" s="126"/>
      <c r="IG111" s="126"/>
      <c r="IH111" s="126"/>
      <c r="II111" s="126"/>
      <c r="IJ111" s="126"/>
      <c r="IK111" s="126"/>
      <c r="IL111" s="126"/>
      <c r="IM111" s="126"/>
      <c r="IN111" s="126"/>
      <c r="IO111" s="126"/>
      <c r="IP111" s="126"/>
    </row>
    <row r="112" spans="32:250" s="130" customFormat="1" ht="15.75" hidden="1" customHeight="1">
      <c r="AF112" s="129"/>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26"/>
      <c r="ER112" s="126"/>
      <c r="ES112" s="126"/>
      <c r="ET112" s="126"/>
      <c r="EU112" s="126"/>
      <c r="EV112" s="126"/>
      <c r="EW112" s="126"/>
      <c r="EX112" s="126"/>
      <c r="EY112" s="126"/>
      <c r="EZ112" s="126"/>
      <c r="FA112" s="126"/>
      <c r="FB112" s="126"/>
      <c r="FC112" s="126"/>
      <c r="FD112" s="126"/>
      <c r="FE112" s="126"/>
      <c r="FF112" s="126"/>
      <c r="FG112" s="126"/>
      <c r="FH112" s="126"/>
      <c r="FI112" s="126"/>
      <c r="FJ112" s="126"/>
      <c r="FK112" s="126"/>
      <c r="FL112" s="126"/>
      <c r="FM112" s="126"/>
      <c r="FN112" s="126"/>
      <c r="FO112" s="126"/>
      <c r="FP112" s="126"/>
      <c r="FQ112" s="126"/>
      <c r="FR112" s="126"/>
      <c r="FS112" s="126"/>
      <c r="FT112" s="126"/>
      <c r="FU112" s="126"/>
      <c r="FV112" s="126"/>
      <c r="FW112" s="126"/>
      <c r="FX112" s="126"/>
      <c r="FY112" s="126"/>
      <c r="FZ112" s="126"/>
      <c r="GA112" s="126"/>
      <c r="GB112" s="126"/>
      <c r="GC112" s="126"/>
      <c r="GD112" s="126"/>
      <c r="GE112" s="126"/>
      <c r="GF112" s="126"/>
      <c r="GG112" s="126"/>
      <c r="GH112" s="126"/>
      <c r="GI112" s="126"/>
      <c r="GJ112" s="126"/>
      <c r="GK112" s="126"/>
      <c r="GL112" s="126"/>
      <c r="GM112" s="126"/>
      <c r="GN112" s="126"/>
      <c r="GO112" s="126"/>
      <c r="GP112" s="126"/>
      <c r="GQ112" s="126"/>
      <c r="GR112" s="126"/>
      <c r="GS112" s="126"/>
      <c r="GT112" s="126"/>
      <c r="GU112" s="126"/>
      <c r="GV112" s="126"/>
      <c r="GW112" s="126"/>
      <c r="GX112" s="126"/>
      <c r="GY112" s="126"/>
      <c r="GZ112" s="126"/>
      <c r="HA112" s="126"/>
      <c r="HB112" s="126"/>
      <c r="HC112" s="126"/>
      <c r="HD112" s="126"/>
      <c r="HE112" s="126"/>
      <c r="HF112" s="126"/>
      <c r="HG112" s="126"/>
      <c r="HH112" s="126"/>
      <c r="HI112" s="126"/>
      <c r="HJ112" s="126"/>
      <c r="HK112" s="126"/>
      <c r="HL112" s="126"/>
      <c r="HM112" s="126"/>
      <c r="HN112" s="126"/>
      <c r="HO112" s="126"/>
      <c r="HP112" s="126"/>
      <c r="HQ112" s="126"/>
      <c r="HR112" s="126"/>
      <c r="HS112" s="126"/>
      <c r="HT112" s="126"/>
      <c r="HU112" s="126"/>
      <c r="HV112" s="126"/>
      <c r="HW112" s="126"/>
      <c r="HX112" s="126"/>
      <c r="HY112" s="126"/>
      <c r="HZ112" s="126"/>
      <c r="IA112" s="126"/>
      <c r="IB112" s="126"/>
      <c r="IC112" s="126"/>
      <c r="ID112" s="126"/>
      <c r="IE112" s="126"/>
      <c r="IF112" s="126"/>
      <c r="IG112" s="126"/>
      <c r="IH112" s="126"/>
      <c r="II112" s="126"/>
      <c r="IJ112" s="126"/>
      <c r="IK112" s="126"/>
      <c r="IL112" s="126"/>
      <c r="IM112" s="126"/>
      <c r="IN112" s="126"/>
      <c r="IO112" s="126"/>
      <c r="IP112" s="126"/>
    </row>
    <row r="113" spans="32:250" s="130" customFormat="1" ht="15.75" hidden="1" customHeight="1">
      <c r="AF113" s="129"/>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26"/>
      <c r="ER113" s="126"/>
      <c r="ES113" s="126"/>
      <c r="ET113" s="126"/>
      <c r="EU113" s="126"/>
      <c r="EV113" s="126"/>
      <c r="EW113" s="126"/>
      <c r="EX113" s="126"/>
      <c r="EY113" s="126"/>
      <c r="EZ113" s="126"/>
      <c r="FA113" s="126"/>
      <c r="FB113" s="126"/>
      <c r="FC113" s="126"/>
      <c r="FD113" s="126"/>
      <c r="FE113" s="126"/>
      <c r="FF113" s="126"/>
      <c r="FG113" s="126"/>
      <c r="FH113" s="126"/>
      <c r="FI113" s="126"/>
      <c r="FJ113" s="126"/>
      <c r="FK113" s="126"/>
      <c r="FL113" s="126"/>
      <c r="FM113" s="126"/>
      <c r="FN113" s="126"/>
      <c r="FO113" s="126"/>
      <c r="FP113" s="126"/>
      <c r="FQ113" s="126"/>
      <c r="FR113" s="126"/>
      <c r="FS113" s="126"/>
      <c r="FT113" s="126"/>
      <c r="FU113" s="126"/>
      <c r="FV113" s="126"/>
      <c r="FW113" s="126"/>
      <c r="FX113" s="126"/>
      <c r="FY113" s="126"/>
      <c r="FZ113" s="126"/>
      <c r="GA113" s="126"/>
      <c r="GB113" s="126"/>
      <c r="GC113" s="126"/>
      <c r="GD113" s="126"/>
      <c r="GE113" s="126"/>
      <c r="GF113" s="126"/>
      <c r="GG113" s="126"/>
      <c r="GH113" s="126"/>
      <c r="GI113" s="126"/>
      <c r="GJ113" s="126"/>
      <c r="GK113" s="126"/>
      <c r="GL113" s="126"/>
      <c r="GM113" s="126"/>
      <c r="GN113" s="126"/>
      <c r="GO113" s="126"/>
      <c r="GP113" s="126"/>
      <c r="GQ113" s="126"/>
      <c r="GR113" s="126"/>
      <c r="GS113" s="126"/>
      <c r="GT113" s="126"/>
      <c r="GU113" s="126"/>
      <c r="GV113" s="126"/>
      <c r="GW113" s="126"/>
      <c r="GX113" s="126"/>
      <c r="GY113" s="126"/>
      <c r="GZ113" s="126"/>
      <c r="HA113" s="126"/>
      <c r="HB113" s="126"/>
      <c r="HC113" s="126"/>
      <c r="HD113" s="126"/>
      <c r="HE113" s="126"/>
      <c r="HF113" s="126"/>
      <c r="HG113" s="126"/>
      <c r="HH113" s="126"/>
      <c r="HI113" s="126"/>
      <c r="HJ113" s="126"/>
      <c r="HK113" s="126"/>
      <c r="HL113" s="126"/>
      <c r="HM113" s="126"/>
      <c r="HN113" s="126"/>
      <c r="HO113" s="126"/>
      <c r="HP113" s="126"/>
      <c r="HQ113" s="126"/>
      <c r="HR113" s="126"/>
      <c r="HS113" s="126"/>
      <c r="HT113" s="126"/>
      <c r="HU113" s="126"/>
      <c r="HV113" s="126"/>
      <c r="HW113" s="126"/>
      <c r="HX113" s="126"/>
      <c r="HY113" s="126"/>
      <c r="HZ113" s="126"/>
      <c r="IA113" s="126"/>
      <c r="IB113" s="126"/>
      <c r="IC113" s="126"/>
      <c r="ID113" s="126"/>
      <c r="IE113" s="126"/>
      <c r="IF113" s="126"/>
      <c r="IG113" s="126"/>
      <c r="IH113" s="126"/>
      <c r="II113" s="126"/>
      <c r="IJ113" s="126"/>
      <c r="IK113" s="126"/>
      <c r="IL113" s="126"/>
      <c r="IM113" s="126"/>
      <c r="IN113" s="126"/>
      <c r="IO113" s="126"/>
      <c r="IP113" s="126"/>
    </row>
    <row r="114" spans="32:250" ht="15.75" hidden="1" customHeight="1"/>
    <row r="115" spans="32:250" ht="15.75" hidden="1" customHeight="1"/>
    <row r="116" spans="32:250" ht="15.75" hidden="1" customHeight="1"/>
    <row r="117" spans="32:250" ht="15.75" hidden="1" customHeight="1"/>
    <row r="118" spans="32:250" ht="15.75" hidden="1" customHeight="1"/>
    <row r="119" spans="32:250" ht="15.75" hidden="1" customHeight="1"/>
    <row r="120" spans="32:250" ht="15.75" hidden="1" customHeight="1"/>
    <row r="121" spans="32:250" ht="15.75" hidden="1" customHeight="1"/>
    <row r="122" spans="32:250" ht="15.75" hidden="1" customHeight="1"/>
    <row r="123" spans="32:250" ht="15.75" hidden="1" customHeight="1"/>
    <row r="124" spans="32:250" ht="15.75" hidden="1" customHeight="1"/>
    <row r="125" spans="32:250" ht="15.75" hidden="1" customHeight="1"/>
    <row r="126" spans="32:250" ht="15.75" hidden="1" customHeight="1"/>
    <row r="127" spans="32:250" ht="15.75" hidden="1" customHeight="1"/>
    <row r="128" spans="32:250"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spans="1:31" ht="15.75" hidden="1" customHeight="1"/>
    <row r="178" spans="1:31" ht="15.75" hidden="1" customHeight="1"/>
    <row r="179" spans="1:31" ht="15.75" hidden="1" customHeight="1"/>
    <row r="180" spans="1:31" ht="15.75" hidden="1" customHeight="1"/>
    <row r="181" spans="1:31" ht="15.75" hidden="1" customHeight="1"/>
    <row r="182" spans="1:31" ht="15.75" hidden="1" customHeight="1"/>
    <row r="183" spans="1:31" ht="15.75" hidden="1" customHeight="1"/>
    <row r="184" spans="1:31" ht="15.75" hidden="1" customHeight="1"/>
    <row r="185" spans="1:31" ht="15.75" hidden="1" customHeight="1"/>
    <row r="186" spans="1:31" ht="15.75" hidden="1" customHeight="1"/>
    <row r="187" spans="1:31" ht="15.75" hidden="1" customHeight="1"/>
    <row r="188" spans="1:31" ht="15.75" hidden="1" customHeight="1"/>
    <row r="189" spans="1:31" ht="15.75" hidden="1" customHeight="1"/>
    <row r="190" spans="1:31" ht="15.75" hidden="1" customHeight="1"/>
    <row r="191" spans="1:31" ht="15.75" hidden="1" customHeight="1"/>
    <row r="192" spans="1:31" s="91" customFormat="1" ht="15.75" customHeight="1">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row>
    <row r="193" spans="1:31" s="91" customFormat="1" ht="15.75" customHeight="1">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row>
  </sheetData>
  <sheetProtection password="DE42" sheet="1" objects="1" scenarios="1"/>
  <mergeCells count="9">
    <mergeCell ref="B19:AD19"/>
    <mergeCell ref="B21:AD21"/>
    <mergeCell ref="B1:AD6"/>
    <mergeCell ref="B7:AD7"/>
    <mergeCell ref="A9:AC9"/>
    <mergeCell ref="B11:AD11"/>
    <mergeCell ref="B13:AD13"/>
    <mergeCell ref="B17:AD17"/>
    <mergeCell ref="B15:AD15"/>
  </mergeCells>
  <hyperlinks>
    <hyperlink ref="B13:AD13" location="Informantes!A1" display="Informantes"/>
    <hyperlink ref="B21:AD21" location="Glosario!A1" display="Glosario"/>
    <hyperlink ref="B11:AD11" location="Presentación!A1" display="Presentación"/>
    <hyperlink ref="B19:AD19" location="'Participantes y Comentarios'!A1" display="Participantes y comentarios"/>
    <hyperlink ref="B17:AD17" location="CNGSPSPE_2017_M1_Secc9!A1" display="Sección IX: Defensoría de Oficio"/>
    <hyperlink ref="B15:AD15" location="'Datos Generales'!AB9" display="Datos Generales"/>
  </hyperlinks>
  <printOptions horizontalCentered="1"/>
  <pageMargins left="0.70866141732283472" right="0.70866141732283472" top="0.74803149606299213" bottom="0.74803149606299213" header="0.31496062992125984" footer="0.31496062992125984"/>
  <pageSetup paperSize="119" scale="77" fitToHeight="200" orientation="portrait" r:id="rId1"/>
  <headerFooter>
    <oddHeader>&amp;CMódulo 1 Sección IX
Índice</oddHeader>
    <oddFooter>&amp;LCenso Nacional de Gobierno, Seguridad Pública y Sistema Penitenciario Estatales 2017&amp;R&amp;P de &amp;N</oddFooter>
  </headerFooter>
  <drawing r:id="rId2"/>
</worksheet>
</file>

<file path=xl/worksheets/sheet2.xml><?xml version="1.0" encoding="utf-8"?>
<worksheet xmlns="http://schemas.openxmlformats.org/spreadsheetml/2006/main" xmlns:r="http://schemas.openxmlformats.org/officeDocument/2006/relationships">
  <dimension ref="A1:AJ174"/>
  <sheetViews>
    <sheetView view="pageBreakPreview" zoomScaleNormal="100" zoomScaleSheetLayoutView="100" workbookViewId="0">
      <selection activeCell="B9" sqref="B9:L9"/>
    </sheetView>
  </sheetViews>
  <sheetFormatPr baseColWidth="10" defaultColWidth="0" defaultRowHeight="15.75" customHeight="1" zeroHeight="1"/>
  <cols>
    <col min="1" max="30" width="3.7109375" style="130" customWidth="1"/>
    <col min="31" max="31" width="4.140625" style="130" customWidth="1"/>
    <col min="32" max="32" width="4.28515625" style="193" hidden="1" customWidth="1"/>
    <col min="33" max="16384" width="4.140625" style="177" hidden="1"/>
  </cols>
  <sheetData>
    <row r="1" spans="1:36" ht="15.75" customHeight="1">
      <c r="A1" s="24"/>
      <c r="B1" s="658" t="s">
        <v>327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25"/>
      <c r="AH1" s="634"/>
      <c r="AI1" s="634"/>
    </row>
    <row r="2" spans="1:36" ht="15.75" customHeight="1">
      <c r="A2" s="24"/>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25"/>
      <c r="AH2" s="634" t="s">
        <v>791</v>
      </c>
      <c r="AI2" s="634" t="s">
        <v>792</v>
      </c>
    </row>
    <row r="3" spans="1:36" ht="15.75" customHeight="1">
      <c r="A3" s="24"/>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25"/>
      <c r="AH3" s="634" t="s">
        <v>793</v>
      </c>
      <c r="AI3" s="634" t="s">
        <v>794</v>
      </c>
    </row>
    <row r="4" spans="1:36" ht="15.75" customHeight="1">
      <c r="A4" s="24"/>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25"/>
      <c r="AH4" s="634" t="s">
        <v>795</v>
      </c>
      <c r="AI4" s="634" t="s">
        <v>796</v>
      </c>
    </row>
    <row r="5" spans="1:36" ht="15.75" customHeight="1">
      <c r="A5" s="6"/>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4"/>
      <c r="AH5" s="634" t="s">
        <v>797</v>
      </c>
      <c r="AI5" s="634" t="s">
        <v>798</v>
      </c>
    </row>
    <row r="6" spans="1:36" ht="65.25" customHeight="1">
      <c r="A6" s="6"/>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4"/>
      <c r="AH6" s="634" t="s">
        <v>799</v>
      </c>
      <c r="AI6" s="634" t="s">
        <v>800</v>
      </c>
    </row>
    <row r="7" spans="1:36" ht="15" customHeight="1">
      <c r="A7" s="6"/>
      <c r="B7" s="659" t="s">
        <v>418</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4"/>
      <c r="AH7" s="634" t="s">
        <v>801</v>
      </c>
      <c r="AI7" s="634" t="s">
        <v>802</v>
      </c>
    </row>
    <row r="8" spans="1:36" ht="17.25" customHeight="1">
      <c r="A8" s="98"/>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675" t="s">
        <v>321</v>
      </c>
      <c r="AC8" s="675"/>
      <c r="AD8" s="675"/>
      <c r="AE8" s="68"/>
      <c r="AH8" s="634" t="s">
        <v>803</v>
      </c>
      <c r="AI8" s="634" t="s">
        <v>804</v>
      </c>
    </row>
    <row r="9" spans="1:36" ht="20.25" customHeight="1">
      <c r="A9" s="98"/>
      <c r="B9" s="672" t="s">
        <v>849</v>
      </c>
      <c r="C9" s="673"/>
      <c r="D9" s="673"/>
      <c r="E9" s="673"/>
      <c r="F9" s="673"/>
      <c r="G9" s="673"/>
      <c r="H9" s="673"/>
      <c r="I9" s="673"/>
      <c r="J9" s="673"/>
      <c r="K9" s="673"/>
      <c r="L9" s="674"/>
      <c r="M9" s="101"/>
      <c r="N9" s="99" t="str">
        <f>IF(B9="","",VLOOKUP($B$9,$AH$2:$AI$33,2,FALSE))</f>
        <v>30</v>
      </c>
      <c r="O9" s="101"/>
      <c r="P9" s="101"/>
      <c r="Q9" s="101"/>
      <c r="R9" s="101"/>
      <c r="S9" s="101"/>
      <c r="T9" s="101"/>
      <c r="U9" s="101"/>
      <c r="V9" s="101"/>
      <c r="W9" s="101"/>
      <c r="X9" s="101"/>
      <c r="Y9" s="101"/>
      <c r="Z9" s="101"/>
      <c r="AA9" s="197"/>
      <c r="AB9" s="198"/>
      <c r="AC9" s="198"/>
      <c r="AD9" s="198"/>
      <c r="AE9" s="68"/>
      <c r="AH9" s="634" t="s">
        <v>805</v>
      </c>
      <c r="AI9" s="634" t="s">
        <v>806</v>
      </c>
    </row>
    <row r="10" spans="1:36" ht="5.25" customHeight="1" thickBot="1">
      <c r="A10" s="11"/>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H10" s="634" t="s">
        <v>807</v>
      </c>
      <c r="AI10" s="634" t="s">
        <v>808</v>
      </c>
    </row>
    <row r="11" spans="1:36" s="200" customFormat="1" ht="5.25" customHeight="1">
      <c r="A11" s="9"/>
      <c r="B11" s="104"/>
      <c r="C11" s="105"/>
      <c r="D11" s="105"/>
      <c r="E11" s="105"/>
      <c r="F11" s="105"/>
      <c r="G11" s="105"/>
      <c r="H11" s="105"/>
      <c r="I11" s="105"/>
      <c r="J11" s="199"/>
      <c r="K11" s="199"/>
      <c r="L11" s="106"/>
      <c r="M11" s="107"/>
      <c r="N11" s="104"/>
      <c r="O11" s="105"/>
      <c r="P11" s="105"/>
      <c r="Q11" s="105"/>
      <c r="R11" s="105"/>
      <c r="S11" s="105"/>
      <c r="T11" s="105"/>
      <c r="U11" s="105"/>
      <c r="V11" s="105"/>
      <c r="W11" s="105"/>
      <c r="X11" s="105"/>
      <c r="Y11" s="105"/>
      <c r="Z11" s="105"/>
      <c r="AA11" s="105"/>
      <c r="AB11" s="199"/>
      <c r="AC11" s="199"/>
      <c r="AD11" s="106"/>
      <c r="AE11" s="18"/>
      <c r="AF11" s="191"/>
      <c r="AH11" s="634" t="s">
        <v>809</v>
      </c>
      <c r="AI11" s="634" t="s">
        <v>810</v>
      </c>
      <c r="AJ11" s="201"/>
    </row>
    <row r="12" spans="1:36" s="200" customFormat="1" ht="13.5" customHeight="1">
      <c r="A12" s="11"/>
      <c r="B12" s="108" t="s">
        <v>9</v>
      </c>
      <c r="C12" s="109"/>
      <c r="D12" s="109"/>
      <c r="E12" s="109"/>
      <c r="F12" s="109"/>
      <c r="G12" s="109"/>
      <c r="H12" s="109"/>
      <c r="I12" s="109"/>
      <c r="J12" s="202"/>
      <c r="K12" s="202"/>
      <c r="L12" s="110"/>
      <c r="M12" s="111"/>
      <c r="N12" s="108" t="s">
        <v>10</v>
      </c>
      <c r="O12" s="109"/>
      <c r="P12" s="109"/>
      <c r="Q12" s="109"/>
      <c r="R12" s="109"/>
      <c r="S12" s="109"/>
      <c r="T12" s="109"/>
      <c r="U12" s="109"/>
      <c r="V12" s="109"/>
      <c r="W12" s="109"/>
      <c r="X12" s="109"/>
      <c r="Y12" s="109"/>
      <c r="Z12" s="109"/>
      <c r="AA12" s="109"/>
      <c r="AB12" s="202"/>
      <c r="AC12" s="202"/>
      <c r="AD12" s="110"/>
      <c r="AE12" s="15"/>
      <c r="AF12" s="191"/>
      <c r="AH12" s="634" t="s">
        <v>811</v>
      </c>
      <c r="AI12" s="634" t="s">
        <v>812</v>
      </c>
      <c r="AJ12" s="201"/>
    </row>
    <row r="13" spans="1:36" s="200" customFormat="1" ht="5.0999999999999996" customHeight="1">
      <c r="A13" s="9"/>
      <c r="B13" s="108"/>
      <c r="C13" s="112"/>
      <c r="D13" s="112"/>
      <c r="E13" s="112"/>
      <c r="F13" s="112"/>
      <c r="G13" s="112"/>
      <c r="H13" s="112"/>
      <c r="I13" s="112"/>
      <c r="J13" s="202"/>
      <c r="K13" s="202"/>
      <c r="L13" s="113"/>
      <c r="M13" s="107"/>
      <c r="N13" s="108"/>
      <c r="O13" s="112"/>
      <c r="P13" s="112"/>
      <c r="Q13" s="112"/>
      <c r="R13" s="112"/>
      <c r="S13" s="112"/>
      <c r="T13" s="112"/>
      <c r="U13" s="112"/>
      <c r="V13" s="112"/>
      <c r="W13" s="112"/>
      <c r="X13" s="112"/>
      <c r="Y13" s="112"/>
      <c r="Z13" s="112"/>
      <c r="AA13" s="112"/>
      <c r="AB13" s="202"/>
      <c r="AC13" s="202"/>
      <c r="AD13" s="113"/>
      <c r="AE13" s="18"/>
      <c r="AF13" s="191"/>
      <c r="AH13" s="634" t="s">
        <v>813</v>
      </c>
      <c r="AI13" s="634" t="s">
        <v>814</v>
      </c>
      <c r="AJ13" s="201"/>
    </row>
    <row r="14" spans="1:36" s="200" customFormat="1" ht="150" customHeight="1">
      <c r="A14" s="9"/>
      <c r="B14" s="114"/>
      <c r="C14" s="676" t="s">
        <v>72</v>
      </c>
      <c r="D14" s="676"/>
      <c r="E14" s="676"/>
      <c r="F14" s="676"/>
      <c r="G14" s="676"/>
      <c r="H14" s="676"/>
      <c r="I14" s="676"/>
      <c r="J14" s="676"/>
      <c r="K14" s="676"/>
      <c r="L14" s="677"/>
      <c r="M14" s="115"/>
      <c r="N14" s="114"/>
      <c r="O14" s="676" t="s">
        <v>74</v>
      </c>
      <c r="P14" s="676"/>
      <c r="Q14" s="676"/>
      <c r="R14" s="676"/>
      <c r="S14" s="676"/>
      <c r="T14" s="676"/>
      <c r="U14" s="676"/>
      <c r="V14" s="676"/>
      <c r="W14" s="676"/>
      <c r="X14" s="676"/>
      <c r="Y14" s="676"/>
      <c r="Z14" s="676"/>
      <c r="AA14" s="676"/>
      <c r="AB14" s="676"/>
      <c r="AC14" s="676"/>
      <c r="AD14" s="677"/>
      <c r="AE14" s="30"/>
      <c r="AF14" s="191"/>
      <c r="AH14" s="634" t="s">
        <v>815</v>
      </c>
      <c r="AI14" s="634" t="s">
        <v>816</v>
      </c>
      <c r="AJ14" s="201"/>
    </row>
    <row r="15" spans="1:36" s="200" customFormat="1" ht="3" customHeight="1" thickBot="1">
      <c r="A15" s="9"/>
      <c r="B15" s="116"/>
      <c r="C15" s="117"/>
      <c r="D15" s="117"/>
      <c r="E15" s="117"/>
      <c r="F15" s="117"/>
      <c r="G15" s="117"/>
      <c r="H15" s="117"/>
      <c r="I15" s="117"/>
      <c r="J15" s="117"/>
      <c r="K15" s="117"/>
      <c r="L15" s="118"/>
      <c r="M15" s="119"/>
      <c r="N15" s="116"/>
      <c r="O15" s="117"/>
      <c r="P15" s="117"/>
      <c r="Q15" s="117"/>
      <c r="R15" s="117"/>
      <c r="S15" s="117"/>
      <c r="T15" s="117"/>
      <c r="U15" s="117"/>
      <c r="V15" s="117"/>
      <c r="W15" s="117"/>
      <c r="X15" s="117"/>
      <c r="Y15" s="117"/>
      <c r="Z15" s="117"/>
      <c r="AA15" s="117"/>
      <c r="AB15" s="117"/>
      <c r="AC15" s="117"/>
      <c r="AD15" s="118"/>
      <c r="AE15" s="18"/>
      <c r="AF15" s="191"/>
      <c r="AH15" s="634" t="s">
        <v>817</v>
      </c>
      <c r="AI15" s="634" t="s">
        <v>818</v>
      </c>
      <c r="AJ15" s="201"/>
    </row>
    <row r="16" spans="1:36" s="200" customFormat="1" thickBot="1">
      <c r="A16" s="1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91"/>
      <c r="AH16" s="634" t="s">
        <v>819</v>
      </c>
      <c r="AI16" s="634" t="s">
        <v>820</v>
      </c>
      <c r="AJ16" s="201"/>
    </row>
    <row r="17" spans="1:36" s="200" customFormat="1" ht="3.75" customHeight="1">
      <c r="A17" s="9"/>
      <c r="B17" s="678"/>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80"/>
      <c r="AE17" s="18"/>
      <c r="AF17" s="191"/>
      <c r="AH17" s="634" t="s">
        <v>821</v>
      </c>
      <c r="AI17" s="634" t="s">
        <v>822</v>
      </c>
      <c r="AJ17" s="201"/>
    </row>
    <row r="18" spans="1:36" s="200" customFormat="1" ht="18" customHeight="1">
      <c r="A18" s="9"/>
      <c r="B18" s="681" t="s">
        <v>73</v>
      </c>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3"/>
      <c r="AE18" s="18"/>
      <c r="AF18" s="191"/>
      <c r="AH18" s="634" t="s">
        <v>823</v>
      </c>
      <c r="AI18" s="634" t="s">
        <v>824</v>
      </c>
      <c r="AJ18" s="201"/>
    </row>
    <row r="19" spans="1:36" s="200" customFormat="1" ht="58.5" customHeight="1" thickBot="1">
      <c r="A19" s="9"/>
      <c r="B19" s="203"/>
      <c r="C19" s="684" t="s">
        <v>118</v>
      </c>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5"/>
      <c r="AE19" s="18"/>
      <c r="AF19" s="191"/>
      <c r="AH19" s="634" t="s">
        <v>825</v>
      </c>
      <c r="AI19" s="634" t="s">
        <v>826</v>
      </c>
      <c r="AJ19" s="201"/>
    </row>
    <row r="20" spans="1:36" s="200" customFormat="1" thickBot="1">
      <c r="A20" s="1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5"/>
      <c r="AF20" s="191"/>
      <c r="AH20" s="634" t="s">
        <v>827</v>
      </c>
      <c r="AI20" s="634" t="s">
        <v>828</v>
      </c>
      <c r="AJ20" s="201"/>
    </row>
    <row r="21" spans="1:36" s="200" customFormat="1" ht="3" customHeight="1">
      <c r="A21" s="11"/>
      <c r="B21" s="20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2"/>
      <c r="AE21" s="15"/>
      <c r="AF21" s="191"/>
      <c r="AH21" s="634" t="s">
        <v>829</v>
      </c>
      <c r="AI21" s="634" t="s">
        <v>830</v>
      </c>
      <c r="AJ21" s="201"/>
    </row>
    <row r="22" spans="1:36" s="200" customFormat="1" ht="19.5">
      <c r="A22" s="11"/>
      <c r="B22" s="120" t="s">
        <v>11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2"/>
      <c r="AE22" s="15"/>
      <c r="AF22" s="191"/>
      <c r="AH22" s="634" t="s">
        <v>831</v>
      </c>
      <c r="AI22" s="634" t="s">
        <v>832</v>
      </c>
      <c r="AJ22" s="201"/>
    </row>
    <row r="23" spans="1:36" s="200" customFormat="1" ht="5.0999999999999996" customHeight="1">
      <c r="A23" s="9"/>
      <c r="B23" s="88"/>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10"/>
      <c r="AE23" s="18"/>
      <c r="AF23" s="191"/>
      <c r="AH23" s="634" t="s">
        <v>833</v>
      </c>
      <c r="AI23" s="634" t="s">
        <v>834</v>
      </c>
      <c r="AJ23" s="201"/>
    </row>
    <row r="24" spans="1:36" s="209" customFormat="1" ht="55.5" customHeight="1">
      <c r="A24" s="205"/>
      <c r="B24" s="204"/>
      <c r="C24" s="664" t="s">
        <v>336</v>
      </c>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206"/>
      <c r="AE24" s="207"/>
      <c r="AF24" s="208"/>
      <c r="AH24" s="634" t="s">
        <v>835</v>
      </c>
      <c r="AI24" s="634" t="s">
        <v>836</v>
      </c>
      <c r="AJ24" s="201"/>
    </row>
    <row r="25" spans="1:36" s="209" customFormat="1" ht="3" customHeight="1">
      <c r="A25" s="205"/>
      <c r="B25" s="20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206"/>
      <c r="AE25" s="207"/>
      <c r="AF25" s="208"/>
      <c r="AH25" s="634" t="s">
        <v>837</v>
      </c>
      <c r="AI25" s="634" t="s">
        <v>838</v>
      </c>
      <c r="AJ25" s="201"/>
    </row>
    <row r="26" spans="1:36" s="209" customFormat="1" ht="52.5" customHeight="1">
      <c r="A26" s="205"/>
      <c r="B26" s="204"/>
      <c r="C26" s="664" t="s">
        <v>337</v>
      </c>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206"/>
      <c r="AE26" s="207"/>
      <c r="AF26" s="208"/>
      <c r="AH26" s="634" t="s">
        <v>839</v>
      </c>
      <c r="AI26" s="634" t="s">
        <v>840</v>
      </c>
      <c r="AJ26" s="201"/>
    </row>
    <row r="27" spans="1:36" s="209" customFormat="1" ht="3" customHeight="1">
      <c r="A27" s="205"/>
      <c r="B27" s="20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206"/>
      <c r="AE27" s="207"/>
      <c r="AF27" s="208"/>
      <c r="AH27" s="634" t="s">
        <v>841</v>
      </c>
      <c r="AI27" s="634" t="s">
        <v>842</v>
      </c>
      <c r="AJ27" s="201"/>
    </row>
    <row r="28" spans="1:36" s="209" customFormat="1" ht="15" customHeight="1">
      <c r="A28" s="205"/>
      <c r="B28" s="204"/>
      <c r="C28" s="664" t="s">
        <v>338</v>
      </c>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206"/>
      <c r="AE28" s="207"/>
      <c r="AF28" s="208"/>
      <c r="AH28" s="634" t="s">
        <v>843</v>
      </c>
      <c r="AI28" s="634" t="s">
        <v>844</v>
      </c>
      <c r="AJ28" s="201"/>
    </row>
    <row r="29" spans="1:36" s="209" customFormat="1" ht="3" customHeight="1">
      <c r="A29" s="205"/>
      <c r="B29" s="20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206"/>
      <c r="AE29" s="207"/>
      <c r="AF29" s="208"/>
      <c r="AH29" s="634" t="s">
        <v>845</v>
      </c>
      <c r="AI29" s="634" t="s">
        <v>846</v>
      </c>
      <c r="AJ29" s="201"/>
    </row>
    <row r="30" spans="1:36" s="209" customFormat="1" ht="54" customHeight="1">
      <c r="A30" s="205"/>
      <c r="B30" s="204"/>
      <c r="C30" s="664" t="s">
        <v>339</v>
      </c>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206"/>
      <c r="AE30" s="207"/>
      <c r="AF30" s="208"/>
      <c r="AH30" s="634" t="s">
        <v>847</v>
      </c>
      <c r="AI30" s="634" t="s">
        <v>848</v>
      </c>
      <c r="AJ30" s="201"/>
    </row>
    <row r="31" spans="1:36" s="209" customFormat="1" ht="3" customHeight="1">
      <c r="A31" s="205"/>
      <c r="B31" s="20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206"/>
      <c r="AE31" s="207"/>
      <c r="AF31" s="208"/>
      <c r="AH31" s="634" t="s">
        <v>849</v>
      </c>
      <c r="AI31" s="634" t="s">
        <v>850</v>
      </c>
      <c r="AJ31" s="201"/>
    </row>
    <row r="32" spans="1:36" s="209" customFormat="1" ht="42" customHeight="1">
      <c r="A32" s="205"/>
      <c r="B32" s="204"/>
      <c r="C32" s="664" t="s">
        <v>340</v>
      </c>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206"/>
      <c r="AE32" s="207"/>
      <c r="AF32" s="208"/>
      <c r="AH32" s="634" t="s">
        <v>851</v>
      </c>
      <c r="AI32" s="634" t="s">
        <v>852</v>
      </c>
      <c r="AJ32" s="211"/>
    </row>
    <row r="33" spans="1:36" s="209" customFormat="1" ht="3" customHeight="1">
      <c r="A33" s="205"/>
      <c r="B33" s="20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206"/>
      <c r="AE33" s="207"/>
      <c r="AF33" s="208"/>
      <c r="AH33" s="635" t="s">
        <v>853</v>
      </c>
      <c r="AI33" s="635" t="s">
        <v>854</v>
      </c>
      <c r="AJ33" s="211"/>
    </row>
    <row r="34" spans="1:36" s="209" customFormat="1" ht="80.25" customHeight="1">
      <c r="A34" s="205"/>
      <c r="B34" s="204"/>
      <c r="C34" s="664" t="s">
        <v>341</v>
      </c>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206"/>
      <c r="AE34" s="207"/>
      <c r="AF34" s="208"/>
      <c r="AI34" s="200"/>
      <c r="AJ34" s="201"/>
    </row>
    <row r="35" spans="1:36" s="209" customFormat="1" ht="3" customHeight="1">
      <c r="A35" s="205"/>
      <c r="B35" s="20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206"/>
      <c r="AE35" s="207"/>
      <c r="AF35" s="208"/>
      <c r="AI35" s="210"/>
      <c r="AJ35" s="211"/>
    </row>
    <row r="36" spans="1:36" s="209" customFormat="1" ht="96" customHeight="1">
      <c r="A36" s="205"/>
      <c r="B36" s="212"/>
      <c r="C36" s="670" t="s">
        <v>342</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213"/>
      <c r="AE36" s="205"/>
      <c r="AF36" s="208"/>
      <c r="AI36" s="210"/>
      <c r="AJ36" s="211"/>
    </row>
    <row r="37" spans="1:36" s="209" customFormat="1" ht="3" customHeight="1">
      <c r="A37" s="205"/>
      <c r="B37" s="20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206"/>
      <c r="AE37" s="207"/>
      <c r="AF37" s="208"/>
      <c r="AI37" s="210"/>
      <c r="AJ37" s="211"/>
    </row>
    <row r="38" spans="1:36" s="209" customFormat="1" ht="54.75" customHeight="1">
      <c r="A38" s="205"/>
      <c r="B38" s="212"/>
      <c r="C38" s="670" t="s">
        <v>343</v>
      </c>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213"/>
      <c r="AE38" s="205"/>
      <c r="AF38" s="208"/>
      <c r="AI38" s="210"/>
      <c r="AJ38" s="211"/>
    </row>
    <row r="39" spans="1:36" s="209" customFormat="1" ht="3" customHeight="1">
      <c r="A39" s="205"/>
      <c r="B39" s="212"/>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213"/>
      <c r="AE39" s="205"/>
      <c r="AF39" s="208"/>
      <c r="AI39" s="210"/>
      <c r="AJ39" s="211"/>
    </row>
    <row r="40" spans="1:36" s="209" customFormat="1" ht="67.5" customHeight="1">
      <c r="A40" s="205"/>
      <c r="B40" s="212"/>
      <c r="C40" s="664" t="s">
        <v>85</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213"/>
      <c r="AE40" s="205"/>
      <c r="AF40" s="208"/>
      <c r="AI40" s="210"/>
      <c r="AJ40" s="211"/>
    </row>
    <row r="41" spans="1:36" s="209" customFormat="1" ht="3" customHeight="1">
      <c r="A41" s="205"/>
      <c r="B41" s="212"/>
      <c r="C41" s="194"/>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213"/>
      <c r="AE41" s="205"/>
      <c r="AF41" s="208"/>
      <c r="AI41" s="210"/>
      <c r="AJ41" s="211"/>
    </row>
    <row r="42" spans="1:36" s="209" customFormat="1" ht="15.75" customHeight="1">
      <c r="A42" s="205"/>
      <c r="B42" s="212"/>
      <c r="C42" s="670" t="s">
        <v>344</v>
      </c>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213"/>
      <c r="AE42" s="205"/>
      <c r="AF42" s="208"/>
      <c r="AI42" s="210"/>
      <c r="AJ42" s="211"/>
    </row>
    <row r="43" spans="1:36" s="209" customFormat="1" ht="3" customHeight="1">
      <c r="A43" s="205"/>
      <c r="B43" s="212"/>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213"/>
      <c r="AE43" s="205"/>
      <c r="AF43" s="208"/>
      <c r="AI43" s="210"/>
      <c r="AJ43" s="211"/>
    </row>
    <row r="44" spans="1:36" s="218" customFormat="1" ht="31.5" customHeight="1">
      <c r="A44" s="214"/>
      <c r="B44" s="215"/>
      <c r="C44" s="664" t="s">
        <v>345</v>
      </c>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216"/>
      <c r="AE44" s="214"/>
      <c r="AF44" s="217"/>
      <c r="AI44" s="217"/>
      <c r="AJ44" s="217"/>
    </row>
    <row r="45" spans="1:36" s="218" customFormat="1" ht="4.5" customHeight="1">
      <c r="A45" s="214"/>
      <c r="B45" s="215"/>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216"/>
      <c r="AE45" s="214"/>
      <c r="AF45" s="217"/>
      <c r="AI45" s="217"/>
      <c r="AJ45" s="217"/>
    </row>
    <row r="46" spans="1:36" s="218" customFormat="1" ht="27.75" customHeight="1">
      <c r="A46" s="214"/>
      <c r="B46" s="215"/>
      <c r="C46" s="664" t="s">
        <v>330</v>
      </c>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216"/>
      <c r="AE46" s="214"/>
      <c r="AF46" s="217"/>
      <c r="AI46" s="217"/>
      <c r="AJ46" s="217"/>
    </row>
    <row r="47" spans="1:36" s="218" customFormat="1" ht="3" customHeight="1">
      <c r="A47" s="214"/>
      <c r="B47" s="215"/>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216"/>
      <c r="AE47" s="214"/>
      <c r="AF47" s="217"/>
      <c r="AI47" s="217"/>
      <c r="AJ47" s="217"/>
    </row>
    <row r="48" spans="1:36" s="218" customFormat="1" ht="42" customHeight="1">
      <c r="A48" s="214"/>
      <c r="B48" s="215"/>
      <c r="C48" s="664" t="s">
        <v>346</v>
      </c>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216"/>
      <c r="AE48" s="214"/>
      <c r="AF48" s="217"/>
      <c r="AI48" s="217"/>
      <c r="AJ48" s="217"/>
    </row>
    <row r="49" spans="1:36" s="218" customFormat="1" ht="3" customHeight="1">
      <c r="A49" s="214"/>
      <c r="B49" s="215"/>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216"/>
      <c r="AE49" s="214"/>
      <c r="AF49" s="217"/>
      <c r="AI49" s="217"/>
      <c r="AJ49" s="217"/>
    </row>
    <row r="50" spans="1:36" s="218" customFormat="1" ht="41.25" customHeight="1">
      <c r="A50" s="214"/>
      <c r="B50" s="215"/>
      <c r="C50" s="664" t="s">
        <v>331</v>
      </c>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216"/>
      <c r="AE50" s="214"/>
      <c r="AF50" s="217"/>
      <c r="AI50" s="217"/>
      <c r="AJ50" s="217"/>
    </row>
    <row r="51" spans="1:36" s="218" customFormat="1" ht="3.75" customHeight="1">
      <c r="A51" s="214"/>
      <c r="B51" s="215"/>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216"/>
      <c r="AE51" s="214"/>
      <c r="AF51" s="217"/>
      <c r="AI51" s="217"/>
      <c r="AJ51" s="217"/>
    </row>
    <row r="52" spans="1:36" s="218" customFormat="1" ht="14.25" customHeight="1">
      <c r="A52" s="214"/>
      <c r="B52" s="215"/>
      <c r="C52" s="664" t="s">
        <v>332</v>
      </c>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216"/>
      <c r="AE52" s="214"/>
      <c r="AF52" s="217"/>
      <c r="AI52" s="217"/>
      <c r="AJ52" s="217"/>
    </row>
    <row r="53" spans="1:36" s="218" customFormat="1" ht="3" customHeight="1">
      <c r="A53" s="214"/>
      <c r="B53" s="215"/>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216"/>
      <c r="AE53" s="214"/>
      <c r="AF53" s="217"/>
      <c r="AI53" s="217"/>
      <c r="AJ53" s="217"/>
    </row>
    <row r="54" spans="1:36" s="223" customFormat="1" ht="146.25" customHeight="1">
      <c r="A54" s="219"/>
      <c r="B54" s="220"/>
      <c r="C54" s="664" t="s">
        <v>659</v>
      </c>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221"/>
      <c r="AE54" s="219"/>
      <c r="AF54" s="222"/>
      <c r="AH54" s="218"/>
      <c r="AI54" s="217"/>
      <c r="AJ54" s="217"/>
    </row>
    <row r="55" spans="1:36" s="223" customFormat="1" ht="3" customHeight="1">
      <c r="A55" s="219"/>
      <c r="B55" s="220"/>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221"/>
      <c r="AE55" s="219"/>
      <c r="AF55" s="222"/>
      <c r="AH55" s="218"/>
      <c r="AI55" s="217"/>
      <c r="AJ55" s="217"/>
    </row>
    <row r="56" spans="1:36" s="223" customFormat="1" ht="81" customHeight="1">
      <c r="A56" s="219"/>
      <c r="B56" s="220"/>
      <c r="C56" s="664" t="s">
        <v>660</v>
      </c>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221"/>
      <c r="AE56" s="219"/>
      <c r="AF56" s="222"/>
      <c r="AH56" s="218"/>
      <c r="AI56" s="217"/>
      <c r="AJ56" s="217"/>
    </row>
    <row r="57" spans="1:36" s="330" customFormat="1" ht="3" customHeight="1">
      <c r="A57" s="214"/>
      <c r="B57" s="328"/>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9"/>
      <c r="AE57" s="214"/>
      <c r="AI57" s="218"/>
      <c r="AJ57" s="218"/>
    </row>
    <row r="58" spans="1:36" s="330" customFormat="1" ht="156" customHeight="1">
      <c r="A58" s="214"/>
      <c r="B58" s="328"/>
      <c r="C58" s="664" t="s">
        <v>731</v>
      </c>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329"/>
      <c r="AE58" s="214"/>
      <c r="AI58" s="218"/>
      <c r="AJ58" s="218"/>
    </row>
    <row r="59" spans="1:36" s="330" customFormat="1" ht="79.5" customHeight="1">
      <c r="A59" s="214"/>
      <c r="B59" s="328"/>
      <c r="C59" s="664" t="s">
        <v>347</v>
      </c>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329"/>
      <c r="AE59" s="214"/>
      <c r="AI59" s="218"/>
      <c r="AJ59" s="218"/>
    </row>
    <row r="60" spans="1:36" s="225" customFormat="1" ht="3" customHeight="1">
      <c r="A60" s="205"/>
      <c r="B60" s="20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206"/>
      <c r="AE60" s="205"/>
      <c r="AF60" s="224"/>
      <c r="AI60" s="209"/>
      <c r="AJ60" s="209"/>
    </row>
    <row r="61" spans="1:36" s="225" customFormat="1" ht="67.5" customHeight="1" thickBot="1">
      <c r="A61" s="205"/>
      <c r="B61" s="226"/>
      <c r="C61" s="669" t="s">
        <v>333</v>
      </c>
      <c r="D61" s="669"/>
      <c r="E61" s="669"/>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227"/>
      <c r="AE61" s="205"/>
      <c r="AF61" s="224"/>
      <c r="AI61" s="209"/>
      <c r="AJ61" s="209"/>
    </row>
    <row r="62" spans="1:36" s="200" customFormat="1" ht="3.4" customHeight="1">
      <c r="A62" s="9"/>
      <c r="B62" s="16"/>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7"/>
      <c r="AE62" s="18"/>
      <c r="AF62" s="191"/>
      <c r="AI62" s="228"/>
      <c r="AJ62" s="228"/>
    </row>
    <row r="63" spans="1:36" s="200" customFormat="1" ht="17.100000000000001" customHeight="1">
      <c r="A63" s="11"/>
      <c r="B63" s="88" t="s">
        <v>12</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2"/>
      <c r="AE63" s="15"/>
      <c r="AF63" s="191"/>
      <c r="AI63" s="228"/>
      <c r="AJ63" s="228"/>
    </row>
    <row r="64" spans="1:36" s="232" customFormat="1" ht="53.25" customHeight="1">
      <c r="A64" s="9"/>
      <c r="B64" s="229"/>
      <c r="C64" s="664" t="s">
        <v>6208</v>
      </c>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664"/>
      <c r="AC64" s="664"/>
      <c r="AD64" s="230"/>
      <c r="AE64" s="9"/>
      <c r="AF64" s="231"/>
    </row>
    <row r="65" spans="1:36" s="232" customFormat="1" ht="14.25" customHeight="1">
      <c r="A65" s="32"/>
      <c r="B65" s="233"/>
      <c r="C65" s="667" t="str">
        <f>IF(J82="","",J82)</f>
        <v/>
      </c>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7"/>
      <c r="AD65" s="234"/>
      <c r="AE65" s="32"/>
      <c r="AF65" s="231"/>
    </row>
    <row r="66" spans="1:36" s="232" customFormat="1" ht="15" customHeight="1">
      <c r="A66" s="9"/>
      <c r="B66" s="229"/>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230"/>
      <c r="AE66" s="9"/>
      <c r="AF66" s="231"/>
    </row>
    <row r="67" spans="1:36" s="232" customFormat="1" ht="63.75" customHeight="1">
      <c r="A67" s="9"/>
      <c r="B67" s="229"/>
      <c r="C67" s="664" t="s">
        <v>86</v>
      </c>
      <c r="D67" s="664"/>
      <c r="E67" s="664"/>
      <c r="F67" s="664"/>
      <c r="G67" s="664"/>
      <c r="H67" s="664"/>
      <c r="I67" s="664"/>
      <c r="J67" s="664"/>
      <c r="K67" s="664"/>
      <c r="L67" s="664"/>
      <c r="M67" s="664"/>
      <c r="N67" s="664"/>
      <c r="O67" s="664"/>
      <c r="P67" s="664"/>
      <c r="Q67" s="664"/>
      <c r="R67" s="664"/>
      <c r="S67" s="664"/>
      <c r="T67" s="664"/>
      <c r="U67" s="664"/>
      <c r="V67" s="664"/>
      <c r="W67" s="664"/>
      <c r="X67" s="664"/>
      <c r="Y67" s="664"/>
      <c r="Z67" s="664"/>
      <c r="AA67" s="664"/>
      <c r="AB67" s="664"/>
      <c r="AC67" s="664"/>
      <c r="AD67" s="230"/>
      <c r="AE67" s="9"/>
      <c r="AF67" s="231"/>
    </row>
    <row r="68" spans="1:36" s="232" customFormat="1" ht="28.5" customHeight="1">
      <c r="A68" s="9"/>
      <c r="B68" s="229"/>
      <c r="C68" s="664" t="s">
        <v>320</v>
      </c>
      <c r="D68" s="664"/>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230"/>
      <c r="AE68" s="9"/>
      <c r="AF68" s="231"/>
    </row>
    <row r="69" spans="1:36" s="232" customFormat="1" ht="15" customHeight="1">
      <c r="A69" s="9"/>
      <c r="B69" s="229"/>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230"/>
      <c r="AE69" s="9"/>
      <c r="AF69" s="231"/>
    </row>
    <row r="70" spans="1:36" s="232" customFormat="1" ht="15" customHeight="1">
      <c r="A70" s="9"/>
      <c r="B70" s="229"/>
      <c r="C70" s="124" t="s">
        <v>87</v>
      </c>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230"/>
      <c r="AE70" s="9"/>
      <c r="AF70" s="231"/>
      <c r="AI70" s="235"/>
      <c r="AJ70" s="235"/>
    </row>
    <row r="71" spans="1:36" s="232" customFormat="1" ht="40.5" customHeight="1">
      <c r="A71" s="9"/>
      <c r="B71" s="229"/>
      <c r="C71" s="194"/>
      <c r="D71" s="664" t="s">
        <v>6209</v>
      </c>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230"/>
      <c r="AE71" s="9"/>
      <c r="AF71" s="231"/>
      <c r="AI71" s="235"/>
      <c r="AJ71" s="235"/>
    </row>
    <row r="72" spans="1:36" s="232" customFormat="1" ht="15" customHeight="1">
      <c r="A72" s="32"/>
      <c r="B72" s="233"/>
      <c r="C72" s="165"/>
      <c r="D72" s="665" t="str">
        <f>IF(J82="","",J82)</f>
        <v/>
      </c>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234"/>
      <c r="AE72" s="32"/>
      <c r="AF72" s="231"/>
      <c r="AI72" s="235"/>
      <c r="AJ72" s="235"/>
    </row>
    <row r="73" spans="1:36" s="232" customFormat="1" ht="15" customHeight="1">
      <c r="A73" s="9"/>
      <c r="B73" s="229"/>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230"/>
      <c r="AE73" s="9"/>
      <c r="AF73" s="231"/>
      <c r="AI73" s="235"/>
      <c r="AJ73" s="235"/>
    </row>
    <row r="74" spans="1:36" s="232" customFormat="1" ht="15" customHeight="1">
      <c r="A74" s="9"/>
      <c r="B74" s="229"/>
      <c r="C74" s="124" t="s">
        <v>88</v>
      </c>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230"/>
      <c r="AE74" s="9"/>
      <c r="AF74" s="231"/>
      <c r="AI74" s="235"/>
      <c r="AJ74" s="235"/>
    </row>
    <row r="75" spans="1:36" s="232" customFormat="1" ht="41.25" customHeight="1">
      <c r="A75" s="9"/>
      <c r="B75" s="229"/>
      <c r="C75" s="194"/>
      <c r="D75" s="664" t="s">
        <v>6210</v>
      </c>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230"/>
      <c r="AE75" s="9"/>
      <c r="AF75" s="231"/>
      <c r="AI75" s="235"/>
      <c r="AJ75" s="235"/>
    </row>
    <row r="76" spans="1:36" s="235" customFormat="1" ht="15" thickBot="1">
      <c r="A76" s="9"/>
      <c r="B76" s="236"/>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237"/>
      <c r="AE76" s="9"/>
      <c r="AF76" s="231"/>
    </row>
    <row r="77" spans="1:36" s="235" customFormat="1" ht="15">
      <c r="A77" s="9"/>
      <c r="B77" s="238"/>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40"/>
      <c r="AE77" s="9"/>
      <c r="AF77" s="231"/>
    </row>
    <row r="78" spans="1:36" s="235" customFormat="1" ht="19.5">
      <c r="A78" s="11"/>
      <c r="B78" s="241" t="s">
        <v>13</v>
      </c>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3"/>
      <c r="AE78" s="11"/>
      <c r="AF78" s="231"/>
    </row>
    <row r="79" spans="1:36" s="235" customFormat="1" ht="15">
      <c r="A79" s="9"/>
      <c r="B79" s="244"/>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245"/>
      <c r="AE79" s="9"/>
      <c r="AF79" s="231"/>
    </row>
    <row r="80" spans="1:36" s="235" customFormat="1" ht="30" customHeight="1">
      <c r="A80" s="9"/>
      <c r="B80" s="246"/>
      <c r="C80" s="666" t="s">
        <v>89</v>
      </c>
      <c r="D80" s="666"/>
      <c r="E80" s="666"/>
      <c r="F80" s="666"/>
      <c r="G80" s="666"/>
      <c r="H80" s="666"/>
      <c r="I80" s="666"/>
      <c r="J80" s="666"/>
      <c r="K80" s="666"/>
      <c r="L80" s="666"/>
      <c r="M80" s="666"/>
      <c r="N80" s="666"/>
      <c r="O80" s="666"/>
      <c r="P80" s="666"/>
      <c r="Q80" s="666"/>
      <c r="R80" s="666"/>
      <c r="S80" s="666"/>
      <c r="T80" s="666"/>
      <c r="U80" s="666"/>
      <c r="V80" s="666"/>
      <c r="W80" s="666"/>
      <c r="X80" s="666"/>
      <c r="Y80" s="666"/>
      <c r="Z80" s="666"/>
      <c r="AA80" s="666"/>
      <c r="AB80" s="666"/>
      <c r="AC80" s="666"/>
      <c r="AD80" s="230"/>
      <c r="AE80" s="9"/>
      <c r="AF80" s="231"/>
    </row>
    <row r="81" spans="1:32" s="235" customFormat="1" ht="14.25">
      <c r="A81" s="9"/>
      <c r="B81" s="246"/>
      <c r="C81" s="194"/>
      <c r="D81" s="194"/>
      <c r="E81" s="662" t="s">
        <v>20</v>
      </c>
      <c r="F81" s="662"/>
      <c r="G81" s="662"/>
      <c r="H81" s="662"/>
      <c r="I81" s="662"/>
      <c r="J81" s="663"/>
      <c r="K81" s="663"/>
      <c r="L81" s="663"/>
      <c r="M81" s="663"/>
      <c r="N81" s="663"/>
      <c r="O81" s="663"/>
      <c r="P81" s="663"/>
      <c r="Q81" s="663"/>
      <c r="R81" s="663"/>
      <c r="S81" s="663"/>
      <c r="T81" s="663"/>
      <c r="U81" s="663"/>
      <c r="V81" s="663"/>
      <c r="W81" s="663"/>
      <c r="X81" s="663"/>
      <c r="Y81" s="663"/>
      <c r="Z81" s="663"/>
      <c r="AA81" s="663"/>
      <c r="AB81" s="663"/>
      <c r="AC81" s="663"/>
      <c r="AD81" s="230"/>
      <c r="AE81" s="9"/>
      <c r="AF81" s="231"/>
    </row>
    <row r="82" spans="1:32" s="235" customFormat="1" ht="15" customHeight="1">
      <c r="A82" s="9"/>
      <c r="B82" s="246"/>
      <c r="C82" s="194"/>
      <c r="D82" s="194"/>
      <c r="E82" s="662" t="s">
        <v>5</v>
      </c>
      <c r="F82" s="662"/>
      <c r="G82" s="662"/>
      <c r="H82" s="662"/>
      <c r="I82" s="662"/>
      <c r="J82" s="663"/>
      <c r="K82" s="663"/>
      <c r="L82" s="663"/>
      <c r="M82" s="663"/>
      <c r="N82" s="663"/>
      <c r="O82" s="663"/>
      <c r="P82" s="663"/>
      <c r="Q82" s="663"/>
      <c r="R82" s="663"/>
      <c r="S82" s="663"/>
      <c r="T82" s="663"/>
      <c r="U82" s="663"/>
      <c r="V82" s="663"/>
      <c r="W82" s="663"/>
      <c r="X82" s="663"/>
      <c r="Y82" s="663"/>
      <c r="Z82" s="663"/>
      <c r="AA82" s="663"/>
      <c r="AB82" s="663"/>
      <c r="AC82" s="663"/>
      <c r="AD82" s="230"/>
      <c r="AE82" s="9"/>
      <c r="AF82" s="231"/>
    </row>
    <row r="83" spans="1:32" s="235" customFormat="1" ht="15" customHeight="1">
      <c r="A83" s="9"/>
      <c r="B83" s="246"/>
      <c r="C83" s="194"/>
      <c r="D83" s="194"/>
      <c r="E83" s="662" t="s">
        <v>4</v>
      </c>
      <c r="F83" s="662"/>
      <c r="G83" s="662"/>
      <c r="H83" s="662"/>
      <c r="I83" s="662"/>
      <c r="J83" s="663"/>
      <c r="K83" s="663"/>
      <c r="L83" s="663"/>
      <c r="M83" s="663"/>
      <c r="N83" s="663"/>
      <c r="O83" s="663"/>
      <c r="P83" s="663"/>
      <c r="Q83" s="663"/>
      <c r="R83" s="663"/>
      <c r="S83" s="663"/>
      <c r="T83" s="663"/>
      <c r="U83" s="663"/>
      <c r="V83" s="663"/>
      <c r="W83" s="663"/>
      <c r="X83" s="663"/>
      <c r="Y83" s="663"/>
      <c r="Z83" s="663"/>
      <c r="AA83" s="663"/>
      <c r="AB83" s="663"/>
      <c r="AC83" s="663"/>
      <c r="AD83" s="230"/>
      <c r="AE83" s="9"/>
      <c r="AF83" s="231"/>
    </row>
    <row r="84" spans="1:32" s="235" customFormat="1" ht="15" thickBot="1">
      <c r="A84" s="247"/>
      <c r="B84" s="248"/>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50"/>
      <c r="AD84" s="251"/>
      <c r="AE84" s="247"/>
      <c r="AF84" s="231"/>
    </row>
    <row r="85" spans="1:32" customFormat="1" ht="15.7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row>
    <row r="86" spans="1:32" customFormat="1" ht="20.25" hidden="1" customHeight="1"/>
    <row r="87" spans="1:32" customFormat="1" ht="13.5" hidden="1" customHeight="1"/>
    <row r="88" spans="1:32" customFormat="1" ht="5.0999999999999996" hidden="1" customHeight="1"/>
    <row r="89" spans="1:32" customFormat="1" ht="142.5" hidden="1" customHeight="1"/>
    <row r="90" spans="1:32" customFormat="1" ht="3" hidden="1" customHeight="1"/>
    <row r="91" spans="1:32" customFormat="1" ht="15" hidden="1"/>
    <row r="92" spans="1:32" customFormat="1" ht="3.75" hidden="1" customHeight="1"/>
    <row r="93" spans="1:32" customFormat="1" ht="18" hidden="1" customHeight="1"/>
    <row r="94" spans="1:32" customFormat="1" ht="49.5" hidden="1" customHeight="1"/>
    <row r="95" spans="1:32" customFormat="1" ht="15" hidden="1"/>
    <row r="96" spans="1:32" customFormat="1" ht="5.0999999999999996" hidden="1" customHeight="1"/>
    <row r="97" customFormat="1" ht="15" hidden="1"/>
    <row r="98" customFormat="1" ht="3" hidden="1" customHeight="1"/>
    <row r="99" customFormat="1" ht="51.75" hidden="1" customHeight="1"/>
    <row r="100" customFormat="1" ht="3" hidden="1" customHeight="1"/>
    <row r="101" customFormat="1" ht="51" hidden="1" customHeight="1"/>
    <row r="102" customFormat="1" ht="3" hidden="1" customHeight="1"/>
    <row r="103" customFormat="1" ht="92.25" hidden="1" customHeight="1"/>
    <row r="104" customFormat="1" ht="3" hidden="1" customHeight="1"/>
    <row r="105" customFormat="1" ht="64.5" hidden="1" customHeight="1"/>
    <row r="106" customFormat="1" ht="3" hidden="1" customHeight="1"/>
    <row r="107" customFormat="1" ht="45" hidden="1" customHeight="1"/>
    <row r="108" customFormat="1" ht="3" hidden="1" customHeight="1"/>
    <row r="109" customFormat="1" ht="87" hidden="1" customHeight="1"/>
    <row r="110" customFormat="1" ht="3" hidden="1" customHeight="1"/>
    <row r="111" customFormat="1" ht="96" hidden="1" customHeight="1"/>
    <row r="112" customFormat="1" ht="3" hidden="1" customHeight="1"/>
    <row r="113" customFormat="1" ht="57" hidden="1" customHeight="1"/>
    <row r="114" customFormat="1" ht="3" hidden="1" customHeight="1"/>
    <row r="115" customFormat="1" ht="68.25" hidden="1" customHeight="1"/>
    <row r="116" customFormat="1" ht="3" hidden="1" customHeight="1"/>
    <row r="117" customFormat="1" ht="51.75" hidden="1" customHeight="1"/>
    <row r="118" customFormat="1" ht="3" hidden="1" customHeight="1"/>
    <row r="119" customFormat="1" ht="32.25" hidden="1" customHeight="1"/>
    <row r="120" customFormat="1" ht="3" hidden="1" customHeight="1"/>
    <row r="121" customFormat="1" ht="39" hidden="1" customHeight="1"/>
    <row r="122" customFormat="1" ht="3" hidden="1" customHeight="1"/>
    <row r="123" customFormat="1" ht="44.25" hidden="1" customHeight="1"/>
    <row r="124" customFormat="1" ht="3" hidden="1" customHeight="1"/>
    <row r="125" customFormat="1" ht="22.5" hidden="1" customHeight="1"/>
    <row r="126" customFormat="1" ht="3" hidden="1" customHeight="1"/>
    <row r="127" customFormat="1" ht="140.25" hidden="1" customHeight="1"/>
    <row r="128" customFormat="1" ht="3" hidden="1" customHeight="1"/>
    <row r="129" customFormat="1" ht="76.5" hidden="1" customHeight="1"/>
    <row r="130" customFormat="1" ht="3" hidden="1" customHeight="1"/>
    <row r="131" customFormat="1" ht="75" hidden="1" customHeight="1"/>
    <row r="132" customFormat="1" ht="3.4" hidden="1" customHeight="1"/>
    <row r="133" customFormat="1" ht="17.100000000000001" hidden="1" customHeight="1"/>
    <row r="134" customFormat="1" ht="3.4" hidden="1" customHeight="1"/>
    <row r="135" customFormat="1" ht="54" hidden="1" customHeight="1"/>
    <row r="136" customFormat="1" ht="14.25" hidden="1" customHeight="1"/>
    <row r="137" customFormat="1" ht="15" hidden="1" customHeight="1"/>
    <row r="138" customFormat="1" ht="63.75" hidden="1" customHeight="1"/>
    <row r="139" customFormat="1" ht="28.5" hidden="1" customHeight="1"/>
    <row r="140" customFormat="1" ht="15" hidden="1" customHeight="1"/>
    <row r="141" customFormat="1" ht="15" hidden="1" customHeight="1"/>
    <row r="142" customFormat="1" ht="40.5" hidden="1" customHeight="1"/>
    <row r="143" customFormat="1" ht="15" hidden="1" customHeight="1"/>
    <row r="144" customFormat="1" ht="15" hidden="1" customHeight="1"/>
    <row r="145" spans="1:31" customFormat="1" ht="15" hidden="1" customHeight="1"/>
    <row r="146" spans="1:31" customFormat="1" ht="41.25" hidden="1" customHeight="1"/>
    <row r="147" spans="1:31" customFormat="1" ht="15" hidden="1"/>
    <row r="148" spans="1:31" customFormat="1" ht="15" hidden="1"/>
    <row r="149" spans="1:31" customFormat="1" ht="15" hidden="1"/>
    <row r="150" spans="1:31" customFormat="1" ht="15" hidden="1"/>
    <row r="151" spans="1:31" customFormat="1" ht="30" hidden="1" customHeight="1"/>
    <row r="152" spans="1:31" customFormat="1" ht="15" hidden="1"/>
    <row r="153" spans="1:31" customFormat="1" ht="15" hidden="1" customHeight="1"/>
    <row r="154" spans="1:31" customFormat="1" ht="15" hidden="1" customHeight="1"/>
    <row r="155" spans="1:31" customFormat="1" ht="15" hidden="1"/>
    <row r="156" spans="1:31" customFormat="1" ht="15" hidden="1"/>
    <row r="157" spans="1:31" ht="15" hidden="1">
      <c r="A157" s="20"/>
      <c r="B157" s="20"/>
      <c r="C157" s="19"/>
      <c r="D157" s="19"/>
      <c r="E157" s="19"/>
      <c r="F157" s="19"/>
      <c r="G157" s="19"/>
      <c r="H157" s="19"/>
      <c r="I157" s="19"/>
      <c r="J157" s="19"/>
      <c r="K157" s="19"/>
      <c r="L157" s="19"/>
      <c r="M157" s="19"/>
      <c r="N157" s="19"/>
      <c r="O157" s="19"/>
      <c r="P157" s="19"/>
      <c r="Q157" s="19"/>
      <c r="R157" s="19"/>
      <c r="S157" s="19"/>
      <c r="T157" s="19"/>
      <c r="U157" s="19"/>
      <c r="V157" s="20"/>
      <c r="W157" s="20"/>
      <c r="X157" s="20"/>
      <c r="Y157" s="20"/>
      <c r="Z157" s="20"/>
      <c r="AA157" s="20"/>
      <c r="AB157" s="20"/>
      <c r="AC157" s="20"/>
      <c r="AD157" s="20"/>
      <c r="AE157" s="20"/>
    </row>
    <row r="158" spans="1:31" ht="15" hidden="1"/>
    <row r="159" spans="1:31" ht="15" hidden="1"/>
    <row r="160" spans="1:31"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sheetData>
  <sheetProtection algorithmName="SHA-512" hashValue="UeIPq6izHUnJQXWLNIxZzfI7OzfseI0Y05IJ+Rtc/Bh5VxM4UfIm7cB4iTBzh6+BBCR0ggm4Acux3n5IsDTxsw==" saltValue="B9Ts7LZxn1SLlv025U8R8w==" spinCount="100000" sheet="1" objects="1" scenarios="1" selectLockedCells="1"/>
  <mergeCells count="48">
    <mergeCell ref="C28:AC28"/>
    <mergeCell ref="C30:AC30"/>
    <mergeCell ref="B17:AD17"/>
    <mergeCell ref="B18:AD18"/>
    <mergeCell ref="C19:AD19"/>
    <mergeCell ref="C24:AC24"/>
    <mergeCell ref="C26:AC26"/>
    <mergeCell ref="B1:AD6"/>
    <mergeCell ref="B7:AD7"/>
    <mergeCell ref="B9:L9"/>
    <mergeCell ref="AB8:AD8"/>
    <mergeCell ref="C14:L14"/>
    <mergeCell ref="O14:AD14"/>
    <mergeCell ref="C32:AC32"/>
    <mergeCell ref="C34:AC34"/>
    <mergeCell ref="C36:AC36"/>
    <mergeCell ref="C38:AC38"/>
    <mergeCell ref="C40:AC40"/>
    <mergeCell ref="C42:AC42"/>
    <mergeCell ref="C44:AC44"/>
    <mergeCell ref="C46:AC46"/>
    <mergeCell ref="C47:AC47"/>
    <mergeCell ref="C48:AC48"/>
    <mergeCell ref="C49:AC49"/>
    <mergeCell ref="C50:AC50"/>
    <mergeCell ref="C51:AC51"/>
    <mergeCell ref="C52:AC52"/>
    <mergeCell ref="C53:AC53"/>
    <mergeCell ref="C54:AC54"/>
    <mergeCell ref="C56:AC56"/>
    <mergeCell ref="C58:AC58"/>
    <mergeCell ref="C59:AC59"/>
    <mergeCell ref="C61:AC61"/>
    <mergeCell ref="C64:AC64"/>
    <mergeCell ref="C65:AC65"/>
    <mergeCell ref="C66:AC66"/>
    <mergeCell ref="C67:AC67"/>
    <mergeCell ref="C68:AC68"/>
    <mergeCell ref="E82:I82"/>
    <mergeCell ref="J82:AC82"/>
    <mergeCell ref="E83:I83"/>
    <mergeCell ref="J83:AC83"/>
    <mergeCell ref="D71:AC71"/>
    <mergeCell ref="D72:AC72"/>
    <mergeCell ref="D75:AC75"/>
    <mergeCell ref="C80:AC80"/>
    <mergeCell ref="E81:I81"/>
    <mergeCell ref="J81:AC81"/>
  </mergeCells>
  <dataValidations count="1">
    <dataValidation type="list" allowBlank="1" showInputMessage="1" showErrorMessage="1" sqref="B9:L9">
      <formula1>$AH$1:$AH$33</formula1>
    </dataValidation>
  </dataValidations>
  <hyperlinks>
    <hyperlink ref="AB8:AD8" location="Índice!A1" display="Índice"/>
  </hyperlinks>
  <printOptions horizontalCentered="1"/>
  <pageMargins left="0.70866141732283472" right="0.70866141732283472" top="0.74803149606299213" bottom="0.74803149606299213" header="0.31496062992125984" footer="0.31496062992125984"/>
  <pageSetup paperSize="119" scale="77" fitToHeight="200" orientation="portrait" r:id="rId1"/>
  <headerFooter>
    <oddHeader>&amp;CMódulo 1 Sección IX
Presentación / Instrucciones Generales</oddHeader>
    <oddFooter>&amp;LCenso Nacional de Gobierno, Seguridad Pública y Sistema Penitenciario Estatales 2017&amp;R&amp;P de &amp;N</oddFooter>
  </headerFooter>
  <rowBreaks count="2" manualBreakCount="2">
    <brk id="110" max="30" man="1"/>
    <brk id="131" max="30" man="1"/>
  </rowBreaks>
  <drawing r:id="rId2"/>
</worksheet>
</file>

<file path=xl/worksheets/sheet3.xml><?xml version="1.0" encoding="utf-8"?>
<worksheet xmlns="http://schemas.openxmlformats.org/spreadsheetml/2006/main" xmlns:r="http://schemas.openxmlformats.org/officeDocument/2006/relationships">
  <dimension ref="A1:AP55"/>
  <sheetViews>
    <sheetView view="pageBreakPreview" zoomScaleNormal="100" zoomScaleSheetLayoutView="100" workbookViewId="0">
      <selection activeCell="G17" sqref="G17:AC17"/>
    </sheetView>
  </sheetViews>
  <sheetFormatPr baseColWidth="10" defaultColWidth="0" defaultRowHeight="15" zeroHeight="1"/>
  <cols>
    <col min="1" max="1" width="4.28515625" style="177" customWidth="1"/>
    <col min="2" max="24" width="3.7109375" style="177" customWidth="1"/>
    <col min="25" max="25" width="4.5703125" style="177" customWidth="1"/>
    <col min="26" max="31" width="3.7109375" style="177" customWidth="1"/>
    <col min="32" max="32" width="3.7109375" style="177" hidden="1" customWidth="1"/>
    <col min="33" max="16384" width="11.42578125" hidden="1"/>
  </cols>
  <sheetData>
    <row r="1" spans="1:42" s="82" customFormat="1" ht="15.75" customHeight="1">
      <c r="A1" s="11"/>
      <c r="B1" s="687" t="s">
        <v>327</v>
      </c>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15"/>
      <c r="AF1" s="135"/>
    </row>
    <row r="2" spans="1:42" s="82" customFormat="1" ht="15.75" customHeight="1">
      <c r="A2" s="11"/>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15"/>
      <c r="AF2" s="135"/>
    </row>
    <row r="3" spans="1:42" s="82" customFormat="1" ht="15.75" customHeight="1">
      <c r="A3" s="11"/>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15"/>
      <c r="AF3" s="135"/>
    </row>
    <row r="4" spans="1:42" s="82" customFormat="1" ht="15.75" customHeight="1">
      <c r="A4" s="11"/>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15"/>
      <c r="AF4" s="135"/>
    </row>
    <row r="5" spans="1:42" s="82" customFormat="1" ht="9.75" customHeight="1">
      <c r="A5" s="6"/>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4"/>
      <c r="AF5" s="135"/>
    </row>
    <row r="6" spans="1:42" s="82" customFormat="1" ht="83.25" customHeight="1">
      <c r="A6" s="6"/>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4"/>
      <c r="AF6" s="135"/>
    </row>
    <row r="7" spans="1:42" s="82" customFormat="1" ht="15" customHeight="1">
      <c r="A7" s="6"/>
      <c r="B7" s="659" t="s">
        <v>418</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4"/>
      <c r="AF7" s="136"/>
    </row>
    <row r="8" spans="1:42" s="82" customFormat="1" ht="3.75" customHeight="1">
      <c r="A8" s="6"/>
      <c r="B8" s="7"/>
      <c r="C8" s="7"/>
      <c r="D8" s="7"/>
      <c r="E8" s="7"/>
      <c r="F8" s="168"/>
      <c r="G8" s="7"/>
      <c r="H8" s="7"/>
      <c r="I8" s="7"/>
      <c r="J8" s="281"/>
      <c r="K8" s="281"/>
      <c r="L8" s="281"/>
      <c r="M8" s="281"/>
      <c r="N8" s="281"/>
      <c r="O8" s="281"/>
      <c r="P8" s="281"/>
      <c r="Q8" s="281"/>
      <c r="R8" s="281"/>
      <c r="S8" s="281"/>
      <c r="T8" s="281"/>
      <c r="U8" s="281"/>
      <c r="V8" s="281"/>
      <c r="W8" s="7"/>
      <c r="X8" s="7"/>
      <c r="Y8" s="7"/>
      <c r="Z8" s="7"/>
      <c r="AA8" s="7"/>
      <c r="AB8" s="7"/>
      <c r="AC8" s="7"/>
      <c r="AD8" s="7"/>
      <c r="AE8" s="4"/>
      <c r="AF8" s="136"/>
    </row>
    <row r="9" spans="1:42" s="82" customFormat="1" ht="13.5" customHeight="1">
      <c r="A9" s="11"/>
      <c r="B9" s="660" t="s">
        <v>82</v>
      </c>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15"/>
      <c r="AF9" s="136"/>
    </row>
    <row r="10" spans="1:42" s="82" customFormat="1" ht="42.75" customHeight="1" thickBot="1">
      <c r="A10" s="11"/>
      <c r="B10" s="688" t="s">
        <v>314</v>
      </c>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15"/>
      <c r="AF10" s="136"/>
    </row>
    <row r="11" spans="1:42" s="139" customFormat="1" ht="18.75" thickBot="1">
      <c r="A11" s="11"/>
      <c r="B11" s="132"/>
      <c r="C11" s="132"/>
      <c r="D11" s="132"/>
      <c r="E11" s="132"/>
      <c r="F11" s="132"/>
      <c r="G11" s="132"/>
      <c r="H11" s="132"/>
      <c r="I11" s="132"/>
      <c r="J11" s="132"/>
      <c r="K11" s="132"/>
      <c r="L11" s="132"/>
      <c r="M11" s="132"/>
      <c r="N11" s="132"/>
      <c r="O11" s="132"/>
      <c r="P11" s="132"/>
      <c r="Q11" s="132"/>
      <c r="R11" s="132"/>
      <c r="S11" s="132"/>
      <c r="T11" s="132"/>
      <c r="U11" s="132"/>
      <c r="V11" s="132"/>
      <c r="W11" s="132"/>
      <c r="X11" s="132" t="s">
        <v>326</v>
      </c>
      <c r="Y11" s="693"/>
      <c r="Z11" s="694"/>
      <c r="AA11" s="132"/>
      <c r="AB11" s="692" t="s">
        <v>321</v>
      </c>
      <c r="AC11" s="692"/>
      <c r="AD11" s="692"/>
      <c r="AE11" s="137"/>
      <c r="AF11" s="138"/>
    </row>
    <row r="12" spans="1:42" s="139" customFormat="1" ht="18" customHeight="1">
      <c r="A12" s="11"/>
      <c r="B12" s="689" t="str">
        <f>IF(Presentación!$B$9="","",Presentación!$B$9)</f>
        <v>Veracruz de Ignacio de la Llave</v>
      </c>
      <c r="C12" s="690"/>
      <c r="D12" s="690"/>
      <c r="E12" s="690"/>
      <c r="F12" s="690"/>
      <c r="G12" s="690"/>
      <c r="H12" s="690"/>
      <c r="I12" s="690"/>
      <c r="J12" s="690"/>
      <c r="K12" s="690"/>
      <c r="L12" s="691"/>
      <c r="M12" s="175"/>
      <c r="N12" s="99" t="str">
        <f>IF(Presentación!$N$9="","",Presentación!$N$9)</f>
        <v>30</v>
      </c>
      <c r="O12" s="132"/>
      <c r="P12" s="132"/>
      <c r="Q12" s="132"/>
      <c r="R12" s="132"/>
      <c r="S12" s="132"/>
      <c r="T12" s="132"/>
      <c r="U12" s="132"/>
      <c r="V12" s="132"/>
      <c r="W12" s="132"/>
      <c r="AE12" s="137"/>
      <c r="AF12" s="138"/>
      <c r="AL12" s="686"/>
      <c r="AM12" s="686"/>
      <c r="AN12" s="151"/>
      <c r="AO12" s="151"/>
      <c r="AP12" s="151"/>
    </row>
    <row r="13" spans="1:42" s="139" customFormat="1" ht="14.25">
      <c r="A13" s="11"/>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37"/>
      <c r="AF13" s="138"/>
    </row>
    <row r="14" spans="1:42" s="82" customFormat="1" ht="5.25" customHeight="1" thickBot="1">
      <c r="A14" s="1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36"/>
    </row>
    <row r="15" spans="1:42" s="82" customFormat="1" ht="9" customHeight="1">
      <c r="A15" s="9"/>
      <c r="B15" s="16"/>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7"/>
      <c r="AE15" s="18"/>
      <c r="AF15" s="136"/>
    </row>
    <row r="16" spans="1:42" s="82" customFormat="1" ht="28.5" customHeight="1">
      <c r="A16" s="9"/>
      <c r="B16" s="88"/>
      <c r="C16" s="695" t="s">
        <v>313</v>
      </c>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10"/>
      <c r="AE16" s="18"/>
      <c r="AF16" s="136"/>
    </row>
    <row r="17" spans="1:32" s="30" customFormat="1" ht="12.75">
      <c r="A17" s="9"/>
      <c r="B17" s="76"/>
      <c r="C17" s="7" t="s">
        <v>2</v>
      </c>
      <c r="D17" s="7"/>
      <c r="E17" s="7"/>
      <c r="F17" s="7"/>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77"/>
      <c r="AE17" s="18"/>
      <c r="AF17" s="92"/>
    </row>
    <row r="18" spans="1:32" s="30" customFormat="1" ht="12.75">
      <c r="A18" s="9"/>
      <c r="B18" s="76"/>
      <c r="C18" s="7" t="s">
        <v>3</v>
      </c>
      <c r="D18" s="7"/>
      <c r="E18" s="7"/>
      <c r="F18" s="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77"/>
      <c r="AE18" s="18"/>
      <c r="AF18" s="92"/>
    </row>
    <row r="19" spans="1:32" s="30" customFormat="1" ht="12.75">
      <c r="A19" s="9"/>
      <c r="B19" s="76"/>
      <c r="C19" s="7" t="s">
        <v>4</v>
      </c>
      <c r="D19" s="7"/>
      <c r="E19" s="7"/>
      <c r="F19" s="696"/>
      <c r="G19" s="696"/>
      <c r="H19" s="696"/>
      <c r="I19" s="7"/>
      <c r="J19" s="698"/>
      <c r="K19" s="698"/>
      <c r="L19" s="698"/>
      <c r="M19" s="698"/>
      <c r="N19" s="698"/>
      <c r="O19" s="698"/>
      <c r="P19" s="698"/>
      <c r="Q19" s="7"/>
      <c r="R19" s="168" t="s">
        <v>8</v>
      </c>
      <c r="S19" s="696"/>
      <c r="T19" s="696"/>
      <c r="U19" s="696"/>
      <c r="V19" s="7"/>
      <c r="W19" s="698"/>
      <c r="X19" s="698"/>
      <c r="Y19" s="698"/>
      <c r="Z19" s="698"/>
      <c r="AA19" s="698"/>
      <c r="AB19" s="698"/>
      <c r="AC19" s="698"/>
      <c r="AD19" s="77"/>
      <c r="AE19" s="18"/>
      <c r="AF19" s="92"/>
    </row>
    <row r="20" spans="1:32" s="30" customFormat="1" ht="15" customHeight="1">
      <c r="A20" s="9"/>
      <c r="B20" s="78"/>
      <c r="C20" s="7"/>
      <c r="D20" s="7"/>
      <c r="E20" s="7"/>
      <c r="F20" s="7"/>
      <c r="G20" s="131" t="s">
        <v>6</v>
      </c>
      <c r="H20" s="7"/>
      <c r="I20" s="7"/>
      <c r="J20" s="7"/>
      <c r="K20" s="7"/>
      <c r="L20" s="7"/>
      <c r="M20" s="131" t="s">
        <v>7</v>
      </c>
      <c r="N20" s="7"/>
      <c r="O20" s="7"/>
      <c r="P20" s="7"/>
      <c r="Q20" s="7"/>
      <c r="R20" s="7"/>
      <c r="S20" s="7"/>
      <c r="T20" s="131" t="s">
        <v>6</v>
      </c>
      <c r="U20" s="7"/>
      <c r="V20" s="7"/>
      <c r="W20" s="169"/>
      <c r="X20" s="169"/>
      <c r="Y20" s="7"/>
      <c r="Z20" s="131" t="s">
        <v>7</v>
      </c>
      <c r="AA20" s="7"/>
      <c r="AB20" s="7"/>
      <c r="AC20" s="7"/>
      <c r="AD20" s="80"/>
      <c r="AE20" s="18"/>
      <c r="AF20" s="92"/>
    </row>
    <row r="21" spans="1:32" s="30" customFormat="1" ht="14.25">
      <c r="A21" s="9"/>
      <c r="B21" s="76"/>
      <c r="C21" s="7" t="s">
        <v>5</v>
      </c>
      <c r="D21" s="7"/>
      <c r="E21" s="7"/>
      <c r="F21" s="7"/>
      <c r="G21" s="7"/>
      <c r="H21" s="700"/>
      <c r="I21" s="696"/>
      <c r="J21" s="696"/>
      <c r="K21" s="696"/>
      <c r="L21" s="696"/>
      <c r="M21" s="696"/>
      <c r="N21" s="696"/>
      <c r="O21" s="696"/>
      <c r="P21" s="696"/>
      <c r="Q21" s="696"/>
      <c r="R21" s="696"/>
      <c r="S21" s="696"/>
      <c r="T21" s="696"/>
      <c r="U21" s="696"/>
      <c r="V21" s="696"/>
      <c r="W21" s="696"/>
      <c r="X21" s="696"/>
      <c r="Y21" s="696"/>
      <c r="Z21" s="696"/>
      <c r="AA21" s="696"/>
      <c r="AB21" s="696"/>
      <c r="AC21" s="696"/>
      <c r="AD21" s="77"/>
      <c r="AE21" s="18"/>
      <c r="AF21" s="92"/>
    </row>
    <row r="22" spans="1:32" s="30" customFormat="1" ht="12.75">
      <c r="A22" s="9"/>
      <c r="B22" s="7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0"/>
      <c r="AE22" s="18"/>
      <c r="AF22" s="92"/>
    </row>
    <row r="23" spans="1:32" s="30" customFormat="1" ht="15" customHeight="1">
      <c r="A23" s="9"/>
      <c r="B23" s="78"/>
      <c r="C23" s="7"/>
      <c r="D23" s="7"/>
      <c r="E23" s="7"/>
      <c r="F23" s="7"/>
      <c r="G23" s="7"/>
      <c r="H23" s="7"/>
      <c r="I23" s="7"/>
      <c r="J23" s="699" t="s">
        <v>0</v>
      </c>
      <c r="K23" s="699"/>
      <c r="L23" s="699"/>
      <c r="M23" s="699"/>
      <c r="N23" s="699"/>
      <c r="O23" s="699"/>
      <c r="P23" s="699"/>
      <c r="Q23" s="699"/>
      <c r="R23" s="699"/>
      <c r="S23" s="699"/>
      <c r="T23" s="699"/>
      <c r="U23" s="699"/>
      <c r="V23" s="699"/>
      <c r="W23" s="7"/>
      <c r="X23" s="7"/>
      <c r="Y23" s="7"/>
      <c r="Z23" s="7"/>
      <c r="AA23" s="7"/>
      <c r="AB23" s="7"/>
      <c r="AC23" s="7"/>
      <c r="AD23" s="80"/>
      <c r="AE23" s="18"/>
      <c r="AF23" s="92"/>
    </row>
    <row r="24" spans="1:32" s="30" customFormat="1" ht="8.25" customHeight="1">
      <c r="A24" s="9"/>
      <c r="B24" s="78"/>
      <c r="C24" s="170"/>
      <c r="AD24" s="80"/>
      <c r="AE24" s="18"/>
      <c r="AF24" s="92"/>
    </row>
    <row r="25" spans="1:32" s="82" customFormat="1" ht="81.95" customHeight="1">
      <c r="A25" s="9"/>
      <c r="B25" s="88"/>
      <c r="C25" s="695" t="s">
        <v>315</v>
      </c>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10"/>
      <c r="AE25" s="18"/>
      <c r="AF25" s="136"/>
    </row>
    <row r="26" spans="1:32" s="30" customFormat="1" ht="12.75">
      <c r="A26" s="9"/>
      <c r="B26" s="76"/>
      <c r="C26" s="7" t="s">
        <v>2</v>
      </c>
      <c r="D26" s="7"/>
      <c r="E26" s="7"/>
      <c r="F26" s="7"/>
      <c r="G26" s="7"/>
      <c r="H26" s="698"/>
      <c r="I26" s="698"/>
      <c r="J26" s="698"/>
      <c r="K26" s="698"/>
      <c r="L26" s="698"/>
      <c r="M26" s="698"/>
      <c r="N26" s="698"/>
      <c r="O26" s="698"/>
      <c r="P26" s="698"/>
      <c r="Q26" s="698"/>
      <c r="R26" s="698"/>
      <c r="S26" s="698"/>
      <c r="T26" s="698"/>
      <c r="U26" s="698"/>
      <c r="V26" s="698"/>
      <c r="W26" s="698"/>
      <c r="X26" s="698"/>
      <c r="Y26" s="698"/>
      <c r="Z26" s="698"/>
      <c r="AA26" s="698"/>
      <c r="AB26" s="698"/>
      <c r="AC26" s="698"/>
      <c r="AD26" s="77"/>
      <c r="AE26" s="18"/>
      <c r="AF26" s="92"/>
    </row>
    <row r="27" spans="1:32" s="30" customFormat="1" ht="12.75">
      <c r="A27" s="9"/>
      <c r="B27" s="78"/>
      <c r="C27" s="7" t="s">
        <v>21</v>
      </c>
      <c r="D27" s="7"/>
      <c r="E27" s="7"/>
      <c r="F27" s="7"/>
      <c r="G27" s="7"/>
      <c r="H27" s="7"/>
      <c r="I27" s="169"/>
      <c r="J27" s="169"/>
      <c r="K27" s="169"/>
      <c r="L27" s="701"/>
      <c r="M27" s="701"/>
      <c r="N27" s="701"/>
      <c r="O27" s="701"/>
      <c r="P27" s="701"/>
      <c r="Q27" s="701"/>
      <c r="R27" s="701"/>
      <c r="S27" s="701"/>
      <c r="T27" s="701"/>
      <c r="U27" s="701"/>
      <c r="V27" s="701"/>
      <c r="W27" s="701"/>
      <c r="X27" s="701"/>
      <c r="Y27" s="701"/>
      <c r="Z27" s="701"/>
      <c r="AA27" s="701"/>
      <c r="AB27" s="701"/>
      <c r="AC27" s="701"/>
      <c r="AD27" s="80"/>
      <c r="AE27" s="18"/>
      <c r="AF27" s="92"/>
    </row>
    <row r="28" spans="1:32" s="30" customFormat="1" ht="12.75">
      <c r="A28" s="9"/>
      <c r="B28" s="78"/>
      <c r="C28" s="7" t="s">
        <v>3</v>
      </c>
      <c r="D28" s="7"/>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80"/>
      <c r="AE28" s="18"/>
      <c r="AF28" s="92"/>
    </row>
    <row r="29" spans="1:32" s="30" customFormat="1" ht="12.75">
      <c r="A29" s="9"/>
      <c r="B29" s="76"/>
      <c r="C29" s="7" t="s">
        <v>4</v>
      </c>
      <c r="D29" s="7"/>
      <c r="E29" s="7"/>
      <c r="F29" s="697"/>
      <c r="G29" s="697"/>
      <c r="H29" s="697"/>
      <c r="I29" s="7"/>
      <c r="J29" s="701"/>
      <c r="K29" s="701"/>
      <c r="L29" s="701"/>
      <c r="M29" s="701"/>
      <c r="N29" s="701"/>
      <c r="O29" s="701"/>
      <c r="P29" s="701"/>
      <c r="Q29" s="7"/>
      <c r="R29" s="168" t="s">
        <v>8</v>
      </c>
      <c r="S29" s="697"/>
      <c r="T29" s="697"/>
      <c r="U29" s="697"/>
      <c r="V29" s="7"/>
      <c r="W29" s="701"/>
      <c r="X29" s="701"/>
      <c r="Y29" s="701"/>
      <c r="Z29" s="701"/>
      <c r="AA29" s="701"/>
      <c r="AB29" s="701"/>
      <c r="AC29" s="701"/>
      <c r="AD29" s="77"/>
      <c r="AE29" s="18"/>
      <c r="AF29" s="92"/>
    </row>
    <row r="30" spans="1:32" s="30" customFormat="1" ht="12.75">
      <c r="A30" s="9"/>
      <c r="B30" s="78"/>
      <c r="C30" s="7"/>
      <c r="D30" s="7"/>
      <c r="E30" s="7"/>
      <c r="F30" s="7"/>
      <c r="G30" s="131" t="s">
        <v>6</v>
      </c>
      <c r="H30" s="7"/>
      <c r="I30" s="7"/>
      <c r="J30" s="7"/>
      <c r="K30" s="7"/>
      <c r="L30" s="7"/>
      <c r="M30" s="131" t="s">
        <v>7</v>
      </c>
      <c r="N30" s="7"/>
      <c r="O30" s="7"/>
      <c r="P30" s="7"/>
      <c r="Q30" s="7"/>
      <c r="R30" s="7"/>
      <c r="S30" s="7"/>
      <c r="T30" s="131" t="s">
        <v>6</v>
      </c>
      <c r="U30" s="7"/>
      <c r="V30" s="7"/>
      <c r="W30" s="169"/>
      <c r="X30" s="169"/>
      <c r="Y30" s="7"/>
      <c r="Z30" s="131" t="s">
        <v>7</v>
      </c>
      <c r="AA30" s="7"/>
      <c r="AB30" s="7"/>
      <c r="AC30" s="7"/>
      <c r="AD30" s="80"/>
      <c r="AE30" s="18"/>
      <c r="AF30" s="92"/>
    </row>
    <row r="31" spans="1:32" s="30" customFormat="1" ht="12.75">
      <c r="A31" s="9"/>
      <c r="B31" s="76"/>
      <c r="C31" s="7" t="s">
        <v>5</v>
      </c>
      <c r="D31" s="7"/>
      <c r="E31" s="7"/>
      <c r="F31" s="7"/>
      <c r="G31" s="7"/>
      <c r="H31" s="696"/>
      <c r="I31" s="696"/>
      <c r="J31" s="696"/>
      <c r="K31" s="696"/>
      <c r="L31" s="696"/>
      <c r="M31" s="696"/>
      <c r="N31" s="696"/>
      <c r="O31" s="696"/>
      <c r="P31" s="696"/>
      <c r="Q31" s="696"/>
      <c r="R31" s="696"/>
      <c r="S31" s="696"/>
      <c r="T31" s="696"/>
      <c r="U31" s="696"/>
      <c r="V31" s="696"/>
      <c r="W31" s="696"/>
      <c r="X31" s="696"/>
      <c r="Y31" s="696"/>
      <c r="Z31" s="696"/>
      <c r="AA31" s="696"/>
      <c r="AB31" s="696"/>
      <c r="AC31" s="696"/>
      <c r="AD31" s="77"/>
      <c r="AE31" s="18"/>
      <c r="AF31" s="92"/>
    </row>
    <row r="32" spans="1:32" s="30" customFormat="1" ht="11.25" customHeight="1">
      <c r="A32" s="9"/>
      <c r="B32" s="7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0"/>
      <c r="AE32" s="18"/>
      <c r="AF32" s="92"/>
    </row>
    <row r="33" spans="1:32" s="30" customFormat="1" ht="15" customHeight="1">
      <c r="A33" s="9"/>
      <c r="B33" s="78"/>
      <c r="C33" s="7"/>
      <c r="D33" s="7"/>
      <c r="E33" s="7"/>
      <c r="F33" s="7"/>
      <c r="G33" s="7"/>
      <c r="H33" s="7"/>
      <c r="I33" s="7"/>
      <c r="J33" s="699" t="s">
        <v>0</v>
      </c>
      <c r="K33" s="699"/>
      <c r="L33" s="699"/>
      <c r="M33" s="699"/>
      <c r="N33" s="699"/>
      <c r="O33" s="699"/>
      <c r="P33" s="699"/>
      <c r="Q33" s="699"/>
      <c r="R33" s="699"/>
      <c r="S33" s="699"/>
      <c r="T33" s="699"/>
      <c r="U33" s="699"/>
      <c r="V33" s="699"/>
      <c r="W33" s="7"/>
      <c r="X33" s="7"/>
      <c r="Y33" s="7"/>
      <c r="Z33" s="7"/>
      <c r="AA33" s="7"/>
      <c r="AB33" s="7"/>
      <c r="AC33" s="7"/>
      <c r="AD33" s="80"/>
      <c r="AE33" s="18"/>
      <c r="AF33" s="92"/>
    </row>
    <row r="34" spans="1:32" s="30" customFormat="1" ht="8.1" customHeight="1">
      <c r="A34" s="9"/>
      <c r="B34" s="78"/>
      <c r="C34" s="170"/>
      <c r="AD34" s="80"/>
      <c r="AE34" s="18"/>
      <c r="AF34" s="92"/>
    </row>
    <row r="35" spans="1:32" s="82" customFormat="1" ht="77.25" customHeight="1">
      <c r="A35" s="9"/>
      <c r="B35" s="88"/>
      <c r="C35" s="695" t="s">
        <v>316</v>
      </c>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10"/>
      <c r="AE35" s="18"/>
      <c r="AF35" s="93"/>
    </row>
    <row r="36" spans="1:32" s="30" customFormat="1" ht="12.75">
      <c r="A36" s="9"/>
      <c r="B36" s="76"/>
      <c r="C36" s="7" t="s">
        <v>2</v>
      </c>
      <c r="H36" s="709"/>
      <c r="I36" s="709"/>
      <c r="J36" s="709"/>
      <c r="K36" s="709"/>
      <c r="L36" s="709"/>
      <c r="M36" s="709"/>
      <c r="N36" s="709"/>
      <c r="O36" s="709"/>
      <c r="P36" s="709"/>
      <c r="Q36" s="709"/>
      <c r="R36" s="709"/>
      <c r="S36" s="709"/>
      <c r="T36" s="709"/>
      <c r="U36" s="709"/>
      <c r="V36" s="709"/>
      <c r="W36" s="709"/>
      <c r="X36" s="709"/>
      <c r="Y36" s="709"/>
      <c r="Z36" s="709"/>
      <c r="AA36" s="709"/>
      <c r="AB36" s="709"/>
      <c r="AC36" s="709"/>
      <c r="AD36" s="77"/>
      <c r="AE36" s="18"/>
      <c r="AF36" s="92"/>
    </row>
    <row r="37" spans="1:32" s="30" customFormat="1" ht="12.75">
      <c r="A37" s="9"/>
      <c r="B37" s="78"/>
      <c r="C37" s="71" t="s">
        <v>21</v>
      </c>
      <c r="D37" s="3"/>
      <c r="E37" s="3"/>
      <c r="F37" s="3"/>
      <c r="G37" s="3"/>
      <c r="H37" s="3"/>
      <c r="I37" s="79"/>
      <c r="J37" s="79"/>
      <c r="K37" s="79"/>
      <c r="L37" s="710"/>
      <c r="M37" s="710"/>
      <c r="N37" s="710"/>
      <c r="O37" s="710"/>
      <c r="P37" s="710"/>
      <c r="Q37" s="710"/>
      <c r="R37" s="710"/>
      <c r="S37" s="710"/>
      <c r="T37" s="710"/>
      <c r="U37" s="710"/>
      <c r="V37" s="710"/>
      <c r="W37" s="710"/>
      <c r="X37" s="710"/>
      <c r="Y37" s="710"/>
      <c r="Z37" s="710"/>
      <c r="AA37" s="710"/>
      <c r="AB37" s="710"/>
      <c r="AC37" s="710"/>
      <c r="AD37" s="80"/>
      <c r="AE37" s="18"/>
      <c r="AF37" s="92"/>
    </row>
    <row r="38" spans="1:32" s="30" customFormat="1" ht="12.75">
      <c r="A38" s="9"/>
      <c r="B38" s="78"/>
      <c r="C38" s="71" t="s">
        <v>3</v>
      </c>
      <c r="D38" s="3"/>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80"/>
      <c r="AE38" s="18"/>
      <c r="AF38" s="92"/>
    </row>
    <row r="39" spans="1:32" s="30" customFormat="1" ht="12.75">
      <c r="A39" s="9"/>
      <c r="B39" s="76"/>
      <c r="C39" s="71" t="s">
        <v>4</v>
      </c>
      <c r="D39" s="3"/>
      <c r="E39" s="3"/>
      <c r="F39" s="712"/>
      <c r="G39" s="712"/>
      <c r="H39" s="712"/>
      <c r="I39" s="3"/>
      <c r="J39" s="710"/>
      <c r="K39" s="710"/>
      <c r="L39" s="710"/>
      <c r="M39" s="710"/>
      <c r="N39" s="710"/>
      <c r="O39" s="710"/>
      <c r="P39" s="710"/>
      <c r="Q39" s="3"/>
      <c r="R39" s="8" t="s">
        <v>8</v>
      </c>
      <c r="S39" s="712"/>
      <c r="T39" s="712"/>
      <c r="U39" s="712"/>
      <c r="V39" s="3"/>
      <c r="W39" s="710"/>
      <c r="X39" s="710"/>
      <c r="Y39" s="710"/>
      <c r="Z39" s="710"/>
      <c r="AA39" s="710"/>
      <c r="AB39" s="710"/>
      <c r="AC39" s="710"/>
      <c r="AD39" s="77"/>
      <c r="AE39" s="18"/>
      <c r="AF39" s="92"/>
    </row>
    <row r="40" spans="1:32" s="30" customFormat="1" ht="12.75">
      <c r="A40" s="9"/>
      <c r="B40" s="78"/>
      <c r="C40" s="3"/>
      <c r="D40" s="3"/>
      <c r="E40" s="3"/>
      <c r="F40" s="71"/>
      <c r="G40" s="89" t="s">
        <v>6</v>
      </c>
      <c r="H40" s="71"/>
      <c r="I40" s="71"/>
      <c r="J40" s="71"/>
      <c r="K40" s="71"/>
      <c r="L40" s="71"/>
      <c r="M40" s="89" t="s">
        <v>7</v>
      </c>
      <c r="N40" s="71"/>
      <c r="O40" s="71"/>
      <c r="P40" s="71"/>
      <c r="Q40" s="71"/>
      <c r="R40" s="71"/>
      <c r="S40" s="71"/>
      <c r="T40" s="89" t="s">
        <v>6</v>
      </c>
      <c r="U40" s="71"/>
      <c r="V40" s="71"/>
      <c r="W40" s="90"/>
      <c r="X40" s="90"/>
      <c r="Y40" s="71"/>
      <c r="Z40" s="89" t="s">
        <v>7</v>
      </c>
      <c r="AA40" s="71"/>
      <c r="AB40" s="71"/>
      <c r="AC40" s="71"/>
      <c r="AD40" s="80"/>
      <c r="AE40" s="18"/>
      <c r="AF40" s="92"/>
    </row>
    <row r="41" spans="1:32" s="30" customFormat="1" ht="12.75">
      <c r="A41" s="9"/>
      <c r="B41" s="76"/>
      <c r="C41" s="71" t="s">
        <v>5</v>
      </c>
      <c r="D41" s="71"/>
      <c r="E41" s="71"/>
      <c r="F41" s="71"/>
      <c r="G41" s="71"/>
      <c r="H41" s="702"/>
      <c r="I41" s="702"/>
      <c r="J41" s="702"/>
      <c r="K41" s="702"/>
      <c r="L41" s="702"/>
      <c r="M41" s="702"/>
      <c r="N41" s="702"/>
      <c r="O41" s="702"/>
      <c r="P41" s="702"/>
      <c r="Q41" s="702"/>
      <c r="R41" s="702"/>
      <c r="S41" s="702"/>
      <c r="T41" s="702"/>
      <c r="U41" s="702"/>
      <c r="V41" s="702"/>
      <c r="W41" s="702"/>
      <c r="X41" s="702"/>
      <c r="Y41" s="702"/>
      <c r="Z41" s="702"/>
      <c r="AA41" s="702"/>
      <c r="AB41" s="702"/>
      <c r="AC41" s="702"/>
      <c r="AD41" s="77"/>
      <c r="AE41" s="18"/>
      <c r="AF41" s="92"/>
    </row>
    <row r="42" spans="1:32" s="30" customFormat="1" ht="9.75" customHeight="1">
      <c r="A42" s="9"/>
      <c r="B42" s="7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80"/>
      <c r="AE42" s="18"/>
      <c r="AF42" s="92"/>
    </row>
    <row r="43" spans="1:32" s="30" customFormat="1" ht="12.2" customHeight="1">
      <c r="A43" s="9"/>
      <c r="B43" s="78"/>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80"/>
      <c r="AE43" s="18"/>
      <c r="AF43" s="92"/>
    </row>
    <row r="44" spans="1:32" s="30" customFormat="1" ht="12.2" customHeight="1">
      <c r="A44" s="9"/>
      <c r="B44" s="78"/>
      <c r="C44" s="3"/>
      <c r="D44" s="3"/>
      <c r="E44" s="3"/>
      <c r="F44" s="3"/>
      <c r="G44" s="3"/>
      <c r="H44" s="3"/>
      <c r="I44" s="3"/>
      <c r="J44" s="699" t="s">
        <v>0</v>
      </c>
      <c r="K44" s="699"/>
      <c r="L44" s="699"/>
      <c r="M44" s="699"/>
      <c r="N44" s="699"/>
      <c r="O44" s="699"/>
      <c r="P44" s="699"/>
      <c r="Q44" s="699"/>
      <c r="R44" s="699"/>
      <c r="S44" s="699"/>
      <c r="T44" s="699"/>
      <c r="U44" s="699"/>
      <c r="V44" s="699"/>
      <c r="W44" s="3"/>
      <c r="X44" s="3"/>
      <c r="Y44" s="3"/>
      <c r="Z44" s="3"/>
      <c r="AA44" s="3"/>
      <c r="AB44" s="3"/>
      <c r="AC44" s="3"/>
      <c r="AD44" s="80"/>
      <c r="AE44" s="18"/>
      <c r="AF44" s="92"/>
    </row>
    <row r="45" spans="1:32" s="7" customFormat="1" ht="10.5" customHeight="1" thickBot="1">
      <c r="A45" s="6"/>
      <c r="B45" s="7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4"/>
      <c r="AD45" s="75"/>
      <c r="AE45" s="4"/>
      <c r="AF45" s="93"/>
    </row>
    <row r="46" spans="1:32" s="82" customFormat="1" ht="4.5" customHeight="1" thickBot="1">
      <c r="A46" s="9"/>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23"/>
      <c r="AD46" s="13"/>
      <c r="AE46" s="18"/>
      <c r="AF46" s="136"/>
    </row>
    <row r="47" spans="1:32" s="82" customFormat="1" ht="16.5" customHeight="1">
      <c r="A47" s="9"/>
      <c r="B47" s="95" t="s">
        <v>1</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7"/>
      <c r="AE47" s="18"/>
      <c r="AF47" s="136"/>
    </row>
    <row r="48" spans="1:32" s="82" customFormat="1" ht="16.5" customHeight="1">
      <c r="A48" s="9"/>
      <c r="B48" s="703"/>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5"/>
      <c r="AE48" s="18"/>
      <c r="AF48" s="136"/>
    </row>
    <row r="49" spans="1:32" s="82" customFormat="1" ht="16.5" customHeight="1">
      <c r="A49" s="9"/>
      <c r="B49" s="703"/>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5"/>
      <c r="AE49" s="18"/>
      <c r="AF49" s="136"/>
    </row>
    <row r="50" spans="1:32" s="82" customFormat="1" ht="16.5" customHeight="1">
      <c r="A50" s="9"/>
      <c r="B50" s="703"/>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5"/>
      <c r="AE50" s="18"/>
      <c r="AF50" s="136"/>
    </row>
    <row r="51" spans="1:32" s="82" customFormat="1" ht="16.5" customHeight="1" thickBot="1">
      <c r="A51" s="9"/>
      <c r="B51" s="706"/>
      <c r="C51" s="707"/>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8"/>
      <c r="AE51" s="18"/>
      <c r="AF51" s="136"/>
    </row>
    <row r="52" spans="1:32" s="82" customFormat="1" ht="11.25" customHeight="1">
      <c r="A52" s="9"/>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18"/>
      <c r="AF52" s="136"/>
    </row>
    <row r="53" spans="1:32">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row>
    <row r="54" spans="1:32" hidden="1"/>
    <row r="55" spans="1:32" hidden="1"/>
  </sheetData>
  <sheetProtection password="DE42" sheet="1" objects="1" scenarios="1" selectLockedCells="1"/>
  <mergeCells count="38">
    <mergeCell ref="H41:AC41"/>
    <mergeCell ref="J44:V44"/>
    <mergeCell ref="B48:AD51"/>
    <mergeCell ref="C35:AC35"/>
    <mergeCell ref="H36:AC36"/>
    <mergeCell ref="L37:AC37"/>
    <mergeCell ref="E38:AC38"/>
    <mergeCell ref="F39:H39"/>
    <mergeCell ref="J39:P39"/>
    <mergeCell ref="S39:U39"/>
    <mergeCell ref="W39:AC39"/>
    <mergeCell ref="J33:V33"/>
    <mergeCell ref="H21:AC21"/>
    <mergeCell ref="J23:V23"/>
    <mergeCell ref="C25:AC25"/>
    <mergeCell ref="H26:AC26"/>
    <mergeCell ref="L27:AC27"/>
    <mergeCell ref="E28:AC28"/>
    <mergeCell ref="F29:H29"/>
    <mergeCell ref="J29:P29"/>
    <mergeCell ref="S29:U29"/>
    <mergeCell ref="W29:AC29"/>
    <mergeCell ref="H31:AC31"/>
    <mergeCell ref="C16:AC16"/>
    <mergeCell ref="G17:AC17"/>
    <mergeCell ref="G18:AC18"/>
    <mergeCell ref="F19:H19"/>
    <mergeCell ref="J19:P19"/>
    <mergeCell ref="S19:U19"/>
    <mergeCell ref="W19:AC19"/>
    <mergeCell ref="AL12:AM12"/>
    <mergeCell ref="B1:AD6"/>
    <mergeCell ref="B7:AD7"/>
    <mergeCell ref="B9:AD9"/>
    <mergeCell ref="B10:AD10"/>
    <mergeCell ref="B12:L12"/>
    <mergeCell ref="AB11:AD11"/>
    <mergeCell ref="Y11:Z11"/>
  </mergeCells>
  <hyperlinks>
    <hyperlink ref="AB11:AD11" location="Índice!A1" display="Índice"/>
  </hyperlinks>
  <pageMargins left="0.70866141732283472" right="0.70866141732283472" top="0.74803149606299213" bottom="0.74803149606299213" header="0.31496062992125984" footer="0.31496062992125984"/>
  <pageSetup scale="77" orientation="portrait" verticalDpi="1200" r:id="rId1"/>
  <headerFooter>
    <oddHeader>&amp;CMódulo 1 Sección IX
Informantes</oddHeader>
    <oddFooter>&amp;LCenso Nacional de Gobierno, Seguridad Pública y Sistema Penitenciario Estatales 2017&amp;R&amp;P de &amp;N</oddFooter>
  </headerFooter>
  <colBreaks count="1" manualBreakCount="1">
    <brk id="32" max="1048575" man="1"/>
  </colBreaks>
  <drawing r:id="rId2"/>
</worksheet>
</file>

<file path=xl/worksheets/sheet4.xml><?xml version="1.0" encoding="utf-8"?>
<worksheet xmlns="http://schemas.openxmlformats.org/spreadsheetml/2006/main" xmlns:r="http://schemas.openxmlformats.org/officeDocument/2006/relationships">
  <dimension ref="A1:BJ1969"/>
  <sheetViews>
    <sheetView tabSelected="1" view="pageBreakPreview" zoomScaleNormal="100" zoomScaleSheetLayoutView="100" workbookViewId="0">
      <selection activeCell="B17" sqref="B17:AD17"/>
    </sheetView>
  </sheetViews>
  <sheetFormatPr baseColWidth="10" defaultColWidth="0" defaultRowHeight="15" zeroHeight="1"/>
  <cols>
    <col min="1" max="1" width="4.28515625" style="401" customWidth="1"/>
    <col min="2" max="15" width="3.7109375" style="401" customWidth="1"/>
    <col min="16" max="16" width="4" style="401" customWidth="1"/>
    <col min="17" max="31" width="3.7109375" style="401" customWidth="1"/>
    <col min="32" max="32" width="3.7109375" style="546" hidden="1" customWidth="1"/>
    <col min="33" max="33" width="4.140625" hidden="1" customWidth="1"/>
    <col min="34" max="36" width="5.140625" hidden="1" customWidth="1"/>
    <col min="37" max="37" width="4" hidden="1" customWidth="1"/>
    <col min="38" max="62" width="0" hidden="1" customWidth="1"/>
    <col min="63" max="16384" width="5.140625" hidden="1"/>
  </cols>
  <sheetData>
    <row r="1" spans="1:34" ht="15.75" customHeight="1">
      <c r="A1" s="192"/>
      <c r="B1" s="959" t="s">
        <v>327</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366"/>
      <c r="AF1" s="367"/>
      <c r="AH1" t="s">
        <v>739</v>
      </c>
    </row>
    <row r="2" spans="1:34" ht="15.75" customHeight="1">
      <c r="A2" s="192"/>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366"/>
      <c r="AF2" s="367"/>
      <c r="AH2" s="549"/>
    </row>
    <row r="3" spans="1:34" ht="15.75" customHeight="1">
      <c r="A3" s="192"/>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366"/>
      <c r="AF3" s="367"/>
      <c r="AH3" s="549" t="s">
        <v>740</v>
      </c>
    </row>
    <row r="4" spans="1:34" ht="15.75" customHeight="1">
      <c r="A4" s="192"/>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366"/>
      <c r="AF4" s="367"/>
    </row>
    <row r="5" spans="1:34" ht="9.75" customHeight="1">
      <c r="A5" s="47"/>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159"/>
      <c r="AF5" s="367"/>
    </row>
    <row r="6" spans="1:34" ht="78.75" customHeight="1">
      <c r="A6" s="47"/>
      <c r="B6" s="959"/>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159"/>
      <c r="AF6" s="367"/>
    </row>
    <row r="7" spans="1:34" ht="18" customHeight="1">
      <c r="A7" s="47"/>
      <c r="B7" s="960" t="s">
        <v>418</v>
      </c>
      <c r="C7" s="960"/>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159"/>
      <c r="AF7" s="368"/>
    </row>
    <row r="8" spans="1:34" ht="20.25" customHeight="1">
      <c r="A8" s="47"/>
      <c r="B8" s="369"/>
      <c r="C8" s="369"/>
      <c r="D8" s="369"/>
      <c r="E8" s="369"/>
      <c r="F8" s="370"/>
      <c r="G8" s="369"/>
      <c r="H8" s="369"/>
      <c r="I8" s="369"/>
      <c r="J8" s="48"/>
      <c r="K8" s="48"/>
      <c r="L8" s="48"/>
      <c r="M8" s="48"/>
      <c r="N8" s="48"/>
      <c r="O8" s="48"/>
      <c r="P8" s="48"/>
      <c r="Q8" s="48"/>
      <c r="R8" s="48"/>
      <c r="S8" s="48"/>
      <c r="T8" s="48"/>
      <c r="U8" s="48"/>
      <c r="V8" s="48"/>
      <c r="W8" s="369"/>
      <c r="X8" s="369"/>
      <c r="Y8" s="369"/>
      <c r="Z8" s="369"/>
      <c r="AA8" s="369"/>
      <c r="AB8" s="961" t="s">
        <v>321</v>
      </c>
      <c r="AC8" s="961"/>
      <c r="AD8" s="961"/>
      <c r="AE8" s="159"/>
      <c r="AF8" s="368"/>
    </row>
    <row r="9" spans="1:34" ht="18" customHeight="1">
      <c r="A9" s="192"/>
      <c r="B9" s="689" t="str">
        <f>IF(Presentación!$B$9="","",Presentación!$B$9)</f>
        <v>Veracruz de Ignacio de la Llave</v>
      </c>
      <c r="C9" s="690"/>
      <c r="D9" s="690"/>
      <c r="E9" s="690"/>
      <c r="F9" s="690"/>
      <c r="G9" s="690"/>
      <c r="H9" s="690"/>
      <c r="I9" s="690"/>
      <c r="J9" s="690"/>
      <c r="K9" s="690"/>
      <c r="L9" s="691"/>
      <c r="M9" s="611"/>
      <c r="N9" s="99" t="str">
        <f>IF(Presentación!$N$9="","",Presentación!$N$9)</f>
        <v>30</v>
      </c>
      <c r="O9" s="371"/>
      <c r="P9" s="371"/>
      <c r="Q9" s="371"/>
      <c r="R9" s="371"/>
      <c r="S9" s="371"/>
      <c r="T9" s="371"/>
      <c r="U9" s="371"/>
      <c r="V9" s="371"/>
      <c r="W9" s="371"/>
      <c r="X9" s="371"/>
      <c r="Y9" s="371"/>
      <c r="Z9" s="371"/>
      <c r="AA9" s="371"/>
      <c r="AB9" s="139"/>
      <c r="AC9" s="139"/>
      <c r="AD9" s="139"/>
      <c r="AE9" s="366"/>
      <c r="AF9" s="138"/>
    </row>
    <row r="10" spans="1:34" ht="15.75" thickBot="1">
      <c r="A10" s="372"/>
      <c r="B10" s="373"/>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159"/>
      <c r="AF10" s="543"/>
    </row>
    <row r="11" spans="1:34">
      <c r="A11" s="375"/>
      <c r="B11" s="965" t="s">
        <v>421</v>
      </c>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7"/>
      <c r="AE11" s="159"/>
      <c r="AF11" s="543"/>
    </row>
    <row r="12" spans="1:34" ht="15" customHeight="1">
      <c r="A12" s="376"/>
      <c r="B12" s="962" t="s">
        <v>79</v>
      </c>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4"/>
      <c r="AE12" s="310"/>
      <c r="AF12" s="377"/>
    </row>
    <row r="13" spans="1:34" ht="27" customHeight="1">
      <c r="A13" s="376"/>
      <c r="B13" s="379"/>
      <c r="C13" s="859" t="s">
        <v>429</v>
      </c>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60"/>
      <c r="AE13" s="310"/>
      <c r="AF13" s="377"/>
    </row>
    <row r="14" spans="1:34" ht="62.25" customHeight="1">
      <c r="A14" s="376"/>
      <c r="B14" s="380"/>
      <c r="C14" s="841" t="s">
        <v>661</v>
      </c>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2"/>
      <c r="AE14" s="310"/>
      <c r="AF14" s="377"/>
    </row>
    <row r="15" spans="1:34" ht="30.75" customHeight="1">
      <c r="A15" s="372"/>
      <c r="B15" s="381"/>
      <c r="C15" s="841" t="s">
        <v>419</v>
      </c>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2"/>
      <c r="AE15" s="159"/>
      <c r="AF15" s="543"/>
    </row>
    <row r="16" spans="1:34">
      <c r="A16" s="382"/>
      <c r="B16" s="383"/>
      <c r="C16" s="850" t="s">
        <v>420</v>
      </c>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1"/>
      <c r="AE16" s="384"/>
      <c r="AF16" s="543"/>
    </row>
    <row r="17" spans="1:32">
      <c r="A17" s="375"/>
      <c r="B17" s="876" t="s">
        <v>78</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8"/>
      <c r="AE17" s="159"/>
      <c r="AF17" s="543"/>
    </row>
    <row r="18" spans="1:32" ht="61.5" customHeight="1">
      <c r="A18" s="375"/>
      <c r="B18" s="385"/>
      <c r="C18" s="859" t="s">
        <v>662</v>
      </c>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60"/>
      <c r="AE18" s="159"/>
      <c r="AF18" s="543"/>
    </row>
    <row r="19" spans="1:32" ht="36" customHeight="1">
      <c r="A19" s="375"/>
      <c r="B19" s="386"/>
      <c r="C19" s="848" t="s">
        <v>663</v>
      </c>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9"/>
      <c r="AE19" s="159"/>
      <c r="AF19" s="543"/>
    </row>
    <row r="20" spans="1:32" ht="15" customHeight="1">
      <c r="A20" s="375"/>
      <c r="B20" s="387"/>
      <c r="C20" s="369"/>
      <c r="D20" s="369"/>
      <c r="E20" s="369"/>
      <c r="F20" s="369"/>
      <c r="G20" s="369"/>
      <c r="H20" s="369"/>
      <c r="I20" s="369"/>
      <c r="J20" s="369"/>
      <c r="K20" s="369"/>
      <c r="L20" s="139"/>
      <c r="M20" s="139"/>
      <c r="N20" s="139"/>
      <c r="O20" s="139"/>
      <c r="P20" s="139"/>
      <c r="Q20" s="139"/>
      <c r="R20" s="139"/>
      <c r="S20" s="139"/>
      <c r="T20" s="388"/>
      <c r="U20" s="389"/>
      <c r="V20" s="389"/>
      <c r="W20" s="389"/>
      <c r="X20" s="389"/>
      <c r="Y20" s="389"/>
      <c r="Z20" s="389"/>
      <c r="AA20" s="389"/>
      <c r="AB20" s="389"/>
      <c r="AC20" s="139"/>
      <c r="AD20" s="159"/>
      <c r="AE20" s="159"/>
      <c r="AF20" s="377"/>
    </row>
    <row r="21" spans="1:32" ht="24.75" customHeight="1">
      <c r="A21" s="372" t="s">
        <v>261</v>
      </c>
      <c r="B21" s="725" t="s">
        <v>428</v>
      </c>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159"/>
      <c r="AF21" s="138"/>
    </row>
    <row r="22" spans="1:32">
      <c r="A22" s="372"/>
      <c r="B22" s="390"/>
      <c r="C22" s="726" t="s">
        <v>80</v>
      </c>
      <c r="D22" s="726"/>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159"/>
      <c r="AF22" s="138"/>
    </row>
    <row r="23" spans="1:32" ht="15" customHeight="1" thickBot="1">
      <c r="A23" s="372"/>
      <c r="B23" s="298"/>
      <c r="C23" s="369"/>
      <c r="D23" s="369"/>
      <c r="E23" s="369"/>
      <c r="F23" s="369"/>
      <c r="G23" s="369"/>
      <c r="H23" s="369"/>
      <c r="I23" s="369"/>
      <c r="J23" s="369"/>
      <c r="K23" s="369"/>
      <c r="L23" s="369"/>
      <c r="M23" s="369"/>
      <c r="N23" s="369"/>
      <c r="O23" s="391"/>
      <c r="P23" s="391"/>
      <c r="Q23" s="391"/>
      <c r="R23" s="391"/>
      <c r="S23" s="391"/>
      <c r="T23" s="391"/>
      <c r="U23" s="391"/>
      <c r="V23" s="391"/>
      <c r="W23" s="369"/>
      <c r="X23" s="391"/>
      <c r="Y23" s="391"/>
      <c r="Z23" s="391"/>
      <c r="AA23" s="391"/>
      <c r="AB23" s="391"/>
      <c r="AC23" s="391"/>
      <c r="AD23" s="391"/>
      <c r="AE23" s="391"/>
      <c r="AF23" s="393"/>
    </row>
    <row r="24" spans="1:32" ht="15" customHeight="1" thickBot="1">
      <c r="A24" s="382"/>
      <c r="B24" s="366"/>
      <c r="C24" s="392"/>
      <c r="D24" s="369" t="s">
        <v>257</v>
      </c>
      <c r="E24" s="366"/>
      <c r="F24" s="366"/>
      <c r="G24" s="366"/>
      <c r="H24" s="366"/>
      <c r="I24" s="366"/>
      <c r="J24" s="366"/>
      <c r="K24" s="392"/>
      <c r="L24" s="159" t="s">
        <v>733</v>
      </c>
      <c r="M24" s="366"/>
      <c r="N24" s="366"/>
      <c r="O24" s="366"/>
      <c r="P24" s="159"/>
      <c r="Q24" s="366"/>
      <c r="R24" s="366"/>
      <c r="S24" s="366"/>
      <c r="T24" s="392"/>
      <c r="U24" s="159" t="s">
        <v>734</v>
      </c>
      <c r="V24" s="366"/>
      <c r="W24" s="366"/>
      <c r="X24" s="159"/>
      <c r="Y24" s="159"/>
      <c r="Z24" s="159"/>
      <c r="AA24" s="159"/>
      <c r="AB24" s="159"/>
      <c r="AC24" s="159"/>
      <c r="AD24" s="159"/>
      <c r="AE24" s="159"/>
      <c r="AF24" s="393"/>
    </row>
    <row r="25" spans="1:32" ht="15" customHeight="1">
      <c r="A25" s="382"/>
      <c r="B25" s="714" t="str">
        <f>IF(COUNTIF(C24:T24,"X")&gt;1,"ERROR: Favor de seleccionar sólo una opción","")</f>
        <v/>
      </c>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159"/>
      <c r="AF25" s="393"/>
    </row>
    <row r="26" spans="1:32" ht="15" customHeight="1">
      <c r="A26" s="382"/>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159"/>
      <c r="AF26" s="393"/>
    </row>
    <row r="27" spans="1:32" ht="15" customHeight="1" thickBot="1">
      <c r="A27" s="375"/>
      <c r="B27" s="387"/>
      <c r="C27" s="369"/>
      <c r="D27" s="369"/>
      <c r="E27" s="369"/>
      <c r="F27" s="369"/>
      <c r="G27" s="369"/>
      <c r="H27" s="369"/>
      <c r="I27" s="369"/>
      <c r="J27" s="369"/>
      <c r="K27" s="369"/>
      <c r="L27" s="139"/>
      <c r="M27" s="139"/>
      <c r="N27" s="139"/>
      <c r="O27" s="228"/>
      <c r="P27" s="139"/>
      <c r="Q27" s="139"/>
      <c r="R27" s="139"/>
      <c r="S27" s="139"/>
      <c r="T27" s="388"/>
      <c r="U27" s="389"/>
      <c r="V27" s="389"/>
      <c r="W27" s="389"/>
      <c r="X27" s="389"/>
      <c r="Y27" s="389"/>
      <c r="Z27" s="389"/>
      <c r="AA27" s="389"/>
      <c r="AB27" s="389"/>
      <c r="AC27" s="139"/>
      <c r="AD27" s="159"/>
      <c r="AE27" s="159"/>
      <c r="AF27" s="377"/>
    </row>
    <row r="28" spans="1:32" ht="17.25" customHeight="1" thickBot="1">
      <c r="A28" s="375"/>
      <c r="B28" s="873" t="s">
        <v>423</v>
      </c>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5"/>
      <c r="AE28" s="159"/>
      <c r="AF28" s="543"/>
    </row>
    <row r="29" spans="1:32">
      <c r="A29" s="375"/>
      <c r="B29" s="159"/>
      <c r="C29" s="395"/>
      <c r="D29" s="369"/>
      <c r="E29" s="396"/>
      <c r="F29" s="396"/>
      <c r="G29" s="396"/>
      <c r="H29" s="396"/>
      <c r="I29" s="396"/>
      <c r="J29" s="396"/>
      <c r="K29" s="395"/>
      <c r="L29" s="159"/>
      <c r="M29" s="396"/>
      <c r="N29" s="396"/>
      <c r="O29" s="396"/>
      <c r="P29" s="396"/>
      <c r="Q29" s="396"/>
      <c r="R29" s="396"/>
      <c r="S29" s="396"/>
      <c r="T29" s="395"/>
      <c r="U29" s="159"/>
      <c r="V29" s="396"/>
      <c r="W29" s="396"/>
      <c r="X29" s="396"/>
      <c r="Y29" s="396"/>
      <c r="Z29" s="396"/>
      <c r="AA29" s="396"/>
      <c r="AB29" s="396"/>
      <c r="AC29" s="396"/>
      <c r="AD29" s="159"/>
      <c r="AE29" s="159"/>
      <c r="AF29" s="543"/>
    </row>
    <row r="30" spans="1:32" ht="39" customHeight="1">
      <c r="A30" s="397" t="s">
        <v>262</v>
      </c>
      <c r="B30" s="725" t="s">
        <v>735</v>
      </c>
      <c r="C30" s="725"/>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159"/>
      <c r="AF30" s="138"/>
    </row>
    <row r="31" spans="1:32" ht="36.75" customHeight="1">
      <c r="A31" s="397"/>
      <c r="B31" s="356"/>
      <c r="C31" s="989" t="s">
        <v>655</v>
      </c>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159"/>
      <c r="AF31" s="138"/>
    </row>
    <row r="32" spans="1:32" ht="15.75" thickBot="1">
      <c r="A32" s="398"/>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159"/>
      <c r="AF32" s="138"/>
    </row>
    <row r="33" spans="1:32" ht="15.75" customHeight="1" thickBot="1">
      <c r="A33" s="372"/>
      <c r="B33" s="139"/>
      <c r="C33" s="400" t="s">
        <v>422</v>
      </c>
      <c r="E33" s="986"/>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8"/>
      <c r="AD33" s="298"/>
      <c r="AE33" s="159"/>
      <c r="AF33" s="138"/>
    </row>
    <row r="34" spans="1:32" ht="15.75" customHeight="1">
      <c r="A34" s="372"/>
      <c r="B34" s="139"/>
      <c r="C34" s="400"/>
      <c r="D34" s="91"/>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298"/>
      <c r="AE34" s="159"/>
      <c r="AF34" s="138"/>
    </row>
    <row r="35" spans="1:32" ht="15.75" customHeight="1">
      <c r="A35" s="372"/>
      <c r="B35" s="139"/>
      <c r="C35" s="400"/>
      <c r="D35" s="91"/>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298"/>
      <c r="AE35" s="159"/>
      <c r="AF35" s="138"/>
    </row>
    <row r="36" spans="1:32" ht="15.75" customHeight="1">
      <c r="A36" s="372"/>
      <c r="B36" s="139"/>
      <c r="C36" s="400"/>
      <c r="D36" s="91"/>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298"/>
      <c r="AE36" s="159"/>
      <c r="AF36" s="138"/>
    </row>
    <row r="37" spans="1:32" ht="54" customHeight="1">
      <c r="A37" s="402" t="s">
        <v>696</v>
      </c>
      <c r="B37" s="725" t="s">
        <v>664</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159"/>
      <c r="AF37" s="543"/>
    </row>
    <row r="38" spans="1:32" ht="26.25" customHeight="1">
      <c r="A38" s="403"/>
      <c r="B38" s="356"/>
      <c r="C38" s="751" t="s">
        <v>646</v>
      </c>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159"/>
      <c r="AF38" s="543"/>
    </row>
    <row r="39" spans="1:32" ht="38.25" customHeight="1">
      <c r="A39" s="403"/>
      <c r="B39" s="356"/>
      <c r="C39" s="751" t="s">
        <v>665</v>
      </c>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159"/>
      <c r="AF39" s="543"/>
    </row>
    <row r="40" spans="1:32" ht="33" customHeight="1">
      <c r="A40" s="372"/>
      <c r="B40" s="139"/>
      <c r="C40" s="783" t="s">
        <v>654</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159"/>
      <c r="AF40" s="138"/>
    </row>
    <row r="41" spans="1:32" ht="15.75" customHeight="1" thickBot="1">
      <c r="A41" s="372"/>
      <c r="B41" s="139"/>
      <c r="C41" s="400"/>
      <c r="D41" s="91"/>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298"/>
      <c r="AE41" s="159"/>
      <c r="AF41" s="138"/>
    </row>
    <row r="42" spans="1:32" ht="18.75" customHeight="1" thickBot="1">
      <c r="A42" s="403"/>
      <c r="B42" s="404"/>
      <c r="C42" s="968"/>
      <c r="D42" s="969"/>
      <c r="E42" s="969"/>
      <c r="F42" s="969"/>
      <c r="G42" s="970"/>
      <c r="H42" s="159"/>
      <c r="I42" s="298"/>
      <c r="J42" s="159"/>
      <c r="K42" s="298"/>
      <c r="L42" s="298"/>
      <c r="M42" s="298"/>
      <c r="N42" s="298"/>
      <c r="O42" s="298"/>
      <c r="P42" s="298"/>
      <c r="Q42" s="298"/>
      <c r="R42" s="298"/>
      <c r="S42" s="298"/>
      <c r="T42" s="298"/>
      <c r="U42" s="298"/>
      <c r="V42" s="298"/>
      <c r="W42" s="298"/>
      <c r="X42" s="298"/>
      <c r="Y42" s="298"/>
      <c r="Z42" s="298"/>
      <c r="AA42" s="298"/>
      <c r="AB42" s="298"/>
      <c r="AC42" s="298"/>
      <c r="AD42" s="298"/>
      <c r="AE42" s="159"/>
      <c r="AF42" s="543"/>
    </row>
    <row r="43" spans="1:32" ht="15" customHeight="1">
      <c r="A43" s="372"/>
      <c r="B43" s="366"/>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298"/>
      <c r="AD43" s="298"/>
      <c r="AE43" s="159"/>
      <c r="AF43" s="138"/>
    </row>
    <row r="44" spans="1:32" ht="15" customHeight="1">
      <c r="A44" s="372"/>
      <c r="B44" s="366"/>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298"/>
      <c r="AD44" s="298"/>
      <c r="AE44" s="159"/>
      <c r="AF44" s="138"/>
    </row>
    <row r="45" spans="1:32" ht="28.5" customHeight="1">
      <c r="A45" s="372" t="s">
        <v>263</v>
      </c>
      <c r="B45" s="725" t="s">
        <v>351</v>
      </c>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159"/>
      <c r="AF45" s="138"/>
    </row>
    <row r="46" spans="1:32" ht="12.95" customHeight="1">
      <c r="A46" s="372"/>
      <c r="B46" s="390"/>
      <c r="C46" s="726" t="s">
        <v>80</v>
      </c>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159"/>
      <c r="AF46" s="138"/>
    </row>
    <row r="47" spans="1:32" ht="15" customHeight="1" thickBot="1">
      <c r="A47" s="372"/>
      <c r="B47" s="298"/>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1"/>
      <c r="AF47" s="393"/>
    </row>
    <row r="48" spans="1:32" ht="15" customHeight="1" thickBot="1">
      <c r="A48" s="406"/>
      <c r="B48" s="366"/>
      <c r="C48" s="407"/>
      <c r="D48" s="7" t="s">
        <v>6205</v>
      </c>
      <c r="E48" s="366"/>
      <c r="F48" s="366"/>
      <c r="G48" s="366"/>
      <c r="H48" s="366"/>
      <c r="I48" s="366"/>
      <c r="J48" s="366"/>
      <c r="K48" s="395"/>
      <c r="L48" s="369"/>
      <c r="M48" s="139"/>
      <c r="N48" s="139"/>
      <c r="O48" s="139"/>
      <c r="P48" s="369"/>
      <c r="Q48" s="139"/>
      <c r="R48" s="139"/>
      <c r="S48" s="139"/>
      <c r="T48" s="395"/>
      <c r="U48" s="369"/>
      <c r="V48" s="366"/>
      <c r="W48" s="366"/>
      <c r="X48" s="159"/>
      <c r="Y48" s="159"/>
      <c r="Z48" s="159"/>
      <c r="AA48" s="48"/>
      <c r="AB48" s="48"/>
      <c r="AC48" s="48"/>
      <c r="AD48" s="48"/>
      <c r="AE48" s="159"/>
      <c r="AF48" s="393"/>
    </row>
    <row r="49" spans="1:32" ht="15" customHeight="1" thickBot="1">
      <c r="A49" s="406"/>
      <c r="B49" s="366"/>
      <c r="C49" s="407"/>
      <c r="D49" s="7" t="s">
        <v>6206</v>
      </c>
      <c r="E49" s="366"/>
      <c r="F49" s="366"/>
      <c r="G49" s="366"/>
      <c r="H49" s="366"/>
      <c r="I49" s="366"/>
      <c r="J49" s="366"/>
      <c r="K49" s="395"/>
      <c r="L49" s="369"/>
      <c r="M49" s="139"/>
      <c r="N49" s="139"/>
      <c r="O49" s="139"/>
      <c r="P49" s="369"/>
      <c r="Q49" s="139"/>
      <c r="R49" s="139"/>
      <c r="S49" s="139"/>
      <c r="T49" s="395"/>
      <c r="U49" s="369"/>
      <c r="V49" s="366"/>
      <c r="W49" s="366"/>
      <c r="X49" s="159"/>
      <c r="Y49" s="159"/>
      <c r="Z49" s="159"/>
      <c r="AA49" s="48"/>
      <c r="AB49" s="48"/>
      <c r="AC49" s="48"/>
      <c r="AD49" s="48"/>
      <c r="AE49" s="159"/>
      <c r="AF49" s="393"/>
    </row>
    <row r="50" spans="1:32" ht="15" customHeight="1" thickBot="1">
      <c r="A50" s="406"/>
      <c r="B50" s="366"/>
      <c r="C50" s="407"/>
      <c r="D50" s="7" t="s">
        <v>700</v>
      </c>
      <c r="E50" s="366"/>
      <c r="F50" s="366"/>
      <c r="G50" s="366"/>
      <c r="H50" s="366"/>
      <c r="I50" s="366"/>
      <c r="J50" s="366"/>
      <c r="K50" s="395"/>
      <c r="L50" s="369"/>
      <c r="M50" s="139"/>
      <c r="N50" s="139"/>
      <c r="O50" s="139"/>
      <c r="P50" s="369"/>
      <c r="Q50" s="139"/>
      <c r="R50" s="139"/>
      <c r="S50" s="139"/>
      <c r="T50" s="395"/>
      <c r="U50" s="369"/>
      <c r="V50" s="366"/>
      <c r="W50" s="366"/>
      <c r="X50" s="159"/>
      <c r="Y50" s="159"/>
      <c r="Z50" s="159"/>
      <c r="AA50" s="48"/>
      <c r="AB50" s="48"/>
      <c r="AC50" s="48"/>
      <c r="AD50" s="48"/>
      <c r="AE50" s="159"/>
      <c r="AF50" s="393"/>
    </row>
    <row r="51" spans="1:32" ht="15" customHeight="1" thickBot="1">
      <c r="A51" s="406"/>
      <c r="B51" s="366"/>
      <c r="C51" s="407"/>
      <c r="D51" s="7" t="s">
        <v>701</v>
      </c>
      <c r="E51" s="366"/>
      <c r="F51" s="366"/>
      <c r="G51" s="366"/>
      <c r="H51" s="366"/>
      <c r="I51" s="366"/>
      <c r="J51" s="366"/>
      <c r="K51" s="395"/>
      <c r="L51" s="369"/>
      <c r="M51" s="139"/>
      <c r="N51" s="139"/>
      <c r="O51" s="139"/>
      <c r="P51" s="369"/>
      <c r="Q51" s="139"/>
      <c r="R51" s="139"/>
      <c r="S51" s="139"/>
      <c r="T51" s="395"/>
      <c r="U51" s="369"/>
      <c r="V51" s="366"/>
      <c r="W51" s="366"/>
      <c r="X51" s="159"/>
      <c r="Y51" s="159"/>
      <c r="Z51" s="159"/>
      <c r="AA51" s="48"/>
      <c r="AB51" s="48"/>
      <c r="AC51" s="48"/>
      <c r="AD51" s="48"/>
      <c r="AE51" s="159"/>
      <c r="AF51" s="393"/>
    </row>
    <row r="52" spans="1:32" ht="15" customHeight="1" thickBot="1">
      <c r="A52" s="406"/>
      <c r="B52" s="366"/>
      <c r="C52" s="407"/>
      <c r="D52" s="7" t="s">
        <v>6207</v>
      </c>
      <c r="E52" s="366"/>
      <c r="F52" s="366"/>
      <c r="G52" s="366"/>
      <c r="H52" s="366"/>
      <c r="I52" s="366"/>
      <c r="J52" s="366"/>
      <c r="K52" s="395"/>
      <c r="L52" s="369"/>
      <c r="M52" s="139"/>
      <c r="N52" s="139"/>
      <c r="O52" s="139"/>
      <c r="P52" s="369"/>
      <c r="Q52" s="139"/>
      <c r="R52" s="139"/>
      <c r="S52" s="139"/>
      <c r="T52" s="395"/>
      <c r="U52" s="369"/>
      <c r="V52" s="366"/>
      <c r="W52" s="366"/>
      <c r="X52" s="159"/>
      <c r="Y52" s="159"/>
      <c r="Z52" s="159"/>
      <c r="AA52" s="48"/>
      <c r="AB52" s="48"/>
      <c r="AC52" s="48"/>
      <c r="AD52" s="48"/>
      <c r="AE52" s="159"/>
      <c r="AF52" s="393"/>
    </row>
    <row r="53" spans="1:32">
      <c r="A53" s="406"/>
      <c r="B53" s="366"/>
      <c r="C53" s="395"/>
      <c r="D53" s="369"/>
      <c r="E53" s="366"/>
      <c r="F53" s="366"/>
      <c r="G53" s="366"/>
      <c r="H53" s="366"/>
      <c r="I53" s="366"/>
      <c r="J53" s="366"/>
      <c r="K53" s="395"/>
      <c r="L53" s="369"/>
      <c r="M53" s="139"/>
      <c r="N53" s="139"/>
      <c r="O53" s="139"/>
      <c r="P53" s="369"/>
      <c r="Q53" s="139"/>
      <c r="R53" s="139"/>
      <c r="S53" s="139"/>
      <c r="T53" s="395"/>
      <c r="U53" s="369"/>
      <c r="V53" s="366"/>
      <c r="W53" s="366"/>
      <c r="X53" s="159"/>
      <c r="Y53" s="159"/>
      <c r="Z53" s="159"/>
      <c r="AA53" s="48"/>
      <c r="AB53" s="48"/>
      <c r="AC53" s="48"/>
      <c r="AD53" s="48"/>
      <c r="AE53" s="159"/>
      <c r="AF53" s="393"/>
    </row>
    <row r="54" spans="1:32">
      <c r="A54" s="406"/>
      <c r="B54" s="714" t="str">
        <f>IF(COUNTIF(C48:C52,"X")&gt;1,"ERROR: Favor de seleccionar sólo una opción","")</f>
        <v/>
      </c>
      <c r="C54" s="714"/>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159"/>
      <c r="AF54" s="393"/>
    </row>
    <row r="55" spans="1:32" ht="15.75" thickBot="1">
      <c r="A55" s="398"/>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544"/>
    </row>
    <row r="56" spans="1:32" ht="17.25" customHeight="1" thickBot="1">
      <c r="A56" s="408"/>
      <c r="B56" s="873" t="s">
        <v>430</v>
      </c>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5"/>
      <c r="AE56" s="408"/>
      <c r="AF56" s="138"/>
    </row>
    <row r="57" spans="1:32">
      <c r="A57" s="375"/>
      <c r="B57" s="956" t="s">
        <v>424</v>
      </c>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8"/>
      <c r="AE57" s="159"/>
      <c r="AF57" s="543"/>
    </row>
    <row r="58" spans="1:32" ht="25.5" customHeight="1">
      <c r="A58" s="375"/>
      <c r="B58" s="409"/>
      <c r="C58" s="841" t="s">
        <v>425</v>
      </c>
      <c r="D58" s="841"/>
      <c r="E58" s="841"/>
      <c r="F58" s="841"/>
      <c r="G58" s="841"/>
      <c r="H58" s="841"/>
      <c r="I58" s="841"/>
      <c r="J58" s="841"/>
      <c r="K58" s="841"/>
      <c r="L58" s="841"/>
      <c r="M58" s="841"/>
      <c r="N58" s="841"/>
      <c r="O58" s="841"/>
      <c r="P58" s="841"/>
      <c r="Q58" s="841"/>
      <c r="R58" s="841"/>
      <c r="S58" s="841"/>
      <c r="T58" s="841"/>
      <c r="U58" s="841"/>
      <c r="V58" s="841"/>
      <c r="W58" s="841"/>
      <c r="X58" s="841"/>
      <c r="Y58" s="841"/>
      <c r="Z58" s="841"/>
      <c r="AA58" s="841"/>
      <c r="AB58" s="841"/>
      <c r="AC58" s="841"/>
      <c r="AD58" s="842"/>
      <c r="AE58" s="159"/>
      <c r="AF58" s="543"/>
    </row>
    <row r="59" spans="1:32" ht="27.75" customHeight="1">
      <c r="A59" s="375"/>
      <c r="B59" s="409"/>
      <c r="C59" s="841" t="s">
        <v>431</v>
      </c>
      <c r="D59" s="841"/>
      <c r="E59" s="841"/>
      <c r="F59" s="841"/>
      <c r="G59" s="841"/>
      <c r="H59" s="841"/>
      <c r="I59" s="841"/>
      <c r="J59" s="841"/>
      <c r="K59" s="841"/>
      <c r="L59" s="841"/>
      <c r="M59" s="841"/>
      <c r="N59" s="841"/>
      <c r="O59" s="841"/>
      <c r="P59" s="841"/>
      <c r="Q59" s="841"/>
      <c r="R59" s="841"/>
      <c r="S59" s="841"/>
      <c r="T59" s="841"/>
      <c r="U59" s="841"/>
      <c r="V59" s="841"/>
      <c r="W59" s="841"/>
      <c r="X59" s="841"/>
      <c r="Y59" s="841"/>
      <c r="Z59" s="841"/>
      <c r="AA59" s="841"/>
      <c r="AB59" s="841"/>
      <c r="AC59" s="841"/>
      <c r="AD59" s="842"/>
      <c r="AE59" s="159"/>
      <c r="AF59" s="543"/>
    </row>
    <row r="60" spans="1:32" ht="27.75" customHeight="1">
      <c r="A60" s="375"/>
      <c r="B60" s="409"/>
      <c r="C60" s="841" t="s">
        <v>426</v>
      </c>
      <c r="D60" s="841"/>
      <c r="E60" s="841"/>
      <c r="F60" s="841"/>
      <c r="G60" s="841"/>
      <c r="H60" s="841"/>
      <c r="I60" s="841"/>
      <c r="J60" s="841"/>
      <c r="K60" s="841"/>
      <c r="L60" s="841"/>
      <c r="M60" s="841"/>
      <c r="N60" s="841"/>
      <c r="O60" s="841"/>
      <c r="P60" s="841"/>
      <c r="Q60" s="841"/>
      <c r="R60" s="841"/>
      <c r="S60" s="841"/>
      <c r="T60" s="841"/>
      <c r="U60" s="841"/>
      <c r="V60" s="841"/>
      <c r="W60" s="841"/>
      <c r="X60" s="841"/>
      <c r="Y60" s="841"/>
      <c r="Z60" s="841"/>
      <c r="AA60" s="841"/>
      <c r="AB60" s="841"/>
      <c r="AC60" s="841"/>
      <c r="AD60" s="842"/>
      <c r="AE60" s="159"/>
      <c r="AF60" s="543"/>
    </row>
    <row r="61" spans="1:32" ht="25.5" customHeight="1">
      <c r="A61" s="375"/>
      <c r="B61" s="409"/>
      <c r="C61" s="841" t="s">
        <v>427</v>
      </c>
      <c r="D61" s="841"/>
      <c r="E61" s="841"/>
      <c r="F61" s="841"/>
      <c r="G61" s="841"/>
      <c r="H61" s="841"/>
      <c r="I61" s="841"/>
      <c r="J61" s="841"/>
      <c r="K61" s="841"/>
      <c r="L61" s="841"/>
      <c r="M61" s="841"/>
      <c r="N61" s="841"/>
      <c r="O61" s="841"/>
      <c r="P61" s="841"/>
      <c r="Q61" s="841"/>
      <c r="R61" s="841"/>
      <c r="S61" s="841"/>
      <c r="T61" s="841"/>
      <c r="U61" s="841"/>
      <c r="V61" s="841"/>
      <c r="W61" s="841"/>
      <c r="X61" s="841"/>
      <c r="Y61" s="841"/>
      <c r="Z61" s="841"/>
      <c r="AA61" s="841"/>
      <c r="AB61" s="841"/>
      <c r="AC61" s="841"/>
      <c r="AD61" s="842"/>
      <c r="AE61" s="159"/>
      <c r="AF61" s="543"/>
    </row>
    <row r="62" spans="1:32">
      <c r="A62" s="375"/>
      <c r="B62" s="385"/>
      <c r="C62" s="867" t="s">
        <v>349</v>
      </c>
      <c r="D62" s="867"/>
      <c r="E62" s="867"/>
      <c r="F62" s="867"/>
      <c r="G62" s="867"/>
      <c r="H62" s="867"/>
      <c r="I62" s="867"/>
      <c r="J62" s="867"/>
      <c r="K62" s="867"/>
      <c r="L62" s="867"/>
      <c r="M62" s="867"/>
      <c r="N62" s="867"/>
      <c r="O62" s="867"/>
      <c r="P62" s="867"/>
      <c r="Q62" s="867"/>
      <c r="R62" s="867"/>
      <c r="S62" s="867"/>
      <c r="T62" s="867"/>
      <c r="U62" s="867"/>
      <c r="V62" s="867"/>
      <c r="W62" s="867"/>
      <c r="X62" s="867"/>
      <c r="Y62" s="867"/>
      <c r="Z62" s="867"/>
      <c r="AA62" s="867"/>
      <c r="AB62" s="867"/>
      <c r="AC62" s="867"/>
      <c r="AD62" s="868"/>
      <c r="AE62" s="91"/>
      <c r="AF62" s="543"/>
    </row>
    <row r="63" spans="1:32">
      <c r="A63" s="375"/>
      <c r="B63" s="876" t="s">
        <v>78</v>
      </c>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8"/>
      <c r="AE63" s="159"/>
      <c r="AF63" s="543"/>
    </row>
    <row r="64" spans="1:32" ht="48" customHeight="1">
      <c r="A64" s="375"/>
      <c r="B64" s="410"/>
      <c r="C64" s="841" t="s">
        <v>666</v>
      </c>
      <c r="D64" s="841"/>
      <c r="E64" s="841"/>
      <c r="F64" s="841"/>
      <c r="G64" s="841"/>
      <c r="H64" s="841"/>
      <c r="I64" s="841"/>
      <c r="J64" s="841"/>
      <c r="K64" s="841"/>
      <c r="L64" s="841"/>
      <c r="M64" s="841"/>
      <c r="N64" s="841"/>
      <c r="O64" s="841"/>
      <c r="P64" s="841"/>
      <c r="Q64" s="841"/>
      <c r="R64" s="841"/>
      <c r="S64" s="841"/>
      <c r="T64" s="841"/>
      <c r="U64" s="841"/>
      <c r="V64" s="841"/>
      <c r="W64" s="841"/>
      <c r="X64" s="841"/>
      <c r="Y64" s="841"/>
      <c r="Z64" s="841"/>
      <c r="AA64" s="841"/>
      <c r="AB64" s="841"/>
      <c r="AC64" s="841"/>
      <c r="AD64" s="842"/>
      <c r="AE64" s="159"/>
      <c r="AF64" s="543"/>
    </row>
    <row r="65" spans="1:35" ht="52.5" customHeight="1">
      <c r="A65" s="375"/>
      <c r="B65" s="386"/>
      <c r="C65" s="867" t="s">
        <v>667</v>
      </c>
      <c r="D65" s="867"/>
      <c r="E65" s="867"/>
      <c r="F65" s="867"/>
      <c r="G65" s="867"/>
      <c r="H65" s="867"/>
      <c r="I65" s="867"/>
      <c r="J65" s="867"/>
      <c r="K65" s="867"/>
      <c r="L65" s="867"/>
      <c r="M65" s="867"/>
      <c r="N65" s="867"/>
      <c r="O65" s="867"/>
      <c r="P65" s="867"/>
      <c r="Q65" s="867"/>
      <c r="R65" s="867"/>
      <c r="S65" s="867"/>
      <c r="T65" s="867"/>
      <c r="U65" s="867"/>
      <c r="V65" s="867"/>
      <c r="W65" s="867"/>
      <c r="X65" s="867"/>
      <c r="Y65" s="867"/>
      <c r="Z65" s="867"/>
      <c r="AA65" s="867"/>
      <c r="AB65" s="867"/>
      <c r="AC65" s="867"/>
      <c r="AD65" s="868"/>
      <c r="AE65" s="159"/>
      <c r="AF65" s="543"/>
    </row>
    <row r="66" spans="1:35" ht="15" customHeight="1">
      <c r="A66" s="408"/>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138"/>
    </row>
    <row r="67" spans="1:35" ht="27" customHeight="1">
      <c r="A67" s="411" t="s">
        <v>264</v>
      </c>
      <c r="B67" s="725" t="s">
        <v>432</v>
      </c>
      <c r="C67" s="725"/>
      <c r="D67" s="725"/>
      <c r="E67" s="725"/>
      <c r="F67" s="725"/>
      <c r="G67" s="725"/>
      <c r="H67" s="725"/>
      <c r="I67" s="725"/>
      <c r="J67" s="725"/>
      <c r="K67" s="725"/>
      <c r="L67" s="725"/>
      <c r="M67" s="725"/>
      <c r="N67" s="725"/>
      <c r="O67" s="725"/>
      <c r="P67" s="725"/>
      <c r="Q67" s="725"/>
      <c r="R67" s="725"/>
      <c r="S67" s="725"/>
      <c r="T67" s="725"/>
      <c r="U67" s="725"/>
      <c r="V67" s="725"/>
      <c r="W67" s="725"/>
      <c r="X67" s="725"/>
      <c r="Y67" s="725"/>
      <c r="Z67" s="725"/>
      <c r="AA67" s="725"/>
      <c r="AB67" s="725"/>
      <c r="AC67" s="725"/>
      <c r="AD67" s="725"/>
      <c r="AE67" s="159"/>
      <c r="AF67" s="393"/>
      <c r="AG67" s="550" t="s">
        <v>741</v>
      </c>
      <c r="AH67" s="550" t="s">
        <v>742</v>
      </c>
      <c r="AI67" s="550" t="s">
        <v>743</v>
      </c>
    </row>
    <row r="68" spans="1:35">
      <c r="A68" s="179"/>
      <c r="B68" s="412"/>
      <c r="C68" s="726" t="s">
        <v>433</v>
      </c>
      <c r="D68" s="726"/>
      <c r="E68" s="726"/>
      <c r="F68" s="726"/>
      <c r="G68" s="726"/>
      <c r="H68" s="726"/>
      <c r="I68" s="726"/>
      <c r="J68" s="726"/>
      <c r="K68" s="726"/>
      <c r="L68" s="726"/>
      <c r="M68" s="726"/>
      <c r="N68" s="726"/>
      <c r="O68" s="726"/>
      <c r="P68" s="726"/>
      <c r="Q68" s="726"/>
      <c r="R68" s="726"/>
      <c r="S68" s="726"/>
      <c r="T68" s="726"/>
      <c r="U68" s="726"/>
      <c r="V68" s="726"/>
      <c r="W68" s="726"/>
      <c r="X68" s="726"/>
      <c r="Y68" s="726"/>
      <c r="Z68" s="726"/>
      <c r="AA68" s="726"/>
      <c r="AB68" s="726"/>
      <c r="AC68" s="726"/>
      <c r="AD68" s="726"/>
      <c r="AE68" s="310"/>
      <c r="AF68" s="377"/>
      <c r="AG68" s="551">
        <f>+COUNTBLANK(B70:F74)</f>
        <v>24</v>
      </c>
      <c r="AH68" s="551">
        <v>24</v>
      </c>
      <c r="AI68" s="551">
        <v>21</v>
      </c>
    </row>
    <row r="69" spans="1:35" ht="15.75" thickBot="1">
      <c r="A69" s="372"/>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159"/>
      <c r="AE69" s="159"/>
      <c r="AF69" s="393"/>
      <c r="AG69" s="552"/>
      <c r="AH69" s="552"/>
      <c r="AI69" s="552"/>
    </row>
    <row r="70" spans="1:35" ht="15.75" thickBot="1">
      <c r="A70" s="372"/>
      <c r="B70" s="968"/>
      <c r="C70" s="969"/>
      <c r="D70" s="969"/>
      <c r="E70" s="970"/>
      <c r="F70" s="414" t="s">
        <v>668</v>
      </c>
      <c r="G70" s="366"/>
      <c r="H70" s="366"/>
      <c r="I70" s="298"/>
      <c r="J70" s="159"/>
      <c r="K70" s="298"/>
      <c r="L70" s="299"/>
      <c r="M70" s="298"/>
      <c r="N70" s="298"/>
      <c r="O70" s="298"/>
      <c r="P70" s="298"/>
      <c r="Q70" s="298"/>
      <c r="R70" s="298"/>
      <c r="S70" s="298"/>
      <c r="T70" s="298"/>
      <c r="U70" s="298"/>
      <c r="V70" s="298"/>
      <c r="W70" s="298"/>
      <c r="X70" s="298"/>
      <c r="Y70" s="298"/>
      <c r="Z70" s="298"/>
      <c r="AA70" s="298"/>
      <c r="AB70" s="298"/>
      <c r="AC70" s="298"/>
      <c r="AD70" s="159"/>
      <c r="AE70" s="159"/>
      <c r="AF70" s="393"/>
      <c r="AG70" s="550" t="s">
        <v>744</v>
      </c>
      <c r="AH70" s="550" t="s">
        <v>745</v>
      </c>
      <c r="AI70" s="550" t="s">
        <v>746</v>
      </c>
    </row>
    <row r="71" spans="1:35">
      <c r="A71" s="372"/>
      <c r="B71" s="298"/>
      <c r="C71" s="298"/>
      <c r="D71" s="298"/>
      <c r="E71" s="298"/>
      <c r="F71" s="298"/>
      <c r="G71" s="298"/>
      <c r="H71" s="298"/>
      <c r="I71" s="298"/>
      <c r="J71" s="298"/>
      <c r="K71" s="298"/>
      <c r="L71" s="299"/>
      <c r="M71" s="298"/>
      <c r="N71" s="298"/>
      <c r="O71" s="298"/>
      <c r="P71" s="298"/>
      <c r="Q71" s="298"/>
      <c r="R71" s="298"/>
      <c r="S71" s="298"/>
      <c r="T71" s="298"/>
      <c r="U71" s="298"/>
      <c r="V71" s="298"/>
      <c r="W71" s="298"/>
      <c r="X71" s="298"/>
      <c r="Y71" s="298"/>
      <c r="Z71" s="298"/>
      <c r="AA71" s="298"/>
      <c r="AB71" s="298"/>
      <c r="AC71" s="298"/>
      <c r="AD71" s="159"/>
      <c r="AE71" s="159"/>
      <c r="AF71" s="393"/>
      <c r="AG71" s="551">
        <f>+COUNTIF(D72:F74,"NS")</f>
        <v>0</v>
      </c>
      <c r="AH71" s="553">
        <f>SUM(D72,D74)</f>
        <v>0</v>
      </c>
      <c r="AI71" s="554">
        <f>IF(AG68=24,,IF(OR(AND(B70=0,AG71&gt;0),AND(B70="NS",AH71&gt;0),AND(B70="ns",AH71=0,AG71=0)),1,IF(OR(AND(B70&gt;0,AG71=2),AND(B70="NS",AG71=2),AND(B70="NS",AH71=0,AG71&gt;0),B70=AH71),0,1)))</f>
        <v>0</v>
      </c>
    </row>
    <row r="72" spans="1:35">
      <c r="A72" s="372"/>
      <c r="B72" s="415"/>
      <c r="C72" s="415"/>
      <c r="D72" s="990"/>
      <c r="E72" s="991"/>
      <c r="F72" s="992"/>
      <c r="G72" s="159" t="s">
        <v>170</v>
      </c>
      <c r="H72" s="139"/>
      <c r="I72" s="416"/>
      <c r="J72" s="416"/>
      <c r="K72" s="416"/>
      <c r="L72" s="416"/>
      <c r="M72" s="416"/>
      <c r="N72" s="416"/>
      <c r="O72" s="416"/>
      <c r="P72" s="416"/>
      <c r="Q72" s="416"/>
      <c r="R72" s="416"/>
      <c r="S72" s="416"/>
      <c r="T72" s="416"/>
      <c r="U72" s="416"/>
      <c r="V72" s="416"/>
      <c r="W72" s="416"/>
      <c r="X72" s="416"/>
      <c r="Y72" s="416"/>
      <c r="Z72" s="416"/>
      <c r="AA72" s="416"/>
      <c r="AB72" s="416"/>
      <c r="AC72" s="416"/>
      <c r="AD72" s="159"/>
      <c r="AE72" s="159"/>
      <c r="AF72" s="393"/>
    </row>
    <row r="73" spans="1:35" ht="6" customHeight="1">
      <c r="A73" s="372"/>
      <c r="B73" s="299"/>
      <c r="C73" s="299"/>
      <c r="D73" s="417"/>
      <c r="E73" s="417"/>
      <c r="F73" s="418"/>
      <c r="G73" s="298"/>
      <c r="H73" s="298"/>
      <c r="I73" s="298"/>
      <c r="J73" s="298"/>
      <c r="K73" s="298"/>
      <c r="L73" s="299"/>
      <c r="M73" s="298"/>
      <c r="N73" s="298"/>
      <c r="O73" s="298"/>
      <c r="P73" s="298"/>
      <c r="Q73" s="298"/>
      <c r="R73" s="298"/>
      <c r="S73" s="298"/>
      <c r="T73" s="298"/>
      <c r="U73" s="298"/>
      <c r="V73" s="298"/>
      <c r="W73" s="298"/>
      <c r="X73" s="298"/>
      <c r="Y73" s="298"/>
      <c r="Z73" s="298"/>
      <c r="AA73" s="298"/>
      <c r="AB73" s="298"/>
      <c r="AC73" s="298"/>
      <c r="AD73" s="159"/>
      <c r="AE73" s="159"/>
      <c r="AF73" s="393"/>
    </row>
    <row r="74" spans="1:35">
      <c r="A74" s="372"/>
      <c r="B74" s="415"/>
      <c r="C74" s="415"/>
      <c r="D74" s="990"/>
      <c r="E74" s="991"/>
      <c r="F74" s="992"/>
      <c r="G74" s="159" t="s">
        <v>171</v>
      </c>
      <c r="H74" s="139"/>
      <c r="I74" s="416"/>
      <c r="J74" s="416"/>
      <c r="K74" s="416"/>
      <c r="L74" s="416"/>
      <c r="M74" s="416"/>
      <c r="N74" s="416"/>
      <c r="O74" s="416"/>
      <c r="P74" s="416"/>
      <c r="Q74" s="416"/>
      <c r="R74" s="416"/>
      <c r="S74" s="416"/>
      <c r="T74" s="416"/>
      <c r="U74" s="416"/>
      <c r="V74" s="416"/>
      <c r="W74" s="416"/>
      <c r="X74" s="416"/>
      <c r="Y74" s="416"/>
      <c r="Z74" s="416"/>
      <c r="AA74" s="416"/>
      <c r="AB74" s="416"/>
      <c r="AC74" s="416"/>
      <c r="AD74" s="159"/>
      <c r="AE74" s="159"/>
      <c r="AF74" s="393"/>
    </row>
    <row r="75" spans="1:35">
      <c r="A75" s="372"/>
      <c r="B75" s="716" t="str">
        <f>+IF(SUM(AI71)=0,"","Error: La suma no coincide con el total")</f>
        <v/>
      </c>
      <c r="C75" s="716"/>
      <c r="D75" s="716"/>
      <c r="E75" s="716"/>
      <c r="F75" s="716"/>
      <c r="G75" s="716"/>
      <c r="H75" s="716"/>
      <c r="I75" s="716"/>
      <c r="J75" s="716"/>
      <c r="K75" s="716"/>
      <c r="L75" s="716"/>
      <c r="M75" s="716"/>
      <c r="N75" s="716"/>
      <c r="O75" s="716"/>
      <c r="P75" s="716"/>
      <c r="Q75" s="716"/>
      <c r="R75" s="716"/>
      <c r="S75" s="716"/>
      <c r="T75" s="716"/>
      <c r="U75" s="716"/>
      <c r="V75" s="716"/>
      <c r="W75" s="716"/>
      <c r="X75" s="716"/>
      <c r="Y75" s="716"/>
      <c r="Z75" s="716"/>
      <c r="AA75" s="716"/>
      <c r="AB75" s="716"/>
      <c r="AC75" s="716"/>
      <c r="AD75" s="716"/>
      <c r="AE75" s="159"/>
      <c r="AF75" s="393"/>
    </row>
    <row r="76" spans="1:35">
      <c r="A76" s="372"/>
      <c r="B76" s="713" t="str">
        <f>IF(OR(AG68=AH68,AG68=AI68),"","ERROR: Favor de llenar todas la celdas. Si no se cuenta con la información, registrar NS")</f>
        <v/>
      </c>
      <c r="C76" s="713"/>
      <c r="D76" s="713"/>
      <c r="E76" s="713"/>
      <c r="F76" s="713"/>
      <c r="G76" s="713"/>
      <c r="H76" s="713"/>
      <c r="I76" s="713"/>
      <c r="J76" s="713"/>
      <c r="K76" s="713"/>
      <c r="L76" s="713"/>
      <c r="M76" s="713"/>
      <c r="N76" s="713"/>
      <c r="O76" s="713"/>
      <c r="P76" s="713"/>
      <c r="Q76" s="713"/>
      <c r="R76" s="713"/>
      <c r="S76" s="713"/>
      <c r="T76" s="713"/>
      <c r="U76" s="713"/>
      <c r="V76" s="713"/>
      <c r="W76" s="713"/>
      <c r="X76" s="713"/>
      <c r="Y76" s="713"/>
      <c r="Z76" s="713"/>
      <c r="AA76" s="713"/>
      <c r="AB76" s="713"/>
      <c r="AC76" s="713"/>
      <c r="AD76" s="713"/>
      <c r="AE76" s="159"/>
      <c r="AF76" s="393"/>
    </row>
    <row r="77" spans="1:35">
      <c r="A77" s="375"/>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159"/>
      <c r="AF77" s="393"/>
    </row>
    <row r="78" spans="1:35" ht="29.25" customHeight="1">
      <c r="A78" s="372" t="s">
        <v>265</v>
      </c>
      <c r="B78" s="725" t="s">
        <v>436</v>
      </c>
      <c r="C78" s="725"/>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159"/>
      <c r="AF78" s="393"/>
    </row>
    <row r="79" spans="1:35" ht="15" customHeight="1">
      <c r="A79" s="375"/>
      <c r="B79" s="159"/>
      <c r="C79" s="787" t="s">
        <v>281</v>
      </c>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159"/>
      <c r="AF79" s="393"/>
      <c r="AG79" s="280" t="s">
        <v>741</v>
      </c>
      <c r="AH79" s="280" t="s">
        <v>747</v>
      </c>
      <c r="AI79" s="280" t="s">
        <v>748</v>
      </c>
    </row>
    <row r="80" spans="1:35" ht="15" customHeight="1">
      <c r="A80" s="375"/>
      <c r="B80" s="159"/>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59"/>
      <c r="AF80" s="393"/>
      <c r="AG80" s="550">
        <f>+COUNTBLANK(J83:AD84)</f>
        <v>42</v>
      </c>
      <c r="AH80" s="550">
        <v>42</v>
      </c>
      <c r="AI80" s="550">
        <v>28</v>
      </c>
    </row>
    <row r="81" spans="1:62">
      <c r="A81" s="375"/>
      <c r="B81" s="943" t="s">
        <v>63</v>
      </c>
      <c r="C81" s="944"/>
      <c r="D81" s="944"/>
      <c r="E81" s="944"/>
      <c r="F81" s="945"/>
      <c r="G81" s="943" t="s">
        <v>434</v>
      </c>
      <c r="H81" s="944"/>
      <c r="I81" s="944"/>
      <c r="J81" s="944"/>
      <c r="K81" s="944"/>
      <c r="L81" s="944"/>
      <c r="M81" s="944"/>
      <c r="N81" s="944"/>
      <c r="O81" s="944"/>
      <c r="P81" s="944"/>
      <c r="Q81" s="944"/>
      <c r="R81" s="944"/>
      <c r="S81" s="944"/>
      <c r="T81" s="944"/>
      <c r="U81" s="944"/>
      <c r="V81" s="944"/>
      <c r="W81" s="944"/>
      <c r="X81" s="944"/>
      <c r="Y81" s="944"/>
      <c r="Z81" s="944"/>
      <c r="AA81" s="944"/>
      <c r="AB81" s="944"/>
      <c r="AC81" s="944"/>
      <c r="AD81" s="945"/>
      <c r="AE81" s="159"/>
      <c r="AF81" s="543"/>
      <c r="AG81" s="280"/>
      <c r="AH81" s="280"/>
      <c r="AI81" s="280"/>
    </row>
    <row r="82" spans="1:62" ht="36.75" customHeight="1">
      <c r="A82" s="375"/>
      <c r="B82" s="946"/>
      <c r="C82" s="947"/>
      <c r="D82" s="947"/>
      <c r="E82" s="947"/>
      <c r="F82" s="948"/>
      <c r="G82" s="949" t="s">
        <v>116</v>
      </c>
      <c r="H82" s="950"/>
      <c r="I82" s="951"/>
      <c r="J82" s="853" t="s">
        <v>435</v>
      </c>
      <c r="K82" s="853"/>
      <c r="L82" s="854"/>
      <c r="M82" s="852" t="s">
        <v>108</v>
      </c>
      <c r="N82" s="853"/>
      <c r="O82" s="854"/>
      <c r="P82" s="852" t="s">
        <v>101</v>
      </c>
      <c r="Q82" s="853"/>
      <c r="R82" s="854"/>
      <c r="S82" s="852" t="s">
        <v>109</v>
      </c>
      <c r="T82" s="853"/>
      <c r="U82" s="854"/>
      <c r="V82" s="852" t="s">
        <v>110</v>
      </c>
      <c r="W82" s="853"/>
      <c r="X82" s="854"/>
      <c r="Y82" s="852" t="s">
        <v>111</v>
      </c>
      <c r="Z82" s="853"/>
      <c r="AA82" s="854"/>
      <c r="AB82" s="852" t="s">
        <v>64</v>
      </c>
      <c r="AC82" s="853"/>
      <c r="AD82" s="854"/>
      <c r="AE82" s="159"/>
      <c r="AF82" s="543"/>
      <c r="AG82" s="555" t="s">
        <v>749</v>
      </c>
      <c r="AH82" s="555" t="s">
        <v>750</v>
      </c>
      <c r="AI82" s="555" t="s">
        <v>746</v>
      </c>
    </row>
    <row r="83" spans="1:62">
      <c r="A83" s="375"/>
      <c r="B83" s="421" t="s">
        <v>119</v>
      </c>
      <c r="C83" s="772" t="s">
        <v>24</v>
      </c>
      <c r="D83" s="773"/>
      <c r="E83" s="773"/>
      <c r="F83" s="774"/>
      <c r="G83" s="952" t="str">
        <f>IF(D72="","",D72)</f>
        <v/>
      </c>
      <c r="H83" s="953"/>
      <c r="I83" s="954"/>
      <c r="J83" s="940"/>
      <c r="K83" s="941"/>
      <c r="L83" s="942"/>
      <c r="M83" s="940"/>
      <c r="N83" s="941"/>
      <c r="O83" s="942"/>
      <c r="P83" s="940"/>
      <c r="Q83" s="941"/>
      <c r="R83" s="942"/>
      <c r="S83" s="940"/>
      <c r="T83" s="941"/>
      <c r="U83" s="942"/>
      <c r="V83" s="940"/>
      <c r="W83" s="941"/>
      <c r="X83" s="942"/>
      <c r="Y83" s="940"/>
      <c r="Z83" s="941"/>
      <c r="AA83" s="942"/>
      <c r="AB83" s="940"/>
      <c r="AC83" s="941"/>
      <c r="AD83" s="942"/>
      <c r="AE83" s="159"/>
      <c r="AF83" s="543"/>
      <c r="AG83" s="556">
        <f>+SUM(J83:AD83)</f>
        <v>0</v>
      </c>
      <c r="AH83" s="555">
        <f>+COUNTIF(J83:AD83,"ns")</f>
        <v>0</v>
      </c>
      <c r="AI83" s="557">
        <f>IF(AG80=AH80,0,IF(OR(AND(G83=0,AH83&gt;0),AND(G83="ns",AG83&gt;0),AND(G83="NS",AG83=0,AH83=0)),1,IF(OR(AND(AH83&gt;=2,AG83&lt;G83),AND(G83="NS", AG83=0,AH83&gt;0),G83=AG83),0,1)))</f>
        <v>0</v>
      </c>
    </row>
    <row r="84" spans="1:62">
      <c r="A84" s="375"/>
      <c r="B84" s="421" t="s">
        <v>121</v>
      </c>
      <c r="C84" s="772" t="s">
        <v>25</v>
      </c>
      <c r="D84" s="773"/>
      <c r="E84" s="773"/>
      <c r="F84" s="774"/>
      <c r="G84" s="952" t="str">
        <f>IF(D74="","",D74)</f>
        <v/>
      </c>
      <c r="H84" s="953"/>
      <c r="I84" s="954"/>
      <c r="J84" s="940"/>
      <c r="K84" s="941"/>
      <c r="L84" s="942"/>
      <c r="M84" s="940"/>
      <c r="N84" s="941"/>
      <c r="O84" s="942"/>
      <c r="P84" s="940"/>
      <c r="Q84" s="941"/>
      <c r="R84" s="942"/>
      <c r="S84" s="940"/>
      <c r="T84" s="941"/>
      <c r="U84" s="942"/>
      <c r="V84" s="940"/>
      <c r="W84" s="941"/>
      <c r="X84" s="942"/>
      <c r="Y84" s="940"/>
      <c r="Z84" s="941"/>
      <c r="AA84" s="942"/>
      <c r="AB84" s="940"/>
      <c r="AC84" s="941"/>
      <c r="AD84" s="942"/>
      <c r="AE84" s="159"/>
      <c r="AF84" s="543"/>
      <c r="AG84" s="556">
        <f>+SUM(J84:AD84)</f>
        <v>0</v>
      </c>
      <c r="AH84" s="555">
        <f>+COUNTIF(J84:AD84,"ns")</f>
        <v>0</v>
      </c>
      <c r="AI84" s="557">
        <f>IF(AG80=AH80,0,IF(OR(AND(G84=0,AH84&gt;0),AND(G84="ns",AG84&gt;0),AND(G84="NS",AG84=0,AH84=0)),1,IF(OR(AND(AH84&gt;=2,AG84&lt;G84),AND(G84="NS", AG84=0,AH84&gt;0),G84=AG84),0,1)))</f>
        <v>0</v>
      </c>
    </row>
    <row r="85" spans="1:62" ht="15.75">
      <c r="A85" s="375"/>
      <c r="B85" s="422"/>
      <c r="C85" s="422"/>
      <c r="D85" s="422"/>
      <c r="E85" s="422"/>
      <c r="F85" s="423" t="s">
        <v>318</v>
      </c>
      <c r="G85" s="955">
        <f>IF(AND(SUM(G83:I84)=0,COUNTIF(G83:I84,"NS")&gt;0),"NS",SUM(G83:I84))</f>
        <v>0</v>
      </c>
      <c r="H85" s="955"/>
      <c r="I85" s="955"/>
      <c r="J85" s="955">
        <f>IF(AND(SUM(J83:L84)=0,COUNTIF(J83:L84,"NS")&gt;0),"NS",SUM(J83:L84))</f>
        <v>0</v>
      </c>
      <c r="K85" s="955"/>
      <c r="L85" s="955"/>
      <c r="M85" s="955">
        <f>IF(AND(SUM(M83:O84)=0,COUNTIF(M83:O84,"NS")&gt;0),"NS",SUM(M83:O84))</f>
        <v>0</v>
      </c>
      <c r="N85" s="955"/>
      <c r="O85" s="955"/>
      <c r="P85" s="955">
        <f>IF(AND(SUM(P83:R84)=0,COUNTIF(P83:R84,"NS")&gt;0),"NS",SUM(P83:R84))</f>
        <v>0</v>
      </c>
      <c r="Q85" s="955"/>
      <c r="R85" s="955"/>
      <c r="S85" s="955">
        <f>IF(AND(SUM(S83:U84)=0,COUNTIF(S83:U84,"NS")&gt;0),"NS",SUM(S83:U84))</f>
        <v>0</v>
      </c>
      <c r="T85" s="955"/>
      <c r="U85" s="955"/>
      <c r="V85" s="955">
        <f>IF(AND(SUM(V83:X84)=0,COUNTIF(V83:X84,"NS")&gt;0),"NS",SUM(V83:X84))</f>
        <v>0</v>
      </c>
      <c r="W85" s="955"/>
      <c r="X85" s="955"/>
      <c r="Y85" s="955">
        <f>IF(AND(SUM(Y83:AA84)=0,COUNTIF(Y83:AA84,"NS")&gt;0),"NS",SUM(Y83:AA84))</f>
        <v>0</v>
      </c>
      <c r="Z85" s="955"/>
      <c r="AA85" s="955"/>
      <c r="AB85" s="955">
        <f>IF(AND(SUM(AB83:AD84)=0,COUNTIF(AB83:AD84,"NS")&gt;0),"NS",SUM(AB83:AD84))</f>
        <v>0</v>
      </c>
      <c r="AC85" s="955"/>
      <c r="AD85" s="955"/>
      <c r="AE85" s="159"/>
      <c r="AF85" s="543"/>
      <c r="AG85" s="280"/>
      <c r="AH85" s="280"/>
      <c r="AI85" s="555">
        <f>SUM(AI83:AI84)</f>
        <v>0</v>
      </c>
    </row>
    <row r="86" spans="1:62">
      <c r="A86" s="375"/>
      <c r="B86" s="716" t="str">
        <f>IF(SUM(AI85)=0,"","ERROR: Revisar la suma por FILAS ya que no coincide con la de Totales")</f>
        <v/>
      </c>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159"/>
      <c r="AF86" s="543"/>
    </row>
    <row r="87" spans="1:62">
      <c r="A87" s="375"/>
      <c r="B87" s="782" t="str">
        <f>IF(OR(AG80=AH80,AG80=AI80),"","ERROR: Favor de llenar todas las celdas, si no se cuenta con la información registre NS")</f>
        <v/>
      </c>
      <c r="C87" s="782"/>
      <c r="D87" s="782"/>
      <c r="E87" s="782"/>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369"/>
      <c r="AF87" s="393"/>
    </row>
    <row r="88" spans="1:62">
      <c r="A88" s="375"/>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59"/>
      <c r="AF88" s="393"/>
    </row>
    <row r="89" spans="1:62" ht="30" customHeight="1">
      <c r="A89" s="372" t="s">
        <v>266</v>
      </c>
      <c r="B89" s="725" t="s">
        <v>437</v>
      </c>
      <c r="C89" s="725"/>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159"/>
      <c r="AF89" s="393"/>
    </row>
    <row r="90" spans="1:62" ht="14.25" customHeight="1">
      <c r="A90" s="179"/>
      <c r="B90" s="412"/>
      <c r="C90" s="841" t="s">
        <v>352</v>
      </c>
      <c r="D90" s="841"/>
      <c r="E90" s="841"/>
      <c r="F90" s="841"/>
      <c r="G90" s="841"/>
      <c r="H90" s="841"/>
      <c r="I90" s="841"/>
      <c r="J90" s="841"/>
      <c r="K90" s="841"/>
      <c r="L90" s="841"/>
      <c r="M90" s="841"/>
      <c r="N90" s="841"/>
      <c r="O90" s="841"/>
      <c r="P90" s="841"/>
      <c r="Q90" s="841"/>
      <c r="R90" s="841"/>
      <c r="S90" s="841"/>
      <c r="T90" s="841"/>
      <c r="U90" s="841"/>
      <c r="V90" s="841"/>
      <c r="W90" s="841"/>
      <c r="X90" s="841"/>
      <c r="Y90" s="841"/>
      <c r="Z90" s="841"/>
      <c r="AA90" s="841"/>
      <c r="AB90" s="841"/>
      <c r="AC90" s="841"/>
      <c r="AD90" s="841"/>
      <c r="AE90" s="310"/>
      <c r="AF90" s="377"/>
    </row>
    <row r="91" spans="1:62" ht="15" customHeight="1">
      <c r="A91" s="375"/>
      <c r="B91" s="159"/>
      <c r="C91" s="787" t="s">
        <v>281</v>
      </c>
      <c r="D91" s="787"/>
      <c r="E91" s="787"/>
      <c r="F91" s="787"/>
      <c r="G91" s="787"/>
      <c r="H91" s="787"/>
      <c r="I91" s="787"/>
      <c r="J91" s="787"/>
      <c r="K91" s="787"/>
      <c r="L91" s="787"/>
      <c r="M91" s="787"/>
      <c r="N91" s="787"/>
      <c r="O91" s="787"/>
      <c r="P91" s="787"/>
      <c r="Q91" s="787"/>
      <c r="R91" s="787"/>
      <c r="S91" s="787"/>
      <c r="T91" s="787"/>
      <c r="U91" s="787"/>
      <c r="V91" s="787"/>
      <c r="W91" s="787"/>
      <c r="X91" s="787"/>
      <c r="Y91" s="787"/>
      <c r="Z91" s="787"/>
      <c r="AA91" s="787"/>
      <c r="AB91" s="787"/>
      <c r="AC91" s="787"/>
      <c r="AD91" s="787"/>
      <c r="AE91" s="159"/>
      <c r="AF91" s="393"/>
    </row>
    <row r="92" spans="1:62" ht="15" customHeight="1">
      <c r="A92" s="375"/>
      <c r="B92" s="159"/>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59"/>
      <c r="AF92" s="393"/>
      <c r="AG92" s="177" t="s">
        <v>751</v>
      </c>
    </row>
    <row r="93" spans="1:62" ht="19.5" customHeight="1" thickBot="1">
      <c r="A93" s="375"/>
      <c r="B93" s="727" t="s">
        <v>379</v>
      </c>
      <c r="C93" s="728"/>
      <c r="D93" s="728"/>
      <c r="E93" s="728"/>
      <c r="F93" s="729"/>
      <c r="G93" s="771" t="s">
        <v>438</v>
      </c>
      <c r="H93" s="771"/>
      <c r="I93" s="771"/>
      <c r="J93" s="771"/>
      <c r="K93" s="771"/>
      <c r="L93" s="771"/>
      <c r="M93" s="771"/>
      <c r="N93" s="771"/>
      <c r="O93" s="771"/>
      <c r="P93" s="771"/>
      <c r="Q93" s="771"/>
      <c r="R93" s="771"/>
      <c r="S93" s="771"/>
      <c r="T93" s="771"/>
      <c r="U93" s="771"/>
      <c r="V93" s="771"/>
      <c r="W93" s="771"/>
      <c r="X93" s="771"/>
      <c r="Y93" s="771"/>
      <c r="Z93" s="771"/>
      <c r="AA93" s="771"/>
      <c r="AB93" s="771"/>
      <c r="AC93" s="771"/>
      <c r="AD93" s="399"/>
      <c r="AE93" s="159"/>
      <c r="AF93" s="543"/>
      <c r="AG93" s="177">
        <f>COUNTBLANK(G96:AC104)</f>
        <v>207</v>
      </c>
      <c r="AH93">
        <v>207</v>
      </c>
      <c r="AI93" s="177">
        <v>54</v>
      </c>
      <c r="AJ93" s="177"/>
      <c r="AK93" s="177"/>
      <c r="AL93" s="177"/>
      <c r="AM93" s="177"/>
      <c r="AN93" s="177"/>
      <c r="AO93" s="177"/>
      <c r="AP93" s="177"/>
      <c r="AQ93" s="177"/>
      <c r="AU93" s="384"/>
      <c r="AV93" s="384"/>
      <c r="AW93" s="384"/>
      <c r="AX93" s="384"/>
      <c r="AY93" s="384"/>
      <c r="AZ93" s="384"/>
      <c r="BA93" s="384"/>
      <c r="BB93" s="384"/>
      <c r="BC93" s="384"/>
      <c r="BD93" s="384"/>
      <c r="BE93" s="384"/>
      <c r="BF93" s="384"/>
      <c r="BG93" s="384"/>
      <c r="BH93" s="384"/>
      <c r="BI93" s="384"/>
      <c r="BJ93" s="384"/>
    </row>
    <row r="94" spans="1:62" ht="66.75" customHeight="1" thickBot="1">
      <c r="A94" s="375"/>
      <c r="B94" s="893"/>
      <c r="C94" s="894"/>
      <c r="D94" s="894"/>
      <c r="E94" s="894"/>
      <c r="F94" s="895"/>
      <c r="G94" s="727" t="s">
        <v>116</v>
      </c>
      <c r="H94" s="728"/>
      <c r="I94" s="729"/>
      <c r="J94" s="929" t="s">
        <v>24</v>
      </c>
      <c r="K94" s="930"/>
      <c r="L94" s="931"/>
      <c r="M94" s="929" t="s">
        <v>25</v>
      </c>
      <c r="N94" s="930"/>
      <c r="O94" s="931"/>
      <c r="P94" s="935" t="s">
        <v>435</v>
      </c>
      <c r="Q94" s="935"/>
      <c r="R94" s="935" t="s">
        <v>108</v>
      </c>
      <c r="S94" s="935"/>
      <c r="T94" s="935" t="s">
        <v>101</v>
      </c>
      <c r="U94" s="935"/>
      <c r="V94" s="935" t="s">
        <v>109</v>
      </c>
      <c r="W94" s="935"/>
      <c r="X94" s="935" t="s">
        <v>110</v>
      </c>
      <c r="Y94" s="935"/>
      <c r="Z94" s="935" t="s">
        <v>111</v>
      </c>
      <c r="AA94" s="935"/>
      <c r="AB94" s="935" t="s">
        <v>64</v>
      </c>
      <c r="AC94" s="935"/>
      <c r="AD94" s="425"/>
      <c r="AE94" s="159"/>
      <c r="AF94" s="543"/>
      <c r="AG94" s="767" t="s">
        <v>752</v>
      </c>
      <c r="AH94" s="767"/>
      <c r="AI94" s="767"/>
      <c r="AJ94" s="767" t="s">
        <v>761</v>
      </c>
      <c r="AK94" s="767"/>
      <c r="AL94" s="767"/>
      <c r="AM94" s="767" t="s">
        <v>753</v>
      </c>
      <c r="AN94" s="767"/>
      <c r="AO94" s="767"/>
      <c r="AP94" s="177"/>
      <c r="AR94" s="177"/>
      <c r="AS94" s="177"/>
      <c r="AT94" s="384"/>
      <c r="AU94" s="384"/>
      <c r="AV94" s="626" t="s">
        <v>435</v>
      </c>
      <c r="AW94" s="627"/>
      <c r="AX94" s="626" t="s">
        <v>108</v>
      </c>
      <c r="AY94" s="627"/>
      <c r="AZ94" s="626" t="s">
        <v>101</v>
      </c>
      <c r="BA94" s="627"/>
      <c r="BB94" s="626" t="s">
        <v>109</v>
      </c>
      <c r="BC94" s="627"/>
      <c r="BD94" s="626" t="s">
        <v>110</v>
      </c>
      <c r="BE94" s="627"/>
      <c r="BF94" s="626" t="s">
        <v>111</v>
      </c>
      <c r="BG94" s="627"/>
      <c r="BH94" s="626" t="s">
        <v>64</v>
      </c>
      <c r="BI94" s="627"/>
    </row>
    <row r="95" spans="1:62" ht="52.5" customHeight="1" thickBot="1">
      <c r="A95" s="375"/>
      <c r="B95" s="730"/>
      <c r="C95" s="731"/>
      <c r="D95" s="731"/>
      <c r="E95" s="731"/>
      <c r="F95" s="732"/>
      <c r="G95" s="730"/>
      <c r="H95" s="731"/>
      <c r="I95" s="732"/>
      <c r="J95" s="932"/>
      <c r="K95" s="933"/>
      <c r="L95" s="934"/>
      <c r="M95" s="932"/>
      <c r="N95" s="933"/>
      <c r="O95" s="934"/>
      <c r="P95" s="426" t="s">
        <v>24</v>
      </c>
      <c r="Q95" s="426" t="s">
        <v>439</v>
      </c>
      <c r="R95" s="426" t="s">
        <v>24</v>
      </c>
      <c r="S95" s="426" t="s">
        <v>439</v>
      </c>
      <c r="T95" s="426" t="s">
        <v>24</v>
      </c>
      <c r="U95" s="426" t="s">
        <v>439</v>
      </c>
      <c r="V95" s="426" t="s">
        <v>24</v>
      </c>
      <c r="W95" s="426" t="s">
        <v>439</v>
      </c>
      <c r="X95" s="426" t="s">
        <v>24</v>
      </c>
      <c r="Y95" s="426" t="s">
        <v>439</v>
      </c>
      <c r="Z95" s="426" t="s">
        <v>24</v>
      </c>
      <c r="AA95" s="426" t="s">
        <v>439</v>
      </c>
      <c r="AB95" s="426" t="s">
        <v>24</v>
      </c>
      <c r="AC95" s="426" t="s">
        <v>439</v>
      </c>
      <c r="AD95" s="425"/>
      <c r="AE95" s="159"/>
      <c r="AF95" s="543"/>
      <c r="AG95" s="558" t="s">
        <v>744</v>
      </c>
      <c r="AH95" s="558" t="s">
        <v>745</v>
      </c>
      <c r="AI95" s="558" t="s">
        <v>754</v>
      </c>
      <c r="AJ95" s="558" t="s">
        <v>744</v>
      </c>
      <c r="AK95" s="558" t="s">
        <v>745</v>
      </c>
      <c r="AL95" s="558" t="s">
        <v>754</v>
      </c>
      <c r="AM95" s="558" t="s">
        <v>744</v>
      </c>
      <c r="AN95" s="558" t="s">
        <v>745</v>
      </c>
      <c r="AO95" s="558" t="s">
        <v>754</v>
      </c>
      <c r="AP95" s="177"/>
      <c r="AR95" s="559"/>
      <c r="AS95" s="559" t="s">
        <v>755</v>
      </c>
      <c r="AT95" s="560" t="s">
        <v>756</v>
      </c>
      <c r="AU95" s="561" t="s">
        <v>757</v>
      </c>
      <c r="AV95" s="559" t="s">
        <v>758</v>
      </c>
      <c r="AW95" s="561" t="s">
        <v>759</v>
      </c>
      <c r="AX95" s="559" t="s">
        <v>758</v>
      </c>
      <c r="AY95" s="561" t="s">
        <v>759</v>
      </c>
      <c r="AZ95" s="559" t="s">
        <v>758</v>
      </c>
      <c r="BA95" s="561" t="s">
        <v>759</v>
      </c>
      <c r="BB95" s="559" t="s">
        <v>758</v>
      </c>
      <c r="BC95" s="561" t="s">
        <v>759</v>
      </c>
      <c r="BD95" s="559" t="s">
        <v>758</v>
      </c>
      <c r="BE95" s="561" t="s">
        <v>759</v>
      </c>
      <c r="BF95" s="559" t="s">
        <v>758</v>
      </c>
      <c r="BG95" s="561" t="s">
        <v>759</v>
      </c>
      <c r="BH95" s="559" t="s">
        <v>758</v>
      </c>
      <c r="BI95" s="561" t="s">
        <v>759</v>
      </c>
    </row>
    <row r="96" spans="1:62" ht="15" customHeight="1" thickBot="1">
      <c r="A96" s="375"/>
      <c r="B96" s="421" t="s">
        <v>119</v>
      </c>
      <c r="C96" s="784" t="s">
        <v>137</v>
      </c>
      <c r="D96" s="784"/>
      <c r="E96" s="784"/>
      <c r="F96" s="784"/>
      <c r="G96" s="776"/>
      <c r="H96" s="776"/>
      <c r="I96" s="776"/>
      <c r="J96" s="776"/>
      <c r="K96" s="776"/>
      <c r="L96" s="776"/>
      <c r="M96" s="776"/>
      <c r="N96" s="776"/>
      <c r="O96" s="776"/>
      <c r="P96" s="625"/>
      <c r="Q96" s="625"/>
      <c r="R96" s="625"/>
      <c r="S96" s="625"/>
      <c r="T96" s="625"/>
      <c r="U96" s="625"/>
      <c r="V96" s="625"/>
      <c r="W96" s="625"/>
      <c r="X96" s="625"/>
      <c r="Y96" s="625"/>
      <c r="Z96" s="625"/>
      <c r="AA96" s="625"/>
      <c r="AB96" s="625"/>
      <c r="AC96" s="625"/>
      <c r="AD96" s="399"/>
      <c r="AE96" s="159"/>
      <c r="AF96" s="543"/>
      <c r="AG96" s="558">
        <f>COUNTIF(J96:O96,"NS")</f>
        <v>0</v>
      </c>
      <c r="AH96" s="558">
        <f>SUM(J96:O96)</f>
        <v>0</v>
      </c>
      <c r="AI96" s="562">
        <f>IF($AG$93=207,0,IF(OR(AND(G96=0,AG96&gt;0),AND(G96="NS",AH96&gt;0),AND(G96="ns",AH96=0,AG96=0)),1,IF(OR(AND(G96&gt;0,AG96=2),AND(G96="NS",AG96=2),AND(G96="NS",AH96=0,AG96&gt;0),G96=AH96),0,1)))</f>
        <v>0</v>
      </c>
      <c r="AJ96" s="558">
        <f>SUM(COUNTIF(P96,"NS"),COUNTIF(R96,"}NS"), COUNTIF(T96,"NS"),COUNTIF(V96,"NS"),COUNTIF(X96,"NS"),COUNTIF(Z96,"NS"),COUNTIF(AB96,"NS"))</f>
        <v>0</v>
      </c>
      <c r="AK96" s="558">
        <f>SUM(P96,R96,T96,V96,X96,Z96,AB96)</f>
        <v>0</v>
      </c>
      <c r="AL96" s="563">
        <f>IF($AG$93=207,0,IF(OR(AND(J96=0,AJ96&gt;0),AND(J96="ns",AK96&gt;0),AND(J96="ns",AK96=0,AJ96=0)),1,IF(OR(AND(AJ96&gt;=2,AK96&lt;J96),AND(J96="ns",AK96=0,AJ96&gt;0),AK96=J96),0,1)))</f>
        <v>0</v>
      </c>
      <c r="AM96" s="558">
        <f>SUM(COUNTIF(Q96,"NS"), COUNTIF(S96,"NS"),COUNTIF(U96,"NS"),COUNTIF(W96,"NS"),COUNTIF(Y96,"NS"),COUNTIF(AA96,"NS"),COUNTIF(AC96,"NS"))</f>
        <v>0</v>
      </c>
      <c r="AN96" s="558">
        <f>SUM(Q96,S96,U96,W96,Y96,AA96,AC96)</f>
        <v>0</v>
      </c>
      <c r="AO96" s="563">
        <f>IF($AG$93=207,0,IF(OR(AND(M96=0,AM96&gt;0),AND(M96="ns",AN96&gt;0),AND(M96="ns",AN96=0,AM96=0)),0,IF(OR(AND(AM96&gt;=2,AN96&lt;M96),AND(M96="ns",AN96=0,AM96&gt;0),AN96=M96),0,1)))</f>
        <v>0</v>
      </c>
      <c r="AP96" s="177"/>
      <c r="AR96" s="564" t="s">
        <v>760</v>
      </c>
      <c r="AS96" s="564">
        <f>IF(AND(SUM($G$83:$I$84)=0,COUNTIF($G$83:$I$84,"NS")&gt;0),"NS",SUM($G$83:$I$84))</f>
        <v>0</v>
      </c>
      <c r="AT96" s="565" t="str">
        <f>$G$83</f>
        <v/>
      </c>
      <c r="AU96" s="566" t="str">
        <f>$G$84</f>
        <v/>
      </c>
      <c r="AV96" s="564">
        <f>$J$83</f>
        <v>0</v>
      </c>
      <c r="AW96" s="566">
        <f>$J$84</f>
        <v>0</v>
      </c>
      <c r="AX96" s="564">
        <f>$M$83</f>
        <v>0</v>
      </c>
      <c r="AY96" s="566">
        <f>$M$84</f>
        <v>0</v>
      </c>
      <c r="AZ96" s="564">
        <f>$P$83</f>
        <v>0</v>
      </c>
      <c r="BA96" s="566">
        <f>$P$84</f>
        <v>0</v>
      </c>
      <c r="BB96" s="564">
        <f>$S$83</f>
        <v>0</v>
      </c>
      <c r="BC96" s="566">
        <f>$S$84</f>
        <v>0</v>
      </c>
      <c r="BD96" s="564">
        <f>$V$83</f>
        <v>0</v>
      </c>
      <c r="BE96" s="566">
        <f>$V$84</f>
        <v>0</v>
      </c>
      <c r="BF96" s="564">
        <f>$Y$83</f>
        <v>0</v>
      </c>
      <c r="BG96" s="566">
        <f>$Y$84</f>
        <v>0</v>
      </c>
      <c r="BH96" s="564">
        <f>$AB$83</f>
        <v>0</v>
      </c>
      <c r="BI96" s="566">
        <f>$AB$84</f>
        <v>0</v>
      </c>
    </row>
    <row r="97" spans="1:62" ht="15" customHeight="1">
      <c r="A97" s="375"/>
      <c r="B97" s="421" t="s">
        <v>121</v>
      </c>
      <c r="C97" s="784" t="s">
        <v>138</v>
      </c>
      <c r="D97" s="784"/>
      <c r="E97" s="784"/>
      <c r="F97" s="784"/>
      <c r="G97" s="776"/>
      <c r="H97" s="776"/>
      <c r="I97" s="776"/>
      <c r="J97" s="776"/>
      <c r="K97" s="776"/>
      <c r="L97" s="776"/>
      <c r="M97" s="776"/>
      <c r="N97" s="776"/>
      <c r="O97" s="776"/>
      <c r="P97" s="625"/>
      <c r="Q97" s="625"/>
      <c r="R97" s="625"/>
      <c r="S97" s="625"/>
      <c r="T97" s="625"/>
      <c r="U97" s="625"/>
      <c r="V97" s="625"/>
      <c r="W97" s="625"/>
      <c r="X97" s="625"/>
      <c r="Y97" s="625"/>
      <c r="Z97" s="625"/>
      <c r="AA97" s="625"/>
      <c r="AB97" s="625"/>
      <c r="AC97" s="625"/>
      <c r="AD97" s="399"/>
      <c r="AE97" s="159"/>
      <c r="AF97" s="543"/>
      <c r="AG97" s="558">
        <f t="shared" ref="AG97:AG104" si="0">COUNTIF(J97:O97,"NS")</f>
        <v>0</v>
      </c>
      <c r="AH97" s="558">
        <f t="shared" ref="AH97:AH104" si="1">SUM(J97:O97)</f>
        <v>0</v>
      </c>
      <c r="AI97" s="562">
        <f t="shared" ref="AI97:AI104" si="2">IF($AG$93=207,0,IF(OR(AND(G97=0,AG97&gt;0),AND(G97="NS",AH97&gt;0),AND(G97="ns",AH97=0,AG97=0)),1,IF(OR(AND(G97&gt;0,AG97=2),AND(G97="NS",AG97=2),AND(G97="NS",AH97=0,AG97&gt;0),G97=AH97),0,1)))</f>
        <v>0</v>
      </c>
      <c r="AJ97" s="558">
        <f t="shared" ref="AJ97:AJ104" si="3">SUM(COUNTIF(P97,"NS"),COUNTIF(R97,"}NS"), COUNTIF(T97,"NS"),COUNTIF(V97,"NS"),COUNTIF(X97,"NS"),COUNTIF(Z97,"NS"),COUNTIF(AB97,"NS"))</f>
        <v>0</v>
      </c>
      <c r="AK97" s="558">
        <f t="shared" ref="AK97:AK104" si="4">SUM(P97,R97,T97,V97,X97,Z97,AB97)</f>
        <v>0</v>
      </c>
      <c r="AL97" s="563">
        <f t="shared" ref="AL97:AL104" si="5">IF($AG$93=207,0,IF(OR(AND(J97=0,AJ97&gt;0),AND(J97="ns",AK97&gt;0),AND(J97="ns",AK97=0,AJ97=0)),1,IF(OR(AND(AJ97&gt;=2,AK97&lt;J97),AND(J97="ns",AK97=0,AJ97&gt;0),AK97=J97),0,1)))</f>
        <v>0</v>
      </c>
      <c r="AM97" s="558">
        <f t="shared" ref="AM97:AM104" si="6">SUM(COUNTIF(Q97,"NS"), COUNTIF(S97,"NS"),COUNTIF(U97,"NS"),COUNTIF(W97,"NS"),COUNTIF(Y97,"NS"),COUNTIF(AA97,"NS"),COUNTIF(AC97,"NS"))</f>
        <v>0</v>
      </c>
      <c r="AN97" s="558">
        <f t="shared" ref="AN97:AN104" si="7">SUM(Q97,S97,U97,W97,Y97,AA97,AC97)</f>
        <v>0</v>
      </c>
      <c r="AO97" s="563">
        <f t="shared" ref="AO97:AO104" si="8">IF($AG$93=207,0,IF(OR(AND(M97=0,AM97&gt;0),AND(M97="ns",AN97&gt;0),AND(M97="ns",AN97=0,AM97=0)),0,IF(OR(AND(AM97&gt;=2,AN97&lt;M97),AND(M97="ns",AN97=0,AM97&gt;0),AN97=M97),0,1)))</f>
        <v>0</v>
      </c>
      <c r="AP97" s="177"/>
      <c r="AR97" s="567" t="s">
        <v>749</v>
      </c>
      <c r="AS97" s="573">
        <f>SUM(G96:I104)</f>
        <v>0</v>
      </c>
      <c r="AT97" s="568">
        <f>SUM(J96:L104)</f>
        <v>0</v>
      </c>
      <c r="AU97" s="574">
        <f>SUM(M96:O104)</f>
        <v>0</v>
      </c>
      <c r="AV97" s="573">
        <f t="shared" ref="AV97:BI97" si="9">SUM(P96:P104)</f>
        <v>0</v>
      </c>
      <c r="AW97" s="574">
        <f t="shared" si="9"/>
        <v>0</v>
      </c>
      <c r="AX97" s="573">
        <f t="shared" si="9"/>
        <v>0</v>
      </c>
      <c r="AY97" s="574">
        <f t="shared" si="9"/>
        <v>0</v>
      </c>
      <c r="AZ97" s="573">
        <f t="shared" si="9"/>
        <v>0</v>
      </c>
      <c r="BA97" s="574">
        <f t="shared" si="9"/>
        <v>0</v>
      </c>
      <c r="BB97" s="573">
        <f t="shared" si="9"/>
        <v>0</v>
      </c>
      <c r="BC97" s="574">
        <f t="shared" si="9"/>
        <v>0</v>
      </c>
      <c r="BD97" s="573">
        <f t="shared" si="9"/>
        <v>0</v>
      </c>
      <c r="BE97" s="574">
        <f t="shared" si="9"/>
        <v>0</v>
      </c>
      <c r="BF97" s="573">
        <f t="shared" si="9"/>
        <v>0</v>
      </c>
      <c r="BG97" s="574">
        <f t="shared" si="9"/>
        <v>0</v>
      </c>
      <c r="BH97" s="573">
        <f t="shared" si="9"/>
        <v>0</v>
      </c>
      <c r="BI97" s="574">
        <f t="shared" si="9"/>
        <v>0</v>
      </c>
    </row>
    <row r="98" spans="1:62" ht="15" customHeight="1">
      <c r="A98" s="375"/>
      <c r="B98" s="421" t="s">
        <v>122</v>
      </c>
      <c r="C98" s="784" t="s">
        <v>139</v>
      </c>
      <c r="D98" s="784"/>
      <c r="E98" s="784"/>
      <c r="F98" s="784"/>
      <c r="G98" s="776"/>
      <c r="H98" s="776"/>
      <c r="I98" s="776"/>
      <c r="J98" s="776"/>
      <c r="K98" s="776"/>
      <c r="L98" s="776"/>
      <c r="M98" s="776"/>
      <c r="N98" s="776"/>
      <c r="O98" s="776"/>
      <c r="P98" s="625"/>
      <c r="Q98" s="625"/>
      <c r="R98" s="625"/>
      <c r="S98" s="625"/>
      <c r="T98" s="625"/>
      <c r="U98" s="625"/>
      <c r="V98" s="625"/>
      <c r="W98" s="625"/>
      <c r="X98" s="625"/>
      <c r="Y98" s="625"/>
      <c r="Z98" s="625"/>
      <c r="AA98" s="625"/>
      <c r="AB98" s="625"/>
      <c r="AC98" s="625"/>
      <c r="AD98" s="158"/>
      <c r="AE98" s="159"/>
      <c r="AF98" s="543"/>
      <c r="AG98" s="558">
        <f t="shared" si="0"/>
        <v>0</v>
      </c>
      <c r="AH98" s="558">
        <f t="shared" si="1"/>
        <v>0</v>
      </c>
      <c r="AI98" s="562">
        <f t="shared" si="2"/>
        <v>0</v>
      </c>
      <c r="AJ98" s="558">
        <f t="shared" si="3"/>
        <v>0</v>
      </c>
      <c r="AK98" s="558">
        <f t="shared" si="4"/>
        <v>0</v>
      </c>
      <c r="AL98" s="563">
        <f t="shared" si="5"/>
        <v>0</v>
      </c>
      <c r="AM98" s="558">
        <f t="shared" si="6"/>
        <v>0</v>
      </c>
      <c r="AN98" s="558">
        <f t="shared" si="7"/>
        <v>0</v>
      </c>
      <c r="AO98" s="563">
        <f t="shared" si="8"/>
        <v>0</v>
      </c>
      <c r="AP98" s="177"/>
      <c r="AR98" s="569" t="s">
        <v>744</v>
      </c>
      <c r="AS98" s="575">
        <f>COUNTIF(G96:I104,"NS")</f>
        <v>0</v>
      </c>
      <c r="AT98" s="570">
        <f>COUNTIF(J96:L104,"NS")</f>
        <v>0</v>
      </c>
      <c r="AU98" s="576">
        <f>COUNTIF(M96:O104,"NS")</f>
        <v>0</v>
      </c>
      <c r="AV98" s="575">
        <f t="shared" ref="AV98:BI98" si="10">COUNTIF(P96:P104,"NS")</f>
        <v>0</v>
      </c>
      <c r="AW98" s="576">
        <f t="shared" si="10"/>
        <v>0</v>
      </c>
      <c r="AX98" s="575">
        <f t="shared" si="10"/>
        <v>0</v>
      </c>
      <c r="AY98" s="576">
        <f t="shared" si="10"/>
        <v>0</v>
      </c>
      <c r="AZ98" s="575">
        <f t="shared" si="10"/>
        <v>0</v>
      </c>
      <c r="BA98" s="576">
        <f t="shared" si="10"/>
        <v>0</v>
      </c>
      <c r="BB98" s="575">
        <f t="shared" si="10"/>
        <v>0</v>
      </c>
      <c r="BC98" s="576">
        <f t="shared" si="10"/>
        <v>0</v>
      </c>
      <c r="BD98" s="575">
        <f t="shared" si="10"/>
        <v>0</v>
      </c>
      <c r="BE98" s="576">
        <f t="shared" si="10"/>
        <v>0</v>
      </c>
      <c r="BF98" s="575">
        <f t="shared" si="10"/>
        <v>0</v>
      </c>
      <c r="BG98" s="576">
        <f t="shared" si="10"/>
        <v>0</v>
      </c>
      <c r="BH98" s="575">
        <f t="shared" si="10"/>
        <v>0</v>
      </c>
      <c r="BI98" s="576">
        <f t="shared" si="10"/>
        <v>0</v>
      </c>
    </row>
    <row r="99" spans="1:62" ht="15" customHeight="1" thickBot="1">
      <c r="A99" s="375"/>
      <c r="B99" s="421" t="s">
        <v>123</v>
      </c>
      <c r="C99" s="784" t="s">
        <v>140</v>
      </c>
      <c r="D99" s="784"/>
      <c r="E99" s="784"/>
      <c r="F99" s="784"/>
      <c r="G99" s="776"/>
      <c r="H99" s="776"/>
      <c r="I99" s="776"/>
      <c r="J99" s="776"/>
      <c r="K99" s="776"/>
      <c r="L99" s="776"/>
      <c r="M99" s="776"/>
      <c r="N99" s="776"/>
      <c r="O99" s="776"/>
      <c r="P99" s="625"/>
      <c r="Q99" s="625"/>
      <c r="R99" s="625"/>
      <c r="S99" s="625"/>
      <c r="T99" s="625"/>
      <c r="U99" s="625"/>
      <c r="V99" s="625"/>
      <c r="W99" s="625"/>
      <c r="X99" s="625"/>
      <c r="Y99" s="625"/>
      <c r="Z99" s="625"/>
      <c r="AA99" s="625"/>
      <c r="AB99" s="625"/>
      <c r="AC99" s="625"/>
      <c r="AD99" s="158"/>
      <c r="AE99" s="159"/>
      <c r="AF99" s="543"/>
      <c r="AG99" s="558">
        <f t="shared" si="0"/>
        <v>0</v>
      </c>
      <c r="AH99" s="558">
        <f t="shared" si="1"/>
        <v>0</v>
      </c>
      <c r="AI99" s="562">
        <f t="shared" si="2"/>
        <v>0</v>
      </c>
      <c r="AJ99" s="558">
        <f t="shared" si="3"/>
        <v>0</v>
      </c>
      <c r="AK99" s="558">
        <f t="shared" si="4"/>
        <v>0</v>
      </c>
      <c r="AL99" s="563">
        <f t="shared" si="5"/>
        <v>0</v>
      </c>
      <c r="AM99" s="558">
        <f t="shared" si="6"/>
        <v>0</v>
      </c>
      <c r="AN99" s="558">
        <f t="shared" si="7"/>
        <v>0</v>
      </c>
      <c r="AO99" s="563">
        <f t="shared" si="8"/>
        <v>0</v>
      </c>
      <c r="AP99" s="177"/>
      <c r="AR99" s="571" t="s">
        <v>754</v>
      </c>
      <c r="AS99" s="577">
        <f t="shared" ref="AS99:BI99" si="11">IF($AG$93=$AH$93,0,IF(OR(AND(AS96=0,AS98&gt;0),AND(AS96="NS",AS97&gt;0),AND(AS96="ns",AS97=0,AS98=0)),1,IF(OR(AND(AS98&gt;=2,AS97&lt;AS96),AND(AS96="NS",AS97=0,AS98&gt;0),AS96=AS97),0,1)))</f>
        <v>0</v>
      </c>
      <c r="AT99" s="579">
        <f t="shared" si="11"/>
        <v>0</v>
      </c>
      <c r="AU99" s="578">
        <f t="shared" si="11"/>
        <v>0</v>
      </c>
      <c r="AV99" s="577">
        <f t="shared" si="11"/>
        <v>0</v>
      </c>
      <c r="AW99" s="578">
        <f t="shared" si="11"/>
        <v>0</v>
      </c>
      <c r="AX99" s="577">
        <f t="shared" si="11"/>
        <v>0</v>
      </c>
      <c r="AY99" s="578">
        <f t="shared" si="11"/>
        <v>0</v>
      </c>
      <c r="AZ99" s="577">
        <f t="shared" si="11"/>
        <v>0</v>
      </c>
      <c r="BA99" s="578">
        <f t="shared" si="11"/>
        <v>0</v>
      </c>
      <c r="BB99" s="577">
        <f t="shared" si="11"/>
        <v>0</v>
      </c>
      <c r="BC99" s="578">
        <f t="shared" si="11"/>
        <v>0</v>
      </c>
      <c r="BD99" s="577">
        <f t="shared" si="11"/>
        <v>0</v>
      </c>
      <c r="BE99" s="578">
        <f t="shared" si="11"/>
        <v>0</v>
      </c>
      <c r="BF99" s="577">
        <f t="shared" si="11"/>
        <v>0</v>
      </c>
      <c r="BG99" s="578">
        <f t="shared" si="11"/>
        <v>0</v>
      </c>
      <c r="BH99" s="577">
        <f t="shared" si="11"/>
        <v>0</v>
      </c>
      <c r="BI99" s="578">
        <f t="shared" si="11"/>
        <v>0</v>
      </c>
    </row>
    <row r="100" spans="1:62" ht="15" customHeight="1">
      <c r="A100" s="375"/>
      <c r="B100" s="421" t="s">
        <v>124</v>
      </c>
      <c r="C100" s="784" t="s">
        <v>141</v>
      </c>
      <c r="D100" s="784"/>
      <c r="E100" s="784"/>
      <c r="F100" s="784"/>
      <c r="G100" s="776"/>
      <c r="H100" s="776"/>
      <c r="I100" s="776"/>
      <c r="J100" s="776"/>
      <c r="K100" s="776"/>
      <c r="L100" s="776"/>
      <c r="M100" s="776"/>
      <c r="N100" s="776"/>
      <c r="O100" s="776"/>
      <c r="P100" s="625"/>
      <c r="Q100" s="625"/>
      <c r="R100" s="625"/>
      <c r="S100" s="625"/>
      <c r="T100" s="625"/>
      <c r="U100" s="625"/>
      <c r="V100" s="625"/>
      <c r="W100" s="625"/>
      <c r="X100" s="625"/>
      <c r="Y100" s="625"/>
      <c r="Z100" s="625"/>
      <c r="AA100" s="625"/>
      <c r="AB100" s="625"/>
      <c r="AC100" s="625"/>
      <c r="AD100" s="158"/>
      <c r="AE100" s="159"/>
      <c r="AF100" s="543"/>
      <c r="AG100" s="558">
        <f t="shared" si="0"/>
        <v>0</v>
      </c>
      <c r="AH100" s="558">
        <f t="shared" si="1"/>
        <v>0</v>
      </c>
      <c r="AI100" s="562">
        <f t="shared" si="2"/>
        <v>0</v>
      </c>
      <c r="AJ100" s="558">
        <f t="shared" si="3"/>
        <v>0</v>
      </c>
      <c r="AK100" s="558">
        <f t="shared" si="4"/>
        <v>0</v>
      </c>
      <c r="AL100" s="563">
        <f t="shared" si="5"/>
        <v>0</v>
      </c>
      <c r="AM100" s="558">
        <f t="shared" si="6"/>
        <v>0</v>
      </c>
      <c r="AN100" s="558">
        <f t="shared" si="7"/>
        <v>0</v>
      </c>
      <c r="AO100" s="563">
        <f t="shared" si="8"/>
        <v>0</v>
      </c>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row>
    <row r="101" spans="1:62" ht="15" customHeight="1">
      <c r="A101" s="375"/>
      <c r="B101" s="421" t="s">
        <v>128</v>
      </c>
      <c r="C101" s="784" t="s">
        <v>142</v>
      </c>
      <c r="D101" s="784"/>
      <c r="E101" s="784"/>
      <c r="F101" s="784"/>
      <c r="G101" s="776"/>
      <c r="H101" s="776"/>
      <c r="I101" s="776"/>
      <c r="J101" s="776"/>
      <c r="K101" s="776"/>
      <c r="L101" s="776"/>
      <c r="M101" s="776"/>
      <c r="N101" s="776"/>
      <c r="O101" s="776"/>
      <c r="P101" s="625"/>
      <c r="Q101" s="625"/>
      <c r="R101" s="625"/>
      <c r="S101" s="625"/>
      <c r="T101" s="625"/>
      <c r="U101" s="625"/>
      <c r="V101" s="625"/>
      <c r="W101" s="625"/>
      <c r="X101" s="625"/>
      <c r="Y101" s="625"/>
      <c r="Z101" s="625"/>
      <c r="AA101" s="625"/>
      <c r="AB101" s="625"/>
      <c r="AC101" s="625"/>
      <c r="AD101" s="158"/>
      <c r="AE101" s="159"/>
      <c r="AF101" s="543"/>
      <c r="AG101" s="558">
        <f t="shared" si="0"/>
        <v>0</v>
      </c>
      <c r="AH101" s="558">
        <f t="shared" si="1"/>
        <v>0</v>
      </c>
      <c r="AI101" s="562">
        <f t="shared" si="2"/>
        <v>0</v>
      </c>
      <c r="AJ101" s="558">
        <f t="shared" si="3"/>
        <v>0</v>
      </c>
      <c r="AK101" s="558">
        <f t="shared" si="4"/>
        <v>0</v>
      </c>
      <c r="AL101" s="563">
        <f t="shared" si="5"/>
        <v>0</v>
      </c>
      <c r="AM101" s="558">
        <f t="shared" si="6"/>
        <v>0</v>
      </c>
      <c r="AN101" s="558">
        <f t="shared" si="7"/>
        <v>0</v>
      </c>
      <c r="AO101" s="563">
        <f t="shared" si="8"/>
        <v>0</v>
      </c>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row>
    <row r="102" spans="1:62" ht="15" customHeight="1">
      <c r="A102" s="375"/>
      <c r="B102" s="421" t="s">
        <v>150</v>
      </c>
      <c r="C102" s="784" t="s">
        <v>440</v>
      </c>
      <c r="D102" s="784"/>
      <c r="E102" s="784"/>
      <c r="F102" s="784"/>
      <c r="G102" s="776"/>
      <c r="H102" s="776"/>
      <c r="I102" s="776"/>
      <c r="J102" s="776"/>
      <c r="K102" s="776"/>
      <c r="L102" s="776"/>
      <c r="M102" s="776"/>
      <c r="N102" s="776"/>
      <c r="O102" s="776"/>
      <c r="P102" s="625"/>
      <c r="Q102" s="625"/>
      <c r="R102" s="625"/>
      <c r="S102" s="625"/>
      <c r="T102" s="625"/>
      <c r="U102" s="625"/>
      <c r="V102" s="625"/>
      <c r="W102" s="625"/>
      <c r="X102" s="625"/>
      <c r="Y102" s="625"/>
      <c r="Z102" s="625"/>
      <c r="AA102" s="625"/>
      <c r="AB102" s="625"/>
      <c r="AC102" s="625"/>
      <c r="AD102" s="158"/>
      <c r="AE102" s="159"/>
      <c r="AF102" s="543"/>
      <c r="AG102" s="558">
        <f t="shared" si="0"/>
        <v>0</v>
      </c>
      <c r="AH102" s="558">
        <f t="shared" si="1"/>
        <v>0</v>
      </c>
      <c r="AI102" s="562">
        <f t="shared" si="2"/>
        <v>0</v>
      </c>
      <c r="AJ102" s="558">
        <f t="shared" si="3"/>
        <v>0</v>
      </c>
      <c r="AK102" s="558">
        <f t="shared" si="4"/>
        <v>0</v>
      </c>
      <c r="AL102" s="563">
        <f t="shared" si="5"/>
        <v>0</v>
      </c>
      <c r="AM102" s="558">
        <f t="shared" si="6"/>
        <v>0</v>
      </c>
      <c r="AN102" s="558">
        <f t="shared" si="7"/>
        <v>0</v>
      </c>
      <c r="AO102" s="563">
        <f t="shared" si="8"/>
        <v>0</v>
      </c>
    </row>
    <row r="103" spans="1:62" ht="15" customHeight="1">
      <c r="A103" s="375"/>
      <c r="B103" s="421" t="s">
        <v>152</v>
      </c>
      <c r="C103" s="784" t="s">
        <v>143</v>
      </c>
      <c r="D103" s="784"/>
      <c r="E103" s="784"/>
      <c r="F103" s="784"/>
      <c r="G103" s="776"/>
      <c r="H103" s="776"/>
      <c r="I103" s="776"/>
      <c r="J103" s="776"/>
      <c r="K103" s="776"/>
      <c r="L103" s="776"/>
      <c r="M103" s="776"/>
      <c r="N103" s="776"/>
      <c r="O103" s="776"/>
      <c r="P103" s="625"/>
      <c r="Q103" s="625"/>
      <c r="R103" s="625"/>
      <c r="S103" s="625"/>
      <c r="T103" s="625"/>
      <c r="U103" s="625"/>
      <c r="V103" s="625"/>
      <c r="W103" s="625"/>
      <c r="X103" s="625"/>
      <c r="Y103" s="625"/>
      <c r="Z103" s="625"/>
      <c r="AA103" s="625"/>
      <c r="AB103" s="625"/>
      <c r="AC103" s="625"/>
      <c r="AD103" s="158"/>
      <c r="AE103" s="159"/>
      <c r="AF103" s="543"/>
      <c r="AG103" s="558">
        <f t="shared" si="0"/>
        <v>0</v>
      </c>
      <c r="AH103" s="558">
        <f t="shared" si="1"/>
        <v>0</v>
      </c>
      <c r="AI103" s="562">
        <f t="shared" si="2"/>
        <v>0</v>
      </c>
      <c r="AJ103" s="558">
        <f t="shared" si="3"/>
        <v>0</v>
      </c>
      <c r="AK103" s="558">
        <f t="shared" si="4"/>
        <v>0</v>
      </c>
      <c r="AL103" s="563">
        <f t="shared" si="5"/>
        <v>0</v>
      </c>
      <c r="AM103" s="558">
        <f t="shared" si="6"/>
        <v>0</v>
      </c>
      <c r="AN103" s="558">
        <f t="shared" si="7"/>
        <v>0</v>
      </c>
      <c r="AO103" s="563">
        <f t="shared" si="8"/>
        <v>0</v>
      </c>
    </row>
    <row r="104" spans="1:62" ht="15" customHeight="1">
      <c r="A104" s="375"/>
      <c r="B104" s="421" t="s">
        <v>154</v>
      </c>
      <c r="C104" s="784" t="s">
        <v>697</v>
      </c>
      <c r="D104" s="784"/>
      <c r="E104" s="784"/>
      <c r="F104" s="784"/>
      <c r="G104" s="776"/>
      <c r="H104" s="776"/>
      <c r="I104" s="776"/>
      <c r="J104" s="776"/>
      <c r="K104" s="776"/>
      <c r="L104" s="776"/>
      <c r="M104" s="776"/>
      <c r="N104" s="776"/>
      <c r="O104" s="776"/>
      <c r="P104" s="625"/>
      <c r="Q104" s="625"/>
      <c r="R104" s="625"/>
      <c r="S104" s="625"/>
      <c r="T104" s="625"/>
      <c r="U104" s="625"/>
      <c r="V104" s="625"/>
      <c r="W104" s="625"/>
      <c r="X104" s="625"/>
      <c r="Y104" s="625"/>
      <c r="Z104" s="625"/>
      <c r="AA104" s="625"/>
      <c r="AB104" s="625"/>
      <c r="AC104" s="625"/>
      <c r="AD104" s="158"/>
      <c r="AE104" s="159"/>
      <c r="AF104" s="543"/>
      <c r="AG104" s="558">
        <f t="shared" si="0"/>
        <v>0</v>
      </c>
      <c r="AH104" s="558">
        <f t="shared" si="1"/>
        <v>0</v>
      </c>
      <c r="AI104" s="562">
        <f t="shared" si="2"/>
        <v>0</v>
      </c>
      <c r="AJ104" s="558">
        <f t="shared" si="3"/>
        <v>0</v>
      </c>
      <c r="AK104" s="558">
        <f t="shared" si="4"/>
        <v>0</v>
      </c>
      <c r="AL104" s="563">
        <f t="shared" si="5"/>
        <v>0</v>
      </c>
      <c r="AM104" s="558">
        <f t="shared" si="6"/>
        <v>0</v>
      </c>
      <c r="AN104" s="558">
        <f t="shared" si="7"/>
        <v>0</v>
      </c>
      <c r="AO104" s="563">
        <f t="shared" si="8"/>
        <v>0</v>
      </c>
    </row>
    <row r="105" spans="1:62" ht="15" customHeight="1">
      <c r="A105" s="375"/>
      <c r="B105" s="158"/>
      <c r="C105" s="158"/>
      <c r="D105" s="158"/>
      <c r="E105" s="158"/>
      <c r="F105" s="423" t="s">
        <v>318</v>
      </c>
      <c r="G105" s="780">
        <f>IF(AND(SUM(G96:I104)=0,COUNTIF(G96:I104,"NS")&gt;0),"NS",SUM(G96:I104))</f>
        <v>0</v>
      </c>
      <c r="H105" s="780"/>
      <c r="I105" s="780"/>
      <c r="J105" s="780">
        <f>IF(AND(SUM(J96:L104)=0,COUNTIF(J96:L104,"NS")&gt;0),"NS",SUM(J96:L104))</f>
        <v>0</v>
      </c>
      <c r="K105" s="780"/>
      <c r="L105" s="780"/>
      <c r="M105" s="780">
        <f>IF(AND(SUM(M96:O104)=0,COUNTIF(M96:O104,"NS")&gt;0),"NS",SUM(M96:O104))</f>
        <v>0</v>
      </c>
      <c r="N105" s="780"/>
      <c r="O105" s="780"/>
      <c r="P105" s="580">
        <f>IF(AND(SUM(P96:P104)=0,COUNTIF(P96:P104,"NS")&gt;0),"NS",SUM(P96:P104))</f>
        <v>0</v>
      </c>
      <c r="Q105" s="580">
        <f t="shared" ref="Q105:AC105" si="12">IF(AND(SUM(Q96:Q104)=0,COUNTIF(Q96:Q104,"NS")&gt;0),"NS",SUM(Q96:Q104))</f>
        <v>0</v>
      </c>
      <c r="R105" s="580">
        <f t="shared" si="12"/>
        <v>0</v>
      </c>
      <c r="S105" s="580">
        <f t="shared" si="12"/>
        <v>0</v>
      </c>
      <c r="T105" s="580">
        <f t="shared" si="12"/>
        <v>0</v>
      </c>
      <c r="U105" s="580">
        <f t="shared" si="12"/>
        <v>0</v>
      </c>
      <c r="V105" s="580">
        <f t="shared" si="12"/>
        <v>0</v>
      </c>
      <c r="W105" s="580">
        <f t="shared" si="12"/>
        <v>0</v>
      </c>
      <c r="X105" s="580">
        <f t="shared" si="12"/>
        <v>0</v>
      </c>
      <c r="Y105" s="580">
        <f t="shared" si="12"/>
        <v>0</v>
      </c>
      <c r="Z105" s="580">
        <f t="shared" si="12"/>
        <v>0</v>
      </c>
      <c r="AA105" s="580">
        <f t="shared" si="12"/>
        <v>0</v>
      </c>
      <c r="AB105" s="580">
        <f t="shared" si="12"/>
        <v>0</v>
      </c>
      <c r="AC105" s="580">
        <f t="shared" si="12"/>
        <v>0</v>
      </c>
      <c r="AD105" s="158"/>
      <c r="AE105" s="159"/>
      <c r="AF105" s="543"/>
      <c r="AI105">
        <f>SUM(AI96:AI104)</f>
        <v>0</v>
      </c>
      <c r="AL105">
        <f>SUM(AL96:AL104)</f>
        <v>0</v>
      </c>
      <c r="AO105">
        <f>SUM(AO96:AO104)</f>
        <v>0</v>
      </c>
    </row>
    <row r="106" spans="1:62">
      <c r="A106" s="375"/>
      <c r="B106" s="715" t="str">
        <f>IF(SUM(AI105:AO105)=0,"","ERROR: La suma de los datos registrados por filas no coinciden con el totales correspondientes ")</f>
        <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159"/>
      <c r="AF106" s="543"/>
    </row>
    <row r="107" spans="1:62">
      <c r="A107" s="372"/>
      <c r="B107" s="715" t="str">
        <f>IF(SUM(AS99:BI99)=0,"","ERROR: La suma de los datos registrados no coincide con la cantidad de la pregunta anterior")</f>
        <v/>
      </c>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375"/>
      <c r="AF107" s="393"/>
    </row>
    <row r="108" spans="1:62">
      <c r="A108" s="372"/>
      <c r="B108" s="713" t="str">
        <f>IF(OR(AG93=AH93,AG93=AI93),"","ERROR: Favor de llenar todas la celdas, si no se cuenta con la información registrar NS")</f>
        <v/>
      </c>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375"/>
      <c r="AF108" s="393"/>
    </row>
    <row r="109" spans="1:62" ht="30" customHeight="1">
      <c r="A109" s="411" t="s">
        <v>267</v>
      </c>
      <c r="B109" s="725" t="s">
        <v>441</v>
      </c>
      <c r="C109" s="725"/>
      <c r="D109" s="725"/>
      <c r="E109" s="725"/>
      <c r="F109" s="725"/>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159"/>
      <c r="AF109" s="393"/>
    </row>
    <row r="110" spans="1:62" ht="27" customHeight="1">
      <c r="A110" s="375"/>
      <c r="B110" s="399"/>
      <c r="C110" s="726" t="s">
        <v>442</v>
      </c>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6"/>
      <c r="AB110" s="726"/>
      <c r="AC110" s="726"/>
      <c r="AD110" s="726"/>
      <c r="AE110" s="159"/>
      <c r="AF110" s="393"/>
    </row>
    <row r="111" spans="1:62" ht="15" customHeight="1">
      <c r="A111" s="375"/>
      <c r="B111" s="399"/>
      <c r="C111" s="787" t="s">
        <v>281</v>
      </c>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787"/>
      <c r="AA111" s="787"/>
      <c r="AB111" s="787"/>
      <c r="AC111" s="787"/>
      <c r="AD111" s="787"/>
      <c r="AE111" s="159"/>
      <c r="AF111" s="393"/>
    </row>
    <row r="112" spans="1:62" ht="15" customHeight="1">
      <c r="A112" s="375"/>
      <c r="B112" s="399"/>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159"/>
      <c r="AF112" s="393"/>
      <c r="AG112" s="177" t="s">
        <v>751</v>
      </c>
    </row>
    <row r="113" spans="1:61" ht="19.5" customHeight="1" thickBot="1">
      <c r="A113" s="372"/>
      <c r="B113" s="727" t="s">
        <v>84</v>
      </c>
      <c r="C113" s="728"/>
      <c r="D113" s="728"/>
      <c r="E113" s="728"/>
      <c r="F113" s="728"/>
      <c r="G113" s="729"/>
      <c r="H113" s="771" t="s">
        <v>438</v>
      </c>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159"/>
      <c r="AF113" s="543"/>
      <c r="AG113" s="177">
        <f>COUNTBLANK(H116:AD131)</f>
        <v>368</v>
      </c>
      <c r="AH113">
        <v>368</v>
      </c>
      <c r="AI113" s="177">
        <v>96</v>
      </c>
      <c r="AJ113" s="177"/>
      <c r="AK113" s="177"/>
      <c r="AL113" s="177"/>
      <c r="AM113" s="177"/>
      <c r="AN113" s="177"/>
      <c r="AO113" s="177"/>
      <c r="AP113" s="177"/>
      <c r="AQ113" s="177"/>
      <c r="AU113" s="384"/>
      <c r="AV113" s="384"/>
      <c r="AW113" s="384"/>
      <c r="AX113" s="384"/>
      <c r="AY113" s="384"/>
      <c r="AZ113" s="384"/>
      <c r="BA113" s="384"/>
      <c r="BB113" s="384"/>
      <c r="BC113" s="384"/>
      <c r="BD113" s="384"/>
      <c r="BE113" s="384"/>
      <c r="BF113" s="384"/>
      <c r="BG113" s="384"/>
      <c r="BH113" s="384"/>
    </row>
    <row r="114" spans="1:61" ht="68.25" customHeight="1" thickBot="1">
      <c r="A114" s="372"/>
      <c r="B114" s="893"/>
      <c r="C114" s="894"/>
      <c r="D114" s="894"/>
      <c r="E114" s="894"/>
      <c r="F114" s="894"/>
      <c r="G114" s="895"/>
      <c r="H114" s="727" t="s">
        <v>116</v>
      </c>
      <c r="I114" s="728"/>
      <c r="J114" s="729"/>
      <c r="K114" s="929" t="s">
        <v>24</v>
      </c>
      <c r="L114" s="930"/>
      <c r="M114" s="931"/>
      <c r="N114" s="929" t="s">
        <v>25</v>
      </c>
      <c r="O114" s="930"/>
      <c r="P114" s="931"/>
      <c r="Q114" s="935" t="s">
        <v>435</v>
      </c>
      <c r="R114" s="935"/>
      <c r="S114" s="935" t="s">
        <v>108</v>
      </c>
      <c r="T114" s="935"/>
      <c r="U114" s="935" t="s">
        <v>101</v>
      </c>
      <c r="V114" s="935"/>
      <c r="W114" s="935" t="s">
        <v>109</v>
      </c>
      <c r="X114" s="935"/>
      <c r="Y114" s="935" t="s">
        <v>110</v>
      </c>
      <c r="Z114" s="935"/>
      <c r="AA114" s="935" t="s">
        <v>111</v>
      </c>
      <c r="AB114" s="935"/>
      <c r="AC114" s="935" t="s">
        <v>64</v>
      </c>
      <c r="AD114" s="935"/>
      <c r="AE114" s="159"/>
      <c r="AF114" s="543"/>
      <c r="AG114" s="767" t="s">
        <v>752</v>
      </c>
      <c r="AH114" s="767"/>
      <c r="AI114" s="767"/>
      <c r="AJ114" s="767" t="s">
        <v>761</v>
      </c>
      <c r="AK114" s="767"/>
      <c r="AL114" s="767"/>
      <c r="AM114" s="767" t="s">
        <v>753</v>
      </c>
      <c r="AN114" s="767"/>
      <c r="AO114" s="767"/>
      <c r="AP114" s="177"/>
      <c r="AR114" s="177"/>
      <c r="AS114" s="177"/>
      <c r="AT114" s="384"/>
      <c r="AU114" s="384"/>
      <c r="AV114" s="747" t="s">
        <v>435</v>
      </c>
      <c r="AW114" s="748"/>
      <c r="AX114" s="747" t="s">
        <v>108</v>
      </c>
      <c r="AY114" s="748"/>
      <c r="AZ114" s="747" t="s">
        <v>101</v>
      </c>
      <c r="BA114" s="748"/>
      <c r="BB114" s="747" t="s">
        <v>109</v>
      </c>
      <c r="BC114" s="748"/>
      <c r="BD114" s="747" t="s">
        <v>110</v>
      </c>
      <c r="BE114" s="748"/>
      <c r="BF114" s="747" t="s">
        <v>111</v>
      </c>
      <c r="BG114" s="748"/>
      <c r="BH114" s="747" t="s">
        <v>64</v>
      </c>
      <c r="BI114" s="748"/>
    </row>
    <row r="115" spans="1:61" ht="52.5" customHeight="1" thickBot="1">
      <c r="A115" s="372"/>
      <c r="B115" s="730"/>
      <c r="C115" s="731"/>
      <c r="D115" s="731"/>
      <c r="E115" s="731"/>
      <c r="F115" s="731"/>
      <c r="G115" s="732"/>
      <c r="H115" s="730"/>
      <c r="I115" s="731"/>
      <c r="J115" s="732"/>
      <c r="K115" s="932"/>
      <c r="L115" s="933"/>
      <c r="M115" s="934"/>
      <c r="N115" s="932"/>
      <c r="O115" s="933"/>
      <c r="P115" s="934"/>
      <c r="Q115" s="426" t="s">
        <v>24</v>
      </c>
      <c r="R115" s="426" t="s">
        <v>439</v>
      </c>
      <c r="S115" s="426" t="s">
        <v>24</v>
      </c>
      <c r="T115" s="426" t="s">
        <v>439</v>
      </c>
      <c r="U115" s="426" t="s">
        <v>24</v>
      </c>
      <c r="V115" s="426" t="s">
        <v>439</v>
      </c>
      <c r="W115" s="426" t="s">
        <v>24</v>
      </c>
      <c r="X115" s="426" t="s">
        <v>439</v>
      </c>
      <c r="Y115" s="426" t="s">
        <v>24</v>
      </c>
      <c r="Z115" s="426" t="s">
        <v>439</v>
      </c>
      <c r="AA115" s="426" t="s">
        <v>24</v>
      </c>
      <c r="AB115" s="426" t="s">
        <v>439</v>
      </c>
      <c r="AC115" s="426" t="s">
        <v>24</v>
      </c>
      <c r="AD115" s="426" t="s">
        <v>439</v>
      </c>
      <c r="AE115" s="159"/>
      <c r="AF115" s="543"/>
      <c r="AG115" s="558" t="s">
        <v>744</v>
      </c>
      <c r="AH115" s="558" t="s">
        <v>745</v>
      </c>
      <c r="AI115" s="558" t="s">
        <v>754</v>
      </c>
      <c r="AJ115" s="558" t="s">
        <v>744</v>
      </c>
      <c r="AK115" s="558" t="s">
        <v>745</v>
      </c>
      <c r="AL115" s="558" t="s">
        <v>754</v>
      </c>
      <c r="AM115" s="558" t="s">
        <v>744</v>
      </c>
      <c r="AN115" s="558" t="s">
        <v>745</v>
      </c>
      <c r="AO115" s="558" t="s">
        <v>754</v>
      </c>
      <c r="AP115" s="177"/>
      <c r="AR115" s="559"/>
      <c r="AS115" s="559" t="s">
        <v>755</v>
      </c>
      <c r="AT115" s="560" t="s">
        <v>756</v>
      </c>
      <c r="AU115" s="561" t="s">
        <v>757</v>
      </c>
      <c r="AV115" s="559" t="s">
        <v>758</v>
      </c>
      <c r="AW115" s="561" t="s">
        <v>759</v>
      </c>
      <c r="AX115" s="559" t="s">
        <v>758</v>
      </c>
      <c r="AY115" s="561" t="s">
        <v>759</v>
      </c>
      <c r="AZ115" s="559" t="s">
        <v>758</v>
      </c>
      <c r="BA115" s="561" t="s">
        <v>759</v>
      </c>
      <c r="BB115" s="559" t="s">
        <v>758</v>
      </c>
      <c r="BC115" s="561" t="s">
        <v>759</v>
      </c>
      <c r="BD115" s="559" t="s">
        <v>758</v>
      </c>
      <c r="BE115" s="561" t="s">
        <v>759</v>
      </c>
      <c r="BF115" s="559" t="s">
        <v>758</v>
      </c>
      <c r="BG115" s="561" t="s">
        <v>759</v>
      </c>
      <c r="BH115" s="559" t="s">
        <v>758</v>
      </c>
      <c r="BI115" s="561" t="s">
        <v>759</v>
      </c>
    </row>
    <row r="116" spans="1:61" ht="20.100000000000001" customHeight="1" thickBot="1">
      <c r="A116" s="372"/>
      <c r="B116" s="421" t="s">
        <v>119</v>
      </c>
      <c r="C116" s="781" t="s">
        <v>144</v>
      </c>
      <c r="D116" s="781"/>
      <c r="E116" s="781"/>
      <c r="F116" s="781"/>
      <c r="G116" s="781"/>
      <c r="H116" s="776"/>
      <c r="I116" s="776"/>
      <c r="J116" s="776"/>
      <c r="K116" s="776"/>
      <c r="L116" s="776"/>
      <c r="M116" s="776"/>
      <c r="N116" s="776"/>
      <c r="O116" s="776"/>
      <c r="P116" s="776"/>
      <c r="Q116" s="625"/>
      <c r="R116" s="625"/>
      <c r="S116" s="625"/>
      <c r="T116" s="625"/>
      <c r="U116" s="625"/>
      <c r="V116" s="625"/>
      <c r="W116" s="625"/>
      <c r="X116" s="625"/>
      <c r="Y116" s="625"/>
      <c r="Z116" s="625"/>
      <c r="AA116" s="625"/>
      <c r="AB116" s="625"/>
      <c r="AC116" s="625"/>
      <c r="AD116" s="625"/>
      <c r="AE116" s="159"/>
      <c r="AF116" s="543"/>
      <c r="AG116" s="558">
        <f>COUNTIF(K116:P116,"NS")</f>
        <v>0</v>
      </c>
      <c r="AH116" s="558">
        <f>SUM(K116:P116)</f>
        <v>0</v>
      </c>
      <c r="AI116" s="562">
        <f>IF($AG$113=$AH$113,0,IF(OR(AND(H116=0,AG116&gt;0),AND(H116="NS",AH116&gt;0),AND(H116="ns",AH116=0,AG116=0)),1,IF(OR(AND(H116&gt;0,AG116=2),AND(H116="NS",AG116=2),AND(H116="NS",AH116=0,AG116&gt;0),H116=AH116),0,1)))</f>
        <v>0</v>
      </c>
      <c r="AJ116" s="558">
        <f>SUM(COUNTIF(Q116,"NS"),COUNTIF(S116,"}NS"), COUNTIF(U116,"NS"),COUNTIF(W116,"NS"),COUNTIF(Y116,"NS"),COUNTIF(AA116,"NS"),COUNTIF(AC116,"NS"))</f>
        <v>0</v>
      </c>
      <c r="AK116" s="558">
        <f>SUM(Q116,S116,U116,W116,Y116,AA116,AC116)</f>
        <v>0</v>
      </c>
      <c r="AL116" s="563">
        <f>IF($AG$113=$AH$113,0,IF(OR(AND(K116=0,AJ116&gt;0),AND(K116="ns",AK116&gt;0),AND(K116="ns",AK116=0,AJ116=0)),1,IF(OR(AND(AJ116&gt;=2,AK116&lt;K116),AND(K116="ns",AK116=0,AJ116&gt;0),AK116=K116),0,1)))</f>
        <v>0</v>
      </c>
      <c r="AM116" s="558">
        <f>SUM(COUNTIF(R116,"NS"), COUNTIF(T116,"NS"),COUNTIF(V116,"NS"),COUNTIF(X116,"NS"),COUNTIF(Z116,"NS"),COUNTIF(AB116,"NS"),COUNTIF(AD116,"NS"))</f>
        <v>0</v>
      </c>
      <c r="AN116" s="558">
        <f>SUM(R116,T116,V116,X116,Z116,AB116,AD116)</f>
        <v>0</v>
      </c>
      <c r="AO116" s="563">
        <f>IF($AG$113=$AH$113,0,IF(OR(AND(N116=0,AM116&gt;0),AND(N116="ns",AN116&gt;0),AND(N116="ns",AN116=0,AM116=0)),0,IF(OR(AND(AM116&gt;=2,AN116&lt;N116),AND(N116="ns",AN116=0,AM116&gt;0),AN116=N116),0,1)))</f>
        <v>0</v>
      </c>
      <c r="AP116" s="177"/>
      <c r="AR116" s="564" t="s">
        <v>760</v>
      </c>
      <c r="AS116" s="564">
        <f>IF(AND(SUM($G$83:$I$84)=0,COUNTIF($G$83:$I$84,"NS")&gt;0),"NS",SUM($G$83:$I$84))</f>
        <v>0</v>
      </c>
      <c r="AT116" s="565" t="str">
        <f>$G$83</f>
        <v/>
      </c>
      <c r="AU116" s="566" t="str">
        <f>$G$84</f>
        <v/>
      </c>
      <c r="AV116" s="564">
        <f>$J$83</f>
        <v>0</v>
      </c>
      <c r="AW116" s="566">
        <f>$J$84</f>
        <v>0</v>
      </c>
      <c r="AX116" s="564">
        <f>$M$83</f>
        <v>0</v>
      </c>
      <c r="AY116" s="566">
        <f>$M$84</f>
        <v>0</v>
      </c>
      <c r="AZ116" s="564">
        <f>$P$83</f>
        <v>0</v>
      </c>
      <c r="BA116" s="566">
        <f>$P$84</f>
        <v>0</v>
      </c>
      <c r="BB116" s="564">
        <f>$S$83</f>
        <v>0</v>
      </c>
      <c r="BC116" s="566">
        <f>$S$84</f>
        <v>0</v>
      </c>
      <c r="BD116" s="564">
        <f>$V$83</f>
        <v>0</v>
      </c>
      <c r="BE116" s="566">
        <f>$V$84</f>
        <v>0</v>
      </c>
      <c r="BF116" s="564">
        <f>$Y$83</f>
        <v>0</v>
      </c>
      <c r="BG116" s="566">
        <f>$Y$84</f>
        <v>0</v>
      </c>
      <c r="BH116" s="564">
        <f>$AB$83</f>
        <v>0</v>
      </c>
      <c r="BI116" s="566">
        <f>$AB$84</f>
        <v>0</v>
      </c>
    </row>
    <row r="117" spans="1:61" ht="20.100000000000001" customHeight="1">
      <c r="A117" s="372"/>
      <c r="B117" s="421" t="s">
        <v>121</v>
      </c>
      <c r="C117" s="781" t="s">
        <v>145</v>
      </c>
      <c r="D117" s="781"/>
      <c r="E117" s="781"/>
      <c r="F117" s="781"/>
      <c r="G117" s="781"/>
      <c r="H117" s="776"/>
      <c r="I117" s="776"/>
      <c r="J117" s="776"/>
      <c r="K117" s="776"/>
      <c r="L117" s="776"/>
      <c r="M117" s="776"/>
      <c r="N117" s="776"/>
      <c r="O117" s="776"/>
      <c r="P117" s="776"/>
      <c r="Q117" s="625"/>
      <c r="R117" s="625"/>
      <c r="S117" s="625"/>
      <c r="T117" s="625"/>
      <c r="U117" s="625"/>
      <c r="V117" s="625"/>
      <c r="W117" s="625"/>
      <c r="X117" s="625"/>
      <c r="Y117" s="625"/>
      <c r="Z117" s="625"/>
      <c r="AA117" s="625"/>
      <c r="AB117" s="625"/>
      <c r="AC117" s="625"/>
      <c r="AD117" s="625"/>
      <c r="AE117" s="159"/>
      <c r="AF117" s="543"/>
      <c r="AG117" s="558">
        <f t="shared" ref="AG117:AG131" si="13">COUNTIF(K117:P117,"NS")</f>
        <v>0</v>
      </c>
      <c r="AH117" s="558">
        <f t="shared" ref="AH117:AH131" si="14">SUM(K117:P117)</f>
        <v>0</v>
      </c>
      <c r="AI117" s="562">
        <f t="shared" ref="AI117:AI131" si="15">IF($AG$113=$AH$113,0,IF(OR(AND(H117=0,AG117&gt;0),AND(H117="NS",AH117&gt;0),AND(H117="ns",AH117=0,AG117=0)),1,IF(OR(AND(H117&gt;0,AG117=2),AND(H117="NS",AG117=2),AND(H117="NS",AH117=0,AG117&gt;0),H117=AH117),0,1)))</f>
        <v>0</v>
      </c>
      <c r="AJ117" s="558">
        <f t="shared" ref="AJ117:AJ131" si="16">SUM(COUNTIF(Q117,"NS"),COUNTIF(S117,"}NS"), COUNTIF(U117,"NS"),COUNTIF(W117,"NS"),COUNTIF(Y117,"NS"),COUNTIF(AA117,"NS"),COUNTIF(AC117,"NS"))</f>
        <v>0</v>
      </c>
      <c r="AK117" s="558">
        <f t="shared" ref="AK117:AK131" si="17">SUM(Q117,S117,U117,W117,Y117,AA117,AC117)</f>
        <v>0</v>
      </c>
      <c r="AL117" s="563">
        <f t="shared" ref="AL117:AL131" si="18">IF($AG$113=$AH$113,0,IF(OR(AND(K117=0,AJ117&gt;0),AND(K117="ns",AK117&gt;0),AND(K117="ns",AK117=0,AJ117=0)),1,IF(OR(AND(AJ117&gt;=2,AK117&lt;K117),AND(K117="ns",AK117=0,AJ117&gt;0),AK117=K117),0,1)))</f>
        <v>0</v>
      </c>
      <c r="AM117" s="558">
        <f t="shared" ref="AM117:AM131" si="19">SUM(COUNTIF(R117,"NS"), COUNTIF(T117,"NS"),COUNTIF(V117,"NS"),COUNTIF(X117,"NS"),COUNTIF(Z117,"NS"),COUNTIF(AB117,"NS"),COUNTIF(AD117,"NS"))</f>
        <v>0</v>
      </c>
      <c r="AN117" s="558">
        <f t="shared" ref="AN117:AN131" si="20">SUM(R117,T117,V117,X117,Z117,AB117,AD117)</f>
        <v>0</v>
      </c>
      <c r="AO117" s="563">
        <f t="shared" ref="AO117:AO131" si="21">IF($AG$113=$AH$113,0,IF(OR(AND(N117=0,AM117&gt;0),AND(N117="ns",AN117&gt;0),AND(N117="ns",AN117=0,AM117=0)),0,IF(OR(AND(AM117&gt;=2,AN117&lt;N117),AND(N117="ns",AN117=0,AM117&gt;0),AN117=N117),0,1)))</f>
        <v>0</v>
      </c>
      <c r="AP117" s="177"/>
      <c r="AR117" s="567" t="s">
        <v>749</v>
      </c>
      <c r="AS117" s="573">
        <f>SUM(H116:J131)</f>
        <v>0</v>
      </c>
      <c r="AT117" s="568">
        <f>SUM(K116:M131)</f>
        <v>0</v>
      </c>
      <c r="AU117" s="574">
        <f>SUM(N116:P131)</f>
        <v>0</v>
      </c>
      <c r="AV117" s="573">
        <f t="shared" ref="AV117:BI117" si="22">SUM(Q116:Q131)</f>
        <v>0</v>
      </c>
      <c r="AW117" s="574">
        <f t="shared" si="22"/>
        <v>0</v>
      </c>
      <c r="AX117" s="573">
        <f t="shared" si="22"/>
        <v>0</v>
      </c>
      <c r="AY117" s="574">
        <f t="shared" si="22"/>
        <v>0</v>
      </c>
      <c r="AZ117" s="573">
        <f t="shared" si="22"/>
        <v>0</v>
      </c>
      <c r="BA117" s="574">
        <f t="shared" si="22"/>
        <v>0</v>
      </c>
      <c r="BB117" s="573">
        <f t="shared" si="22"/>
        <v>0</v>
      </c>
      <c r="BC117" s="574">
        <f t="shared" si="22"/>
        <v>0</v>
      </c>
      <c r="BD117" s="573">
        <f t="shared" si="22"/>
        <v>0</v>
      </c>
      <c r="BE117" s="574">
        <f t="shared" si="22"/>
        <v>0</v>
      </c>
      <c r="BF117" s="573">
        <f t="shared" si="22"/>
        <v>0</v>
      </c>
      <c r="BG117" s="574">
        <f t="shared" si="22"/>
        <v>0</v>
      </c>
      <c r="BH117" s="573">
        <f t="shared" si="22"/>
        <v>0</v>
      </c>
      <c r="BI117" s="574">
        <f t="shared" si="22"/>
        <v>0</v>
      </c>
    </row>
    <row r="118" spans="1:61" ht="24.95" customHeight="1">
      <c r="A118" s="372"/>
      <c r="B118" s="421" t="s">
        <v>122</v>
      </c>
      <c r="C118" s="781" t="s">
        <v>146</v>
      </c>
      <c r="D118" s="781"/>
      <c r="E118" s="781"/>
      <c r="F118" s="781"/>
      <c r="G118" s="781"/>
      <c r="H118" s="776"/>
      <c r="I118" s="776"/>
      <c r="J118" s="776"/>
      <c r="K118" s="776"/>
      <c r="L118" s="776"/>
      <c r="M118" s="776"/>
      <c r="N118" s="776"/>
      <c r="O118" s="776"/>
      <c r="P118" s="776"/>
      <c r="Q118" s="625"/>
      <c r="R118" s="625"/>
      <c r="S118" s="625"/>
      <c r="T118" s="625"/>
      <c r="U118" s="625"/>
      <c r="V118" s="625"/>
      <c r="W118" s="625"/>
      <c r="X118" s="625"/>
      <c r="Y118" s="625"/>
      <c r="Z118" s="625"/>
      <c r="AA118" s="625"/>
      <c r="AB118" s="625"/>
      <c r="AC118" s="625"/>
      <c r="AD118" s="625"/>
      <c r="AE118" s="159"/>
      <c r="AF118" s="543"/>
      <c r="AG118" s="558">
        <f t="shared" si="13"/>
        <v>0</v>
      </c>
      <c r="AH118" s="558">
        <f t="shared" si="14"/>
        <v>0</v>
      </c>
      <c r="AI118" s="562">
        <f t="shared" si="15"/>
        <v>0</v>
      </c>
      <c r="AJ118" s="558">
        <f t="shared" si="16"/>
        <v>0</v>
      </c>
      <c r="AK118" s="558">
        <f t="shared" si="17"/>
        <v>0</v>
      </c>
      <c r="AL118" s="563">
        <f t="shared" si="18"/>
        <v>0</v>
      </c>
      <c r="AM118" s="558">
        <f t="shared" si="19"/>
        <v>0</v>
      </c>
      <c r="AN118" s="558">
        <f t="shared" si="20"/>
        <v>0</v>
      </c>
      <c r="AO118" s="563">
        <f t="shared" si="21"/>
        <v>0</v>
      </c>
      <c r="AP118" s="177"/>
      <c r="AR118" s="569" t="s">
        <v>744</v>
      </c>
      <c r="AS118" s="575">
        <f>COUNTIF(H116:J131,"NS")</f>
        <v>0</v>
      </c>
      <c r="AT118" s="570">
        <f>COUNTIF(K116:M131,"NS")</f>
        <v>0</v>
      </c>
      <c r="AU118" s="576">
        <f>COUNTIF(N116:P131,"NS")</f>
        <v>0</v>
      </c>
      <c r="AV118" s="575">
        <f t="shared" ref="AV118:BI118" si="23">COUNTIF(Q116:Q131,"NS")</f>
        <v>0</v>
      </c>
      <c r="AW118" s="576">
        <f t="shared" si="23"/>
        <v>0</v>
      </c>
      <c r="AX118" s="575">
        <f t="shared" si="23"/>
        <v>0</v>
      </c>
      <c r="AY118" s="576">
        <f t="shared" si="23"/>
        <v>0</v>
      </c>
      <c r="AZ118" s="575">
        <f t="shared" si="23"/>
        <v>0</v>
      </c>
      <c r="BA118" s="576">
        <f t="shared" si="23"/>
        <v>0</v>
      </c>
      <c r="BB118" s="575">
        <f t="shared" si="23"/>
        <v>0</v>
      </c>
      <c r="BC118" s="576">
        <f t="shared" si="23"/>
        <v>0</v>
      </c>
      <c r="BD118" s="575">
        <f t="shared" si="23"/>
        <v>0</v>
      </c>
      <c r="BE118" s="576">
        <f t="shared" si="23"/>
        <v>0</v>
      </c>
      <c r="BF118" s="575">
        <f t="shared" si="23"/>
        <v>0</v>
      </c>
      <c r="BG118" s="576">
        <f t="shared" si="23"/>
        <v>0</v>
      </c>
      <c r="BH118" s="575">
        <f t="shared" si="23"/>
        <v>0</v>
      </c>
      <c r="BI118" s="576">
        <f t="shared" si="23"/>
        <v>0</v>
      </c>
    </row>
    <row r="119" spans="1:61" ht="24.95" customHeight="1" thickBot="1">
      <c r="A119" s="372"/>
      <c r="B119" s="421" t="s">
        <v>123</v>
      </c>
      <c r="C119" s="781" t="s">
        <v>147</v>
      </c>
      <c r="D119" s="781"/>
      <c r="E119" s="781"/>
      <c r="F119" s="781"/>
      <c r="G119" s="781"/>
      <c r="H119" s="776"/>
      <c r="I119" s="776"/>
      <c r="J119" s="776"/>
      <c r="K119" s="776"/>
      <c r="L119" s="776"/>
      <c r="M119" s="776"/>
      <c r="N119" s="776"/>
      <c r="O119" s="776"/>
      <c r="P119" s="776"/>
      <c r="Q119" s="625"/>
      <c r="R119" s="625"/>
      <c r="S119" s="625"/>
      <c r="T119" s="625"/>
      <c r="U119" s="625"/>
      <c r="V119" s="625"/>
      <c r="W119" s="625"/>
      <c r="X119" s="625"/>
      <c r="Y119" s="625"/>
      <c r="Z119" s="625"/>
      <c r="AA119" s="625"/>
      <c r="AB119" s="625"/>
      <c r="AC119" s="625"/>
      <c r="AD119" s="625"/>
      <c r="AE119" s="375"/>
      <c r="AF119" s="543"/>
      <c r="AG119" s="558">
        <f t="shared" si="13"/>
        <v>0</v>
      </c>
      <c r="AH119" s="558">
        <f t="shared" si="14"/>
        <v>0</v>
      </c>
      <c r="AI119" s="562">
        <f t="shared" si="15"/>
        <v>0</v>
      </c>
      <c r="AJ119" s="558">
        <f t="shared" si="16"/>
        <v>0</v>
      </c>
      <c r="AK119" s="558">
        <f t="shared" si="17"/>
        <v>0</v>
      </c>
      <c r="AL119" s="563">
        <f t="shared" si="18"/>
        <v>0</v>
      </c>
      <c r="AM119" s="558">
        <f t="shared" si="19"/>
        <v>0</v>
      </c>
      <c r="AN119" s="558">
        <f t="shared" si="20"/>
        <v>0</v>
      </c>
      <c r="AO119" s="563">
        <f t="shared" si="21"/>
        <v>0</v>
      </c>
      <c r="AP119" s="177"/>
      <c r="AR119" s="571" t="s">
        <v>754</v>
      </c>
      <c r="AS119" s="577">
        <f t="shared" ref="AS119:BI119" si="24">IF($AG$113=$AH$113,0,IF(OR(AND(AS116=0,AS118&gt;0),AND(AS116="NS",AS117&gt;0),AND(AS116="ns",AS117=0,AS118=0)),1,IF(OR(AND(AS118&gt;=2,AS117&lt;AS116),AND(AS116="NS",AS117=0,AS118&gt;0),AS116=AS117),0,1)))</f>
        <v>0</v>
      </c>
      <c r="AT119" s="579">
        <f t="shared" si="24"/>
        <v>0</v>
      </c>
      <c r="AU119" s="578">
        <f t="shared" si="24"/>
        <v>0</v>
      </c>
      <c r="AV119" s="577">
        <f t="shared" si="24"/>
        <v>0</v>
      </c>
      <c r="AW119" s="578">
        <f t="shared" si="24"/>
        <v>0</v>
      </c>
      <c r="AX119" s="577">
        <f t="shared" si="24"/>
        <v>0</v>
      </c>
      <c r="AY119" s="578">
        <f t="shared" si="24"/>
        <v>0</v>
      </c>
      <c r="AZ119" s="577">
        <f t="shared" si="24"/>
        <v>0</v>
      </c>
      <c r="BA119" s="578">
        <f t="shared" si="24"/>
        <v>0</v>
      </c>
      <c r="BB119" s="577">
        <f t="shared" si="24"/>
        <v>0</v>
      </c>
      <c r="BC119" s="578">
        <f t="shared" si="24"/>
        <v>0</v>
      </c>
      <c r="BD119" s="577">
        <f t="shared" si="24"/>
        <v>0</v>
      </c>
      <c r="BE119" s="578">
        <f t="shared" si="24"/>
        <v>0</v>
      </c>
      <c r="BF119" s="577">
        <f t="shared" si="24"/>
        <v>0</v>
      </c>
      <c r="BG119" s="578">
        <f t="shared" si="24"/>
        <v>0</v>
      </c>
      <c r="BH119" s="577">
        <f t="shared" si="24"/>
        <v>0</v>
      </c>
      <c r="BI119" s="578">
        <f t="shared" si="24"/>
        <v>0</v>
      </c>
    </row>
    <row r="120" spans="1:61" ht="24.95" customHeight="1">
      <c r="A120" s="372"/>
      <c r="B120" s="421" t="s">
        <v>124</v>
      </c>
      <c r="C120" s="781" t="s">
        <v>148</v>
      </c>
      <c r="D120" s="781"/>
      <c r="E120" s="781"/>
      <c r="F120" s="781"/>
      <c r="G120" s="781"/>
      <c r="H120" s="776"/>
      <c r="I120" s="776"/>
      <c r="J120" s="776"/>
      <c r="K120" s="776"/>
      <c r="L120" s="776"/>
      <c r="M120" s="776"/>
      <c r="N120" s="776"/>
      <c r="O120" s="776"/>
      <c r="P120" s="776"/>
      <c r="Q120" s="625"/>
      <c r="R120" s="625"/>
      <c r="S120" s="625"/>
      <c r="T120" s="625"/>
      <c r="U120" s="625"/>
      <c r="V120" s="625"/>
      <c r="W120" s="625"/>
      <c r="X120" s="625"/>
      <c r="Y120" s="625"/>
      <c r="Z120" s="625"/>
      <c r="AA120" s="625"/>
      <c r="AB120" s="625"/>
      <c r="AC120" s="625"/>
      <c r="AD120" s="625"/>
      <c r="AE120" s="375"/>
      <c r="AF120" s="543"/>
      <c r="AG120" s="558">
        <f t="shared" si="13"/>
        <v>0</v>
      </c>
      <c r="AH120" s="558">
        <f t="shared" si="14"/>
        <v>0</v>
      </c>
      <c r="AI120" s="562">
        <f t="shared" si="15"/>
        <v>0</v>
      </c>
      <c r="AJ120" s="558">
        <f t="shared" si="16"/>
        <v>0</v>
      </c>
      <c r="AK120" s="558">
        <f t="shared" si="17"/>
        <v>0</v>
      </c>
      <c r="AL120" s="563">
        <f t="shared" si="18"/>
        <v>0</v>
      </c>
      <c r="AM120" s="558">
        <f t="shared" si="19"/>
        <v>0</v>
      </c>
      <c r="AN120" s="558">
        <f t="shared" si="20"/>
        <v>0</v>
      </c>
      <c r="AO120" s="563">
        <f t="shared" si="21"/>
        <v>0</v>
      </c>
    </row>
    <row r="121" spans="1:61" ht="24.95" customHeight="1">
      <c r="A121" s="372"/>
      <c r="B121" s="421" t="s">
        <v>128</v>
      </c>
      <c r="C121" s="781" t="s">
        <v>149</v>
      </c>
      <c r="D121" s="781"/>
      <c r="E121" s="781"/>
      <c r="F121" s="781"/>
      <c r="G121" s="781"/>
      <c r="H121" s="776"/>
      <c r="I121" s="776"/>
      <c r="J121" s="776"/>
      <c r="K121" s="776"/>
      <c r="L121" s="776"/>
      <c r="M121" s="776"/>
      <c r="N121" s="776"/>
      <c r="O121" s="776"/>
      <c r="P121" s="776"/>
      <c r="Q121" s="625"/>
      <c r="R121" s="625"/>
      <c r="S121" s="625"/>
      <c r="T121" s="625"/>
      <c r="U121" s="625"/>
      <c r="V121" s="625"/>
      <c r="W121" s="625"/>
      <c r="X121" s="625"/>
      <c r="Y121" s="625"/>
      <c r="Z121" s="625"/>
      <c r="AA121" s="625"/>
      <c r="AB121" s="625"/>
      <c r="AC121" s="625"/>
      <c r="AD121" s="625"/>
      <c r="AE121" s="375"/>
      <c r="AF121" s="543"/>
      <c r="AG121" s="558">
        <f t="shared" si="13"/>
        <v>0</v>
      </c>
      <c r="AH121" s="558">
        <f t="shared" si="14"/>
        <v>0</v>
      </c>
      <c r="AI121" s="562">
        <f t="shared" si="15"/>
        <v>0</v>
      </c>
      <c r="AJ121" s="558">
        <f t="shared" si="16"/>
        <v>0</v>
      </c>
      <c r="AK121" s="558">
        <f t="shared" si="17"/>
        <v>0</v>
      </c>
      <c r="AL121" s="563">
        <f t="shared" si="18"/>
        <v>0</v>
      </c>
      <c r="AM121" s="558">
        <f t="shared" si="19"/>
        <v>0</v>
      </c>
      <c r="AN121" s="558">
        <f t="shared" si="20"/>
        <v>0</v>
      </c>
      <c r="AO121" s="563">
        <f t="shared" si="21"/>
        <v>0</v>
      </c>
    </row>
    <row r="122" spans="1:61" ht="24.95" customHeight="1">
      <c r="A122" s="372"/>
      <c r="B122" s="421" t="s">
        <v>150</v>
      </c>
      <c r="C122" s="781" t="s">
        <v>151</v>
      </c>
      <c r="D122" s="781"/>
      <c r="E122" s="781"/>
      <c r="F122" s="781"/>
      <c r="G122" s="781"/>
      <c r="H122" s="776"/>
      <c r="I122" s="776"/>
      <c r="J122" s="776"/>
      <c r="K122" s="776"/>
      <c r="L122" s="776"/>
      <c r="M122" s="776"/>
      <c r="N122" s="776"/>
      <c r="O122" s="776"/>
      <c r="P122" s="776"/>
      <c r="Q122" s="625"/>
      <c r="R122" s="625"/>
      <c r="S122" s="625"/>
      <c r="T122" s="625"/>
      <c r="U122" s="625"/>
      <c r="V122" s="625"/>
      <c r="W122" s="625"/>
      <c r="X122" s="625"/>
      <c r="Y122" s="625"/>
      <c r="Z122" s="625"/>
      <c r="AA122" s="625"/>
      <c r="AB122" s="625"/>
      <c r="AC122" s="625"/>
      <c r="AD122" s="625"/>
      <c r="AE122" s="375"/>
      <c r="AF122" s="543"/>
      <c r="AG122" s="558">
        <f t="shared" si="13"/>
        <v>0</v>
      </c>
      <c r="AH122" s="558">
        <f t="shared" si="14"/>
        <v>0</v>
      </c>
      <c r="AI122" s="562">
        <f t="shared" si="15"/>
        <v>0</v>
      </c>
      <c r="AJ122" s="558">
        <f t="shared" si="16"/>
        <v>0</v>
      </c>
      <c r="AK122" s="558">
        <f t="shared" si="17"/>
        <v>0</v>
      </c>
      <c r="AL122" s="563">
        <f t="shared" si="18"/>
        <v>0</v>
      </c>
      <c r="AM122" s="558">
        <f t="shared" si="19"/>
        <v>0</v>
      </c>
      <c r="AN122" s="558">
        <f t="shared" si="20"/>
        <v>0</v>
      </c>
      <c r="AO122" s="563">
        <f t="shared" si="21"/>
        <v>0</v>
      </c>
    </row>
    <row r="123" spans="1:61" ht="24.95" customHeight="1">
      <c r="A123" s="372"/>
      <c r="B123" s="421" t="s">
        <v>152</v>
      </c>
      <c r="C123" s="781" t="s">
        <v>153</v>
      </c>
      <c r="D123" s="781"/>
      <c r="E123" s="781"/>
      <c r="F123" s="781"/>
      <c r="G123" s="781"/>
      <c r="H123" s="776"/>
      <c r="I123" s="776"/>
      <c r="J123" s="776"/>
      <c r="K123" s="776"/>
      <c r="L123" s="776"/>
      <c r="M123" s="776"/>
      <c r="N123" s="776"/>
      <c r="O123" s="776"/>
      <c r="P123" s="776"/>
      <c r="Q123" s="625"/>
      <c r="R123" s="625"/>
      <c r="S123" s="625"/>
      <c r="T123" s="625"/>
      <c r="U123" s="625"/>
      <c r="V123" s="625"/>
      <c r="W123" s="625"/>
      <c r="X123" s="625"/>
      <c r="Y123" s="625"/>
      <c r="Z123" s="625"/>
      <c r="AA123" s="625"/>
      <c r="AB123" s="625"/>
      <c r="AC123" s="625"/>
      <c r="AD123" s="625"/>
      <c r="AE123" s="375"/>
      <c r="AF123" s="543"/>
      <c r="AG123" s="558">
        <f t="shared" si="13"/>
        <v>0</v>
      </c>
      <c r="AH123" s="558">
        <f t="shared" si="14"/>
        <v>0</v>
      </c>
      <c r="AI123" s="562">
        <f t="shared" si="15"/>
        <v>0</v>
      </c>
      <c r="AJ123" s="558">
        <f t="shared" si="16"/>
        <v>0</v>
      </c>
      <c r="AK123" s="558">
        <f t="shared" si="17"/>
        <v>0</v>
      </c>
      <c r="AL123" s="563">
        <f t="shared" si="18"/>
        <v>0</v>
      </c>
      <c r="AM123" s="558">
        <f t="shared" si="19"/>
        <v>0</v>
      </c>
      <c r="AN123" s="558">
        <f t="shared" si="20"/>
        <v>0</v>
      </c>
      <c r="AO123" s="563">
        <f t="shared" si="21"/>
        <v>0</v>
      </c>
    </row>
    <row r="124" spans="1:61" ht="24.95" customHeight="1">
      <c r="A124" s="372"/>
      <c r="B124" s="421" t="s">
        <v>154</v>
      </c>
      <c r="C124" s="781" t="s">
        <v>155</v>
      </c>
      <c r="D124" s="781"/>
      <c r="E124" s="781"/>
      <c r="F124" s="781"/>
      <c r="G124" s="781"/>
      <c r="H124" s="776"/>
      <c r="I124" s="776"/>
      <c r="J124" s="776"/>
      <c r="K124" s="776"/>
      <c r="L124" s="776"/>
      <c r="M124" s="776"/>
      <c r="N124" s="776"/>
      <c r="O124" s="776"/>
      <c r="P124" s="776"/>
      <c r="Q124" s="625"/>
      <c r="R124" s="625"/>
      <c r="S124" s="625"/>
      <c r="T124" s="625"/>
      <c r="U124" s="625"/>
      <c r="V124" s="625"/>
      <c r="W124" s="625"/>
      <c r="X124" s="625"/>
      <c r="Y124" s="625"/>
      <c r="Z124" s="625"/>
      <c r="AA124" s="625"/>
      <c r="AB124" s="625"/>
      <c r="AC124" s="625"/>
      <c r="AD124" s="625"/>
      <c r="AE124" s="375"/>
      <c r="AF124" s="543"/>
      <c r="AG124" s="558">
        <f t="shared" si="13"/>
        <v>0</v>
      </c>
      <c r="AH124" s="558">
        <f t="shared" si="14"/>
        <v>0</v>
      </c>
      <c r="AI124" s="562">
        <f t="shared" si="15"/>
        <v>0</v>
      </c>
      <c r="AJ124" s="558">
        <f t="shared" si="16"/>
        <v>0</v>
      </c>
      <c r="AK124" s="558">
        <f t="shared" si="17"/>
        <v>0</v>
      </c>
      <c r="AL124" s="563">
        <f t="shared" si="18"/>
        <v>0</v>
      </c>
      <c r="AM124" s="558">
        <f t="shared" si="19"/>
        <v>0</v>
      </c>
      <c r="AN124" s="558">
        <f t="shared" si="20"/>
        <v>0</v>
      </c>
      <c r="AO124" s="563">
        <f t="shared" si="21"/>
        <v>0</v>
      </c>
    </row>
    <row r="125" spans="1:61" ht="24.95" customHeight="1">
      <c r="A125" s="372"/>
      <c r="B125" s="421" t="s">
        <v>31</v>
      </c>
      <c r="C125" s="781" t="s">
        <v>156</v>
      </c>
      <c r="D125" s="781"/>
      <c r="E125" s="781"/>
      <c r="F125" s="781"/>
      <c r="G125" s="781"/>
      <c r="H125" s="776"/>
      <c r="I125" s="776"/>
      <c r="J125" s="776"/>
      <c r="K125" s="776"/>
      <c r="L125" s="776"/>
      <c r="M125" s="776"/>
      <c r="N125" s="776"/>
      <c r="O125" s="776"/>
      <c r="P125" s="776"/>
      <c r="Q125" s="625"/>
      <c r="R125" s="625"/>
      <c r="S125" s="625"/>
      <c r="T125" s="625"/>
      <c r="U125" s="625"/>
      <c r="V125" s="625"/>
      <c r="W125" s="625"/>
      <c r="X125" s="625"/>
      <c r="Y125" s="625"/>
      <c r="Z125" s="625"/>
      <c r="AA125" s="625"/>
      <c r="AB125" s="625"/>
      <c r="AC125" s="625"/>
      <c r="AD125" s="625"/>
      <c r="AE125" s="375"/>
      <c r="AF125" s="543"/>
      <c r="AG125" s="558">
        <f t="shared" si="13"/>
        <v>0</v>
      </c>
      <c r="AH125" s="558">
        <f t="shared" si="14"/>
        <v>0</v>
      </c>
      <c r="AI125" s="562">
        <f t="shared" si="15"/>
        <v>0</v>
      </c>
      <c r="AJ125" s="558">
        <f t="shared" si="16"/>
        <v>0</v>
      </c>
      <c r="AK125" s="558">
        <f t="shared" si="17"/>
        <v>0</v>
      </c>
      <c r="AL125" s="563">
        <f t="shared" si="18"/>
        <v>0</v>
      </c>
      <c r="AM125" s="558">
        <f t="shared" si="19"/>
        <v>0</v>
      </c>
      <c r="AN125" s="558">
        <f t="shared" si="20"/>
        <v>0</v>
      </c>
      <c r="AO125" s="563">
        <f t="shared" si="21"/>
        <v>0</v>
      </c>
    </row>
    <row r="126" spans="1:61" ht="24.95" customHeight="1">
      <c r="A126" s="372"/>
      <c r="B126" s="421" t="s">
        <v>32</v>
      </c>
      <c r="C126" s="781" t="s">
        <v>157</v>
      </c>
      <c r="D126" s="781"/>
      <c r="E126" s="781"/>
      <c r="F126" s="781"/>
      <c r="G126" s="781"/>
      <c r="H126" s="776"/>
      <c r="I126" s="776"/>
      <c r="J126" s="776"/>
      <c r="K126" s="776"/>
      <c r="L126" s="776"/>
      <c r="M126" s="776"/>
      <c r="N126" s="776"/>
      <c r="O126" s="776"/>
      <c r="P126" s="776"/>
      <c r="Q126" s="625"/>
      <c r="R126" s="625"/>
      <c r="S126" s="625"/>
      <c r="T126" s="625"/>
      <c r="U126" s="625"/>
      <c r="V126" s="625"/>
      <c r="W126" s="625"/>
      <c r="X126" s="625"/>
      <c r="Y126" s="625"/>
      <c r="Z126" s="625"/>
      <c r="AA126" s="625"/>
      <c r="AB126" s="625"/>
      <c r="AC126" s="625"/>
      <c r="AD126" s="625"/>
      <c r="AE126" s="375"/>
      <c r="AF126" s="543"/>
      <c r="AG126" s="558">
        <f t="shared" si="13"/>
        <v>0</v>
      </c>
      <c r="AH126" s="558">
        <f t="shared" si="14"/>
        <v>0</v>
      </c>
      <c r="AI126" s="562">
        <f t="shared" si="15"/>
        <v>0</v>
      </c>
      <c r="AJ126" s="558">
        <f t="shared" si="16"/>
        <v>0</v>
      </c>
      <c r="AK126" s="558">
        <f t="shared" si="17"/>
        <v>0</v>
      </c>
      <c r="AL126" s="563">
        <f t="shared" si="18"/>
        <v>0</v>
      </c>
      <c r="AM126" s="558">
        <f t="shared" si="19"/>
        <v>0</v>
      </c>
      <c r="AN126" s="558">
        <f t="shared" si="20"/>
        <v>0</v>
      </c>
      <c r="AO126" s="563">
        <f t="shared" si="21"/>
        <v>0</v>
      </c>
    </row>
    <row r="127" spans="1:61" ht="24.95" customHeight="1">
      <c r="A127" s="372"/>
      <c r="B127" s="421" t="s">
        <v>33</v>
      </c>
      <c r="C127" s="781" t="s">
        <v>158</v>
      </c>
      <c r="D127" s="781"/>
      <c r="E127" s="781"/>
      <c r="F127" s="781"/>
      <c r="G127" s="781"/>
      <c r="H127" s="776"/>
      <c r="I127" s="776"/>
      <c r="J127" s="776"/>
      <c r="K127" s="776"/>
      <c r="L127" s="776"/>
      <c r="M127" s="776"/>
      <c r="N127" s="776"/>
      <c r="O127" s="776"/>
      <c r="P127" s="776"/>
      <c r="Q127" s="625"/>
      <c r="R127" s="625"/>
      <c r="S127" s="625"/>
      <c r="T127" s="625"/>
      <c r="U127" s="625"/>
      <c r="V127" s="625"/>
      <c r="W127" s="625"/>
      <c r="X127" s="625"/>
      <c r="Y127" s="625"/>
      <c r="Z127" s="625"/>
      <c r="AA127" s="625"/>
      <c r="AB127" s="625"/>
      <c r="AC127" s="625"/>
      <c r="AD127" s="625"/>
      <c r="AE127" s="375"/>
      <c r="AF127" s="543"/>
      <c r="AG127" s="558">
        <f t="shared" si="13"/>
        <v>0</v>
      </c>
      <c r="AH127" s="558">
        <f t="shared" si="14"/>
        <v>0</v>
      </c>
      <c r="AI127" s="562">
        <f t="shared" si="15"/>
        <v>0</v>
      </c>
      <c r="AJ127" s="558">
        <f t="shared" si="16"/>
        <v>0</v>
      </c>
      <c r="AK127" s="558">
        <f t="shared" si="17"/>
        <v>0</v>
      </c>
      <c r="AL127" s="563">
        <f t="shared" si="18"/>
        <v>0</v>
      </c>
      <c r="AM127" s="558">
        <f t="shared" si="19"/>
        <v>0</v>
      </c>
      <c r="AN127" s="558">
        <f t="shared" si="20"/>
        <v>0</v>
      </c>
      <c r="AO127" s="563">
        <f t="shared" si="21"/>
        <v>0</v>
      </c>
    </row>
    <row r="128" spans="1:61" ht="24.95" customHeight="1">
      <c r="A128" s="372"/>
      <c r="B128" s="421" t="s">
        <v>34</v>
      </c>
      <c r="C128" s="781" t="s">
        <v>159</v>
      </c>
      <c r="D128" s="781"/>
      <c r="E128" s="781"/>
      <c r="F128" s="781"/>
      <c r="G128" s="781"/>
      <c r="H128" s="776"/>
      <c r="I128" s="776"/>
      <c r="J128" s="776"/>
      <c r="K128" s="776"/>
      <c r="L128" s="776"/>
      <c r="M128" s="776"/>
      <c r="N128" s="776"/>
      <c r="O128" s="776"/>
      <c r="P128" s="776"/>
      <c r="Q128" s="625"/>
      <c r="R128" s="625"/>
      <c r="S128" s="625"/>
      <c r="T128" s="625"/>
      <c r="U128" s="625"/>
      <c r="V128" s="625"/>
      <c r="W128" s="625"/>
      <c r="X128" s="625"/>
      <c r="Y128" s="625"/>
      <c r="Z128" s="625"/>
      <c r="AA128" s="625"/>
      <c r="AB128" s="625"/>
      <c r="AC128" s="625"/>
      <c r="AD128" s="625"/>
      <c r="AE128" s="375"/>
      <c r="AF128" s="543"/>
      <c r="AG128" s="558">
        <f t="shared" si="13"/>
        <v>0</v>
      </c>
      <c r="AH128" s="558">
        <f t="shared" si="14"/>
        <v>0</v>
      </c>
      <c r="AI128" s="562">
        <f t="shared" si="15"/>
        <v>0</v>
      </c>
      <c r="AJ128" s="558">
        <f t="shared" si="16"/>
        <v>0</v>
      </c>
      <c r="AK128" s="558">
        <f t="shared" si="17"/>
        <v>0</v>
      </c>
      <c r="AL128" s="563">
        <f t="shared" si="18"/>
        <v>0</v>
      </c>
      <c r="AM128" s="558">
        <f t="shared" si="19"/>
        <v>0</v>
      </c>
      <c r="AN128" s="558">
        <f t="shared" si="20"/>
        <v>0</v>
      </c>
      <c r="AO128" s="563">
        <f t="shared" si="21"/>
        <v>0</v>
      </c>
    </row>
    <row r="129" spans="1:61" ht="24.95" customHeight="1">
      <c r="A129" s="372"/>
      <c r="B129" s="421" t="s">
        <v>35</v>
      </c>
      <c r="C129" s="781" t="s">
        <v>160</v>
      </c>
      <c r="D129" s="781"/>
      <c r="E129" s="781"/>
      <c r="F129" s="781"/>
      <c r="G129" s="781"/>
      <c r="H129" s="776"/>
      <c r="I129" s="776"/>
      <c r="J129" s="776"/>
      <c r="K129" s="776"/>
      <c r="L129" s="776"/>
      <c r="M129" s="776"/>
      <c r="N129" s="776"/>
      <c r="O129" s="776"/>
      <c r="P129" s="776"/>
      <c r="Q129" s="625"/>
      <c r="R129" s="625"/>
      <c r="S129" s="625"/>
      <c r="T129" s="625"/>
      <c r="U129" s="625"/>
      <c r="V129" s="625"/>
      <c r="W129" s="625"/>
      <c r="X129" s="625"/>
      <c r="Y129" s="625"/>
      <c r="Z129" s="625"/>
      <c r="AA129" s="625"/>
      <c r="AB129" s="625"/>
      <c r="AC129" s="625"/>
      <c r="AD129" s="625"/>
      <c r="AE129" s="375"/>
      <c r="AF129" s="543"/>
      <c r="AG129" s="558">
        <f t="shared" si="13"/>
        <v>0</v>
      </c>
      <c r="AH129" s="558">
        <f t="shared" si="14"/>
        <v>0</v>
      </c>
      <c r="AI129" s="562">
        <f t="shared" si="15"/>
        <v>0</v>
      </c>
      <c r="AJ129" s="558">
        <f t="shared" si="16"/>
        <v>0</v>
      </c>
      <c r="AK129" s="558">
        <f t="shared" si="17"/>
        <v>0</v>
      </c>
      <c r="AL129" s="563">
        <f t="shared" si="18"/>
        <v>0</v>
      </c>
      <c r="AM129" s="558">
        <f t="shared" si="19"/>
        <v>0</v>
      </c>
      <c r="AN129" s="558">
        <f t="shared" si="20"/>
        <v>0</v>
      </c>
      <c r="AO129" s="563">
        <f t="shared" si="21"/>
        <v>0</v>
      </c>
    </row>
    <row r="130" spans="1:61" ht="24.95" customHeight="1">
      <c r="A130" s="372"/>
      <c r="B130" s="421" t="s">
        <v>36</v>
      </c>
      <c r="C130" s="781" t="s">
        <v>161</v>
      </c>
      <c r="D130" s="781"/>
      <c r="E130" s="781"/>
      <c r="F130" s="781"/>
      <c r="G130" s="781"/>
      <c r="H130" s="776"/>
      <c r="I130" s="776"/>
      <c r="J130" s="776"/>
      <c r="K130" s="776"/>
      <c r="L130" s="776"/>
      <c r="M130" s="776"/>
      <c r="N130" s="776"/>
      <c r="O130" s="776"/>
      <c r="P130" s="776"/>
      <c r="Q130" s="625"/>
      <c r="R130" s="625"/>
      <c r="S130" s="625"/>
      <c r="T130" s="625"/>
      <c r="U130" s="625"/>
      <c r="V130" s="625"/>
      <c r="W130" s="625"/>
      <c r="X130" s="625"/>
      <c r="Y130" s="625"/>
      <c r="Z130" s="625"/>
      <c r="AA130" s="625"/>
      <c r="AB130" s="625"/>
      <c r="AC130" s="625"/>
      <c r="AD130" s="625"/>
      <c r="AE130" s="375"/>
      <c r="AF130" s="543"/>
      <c r="AG130" s="558">
        <f t="shared" si="13"/>
        <v>0</v>
      </c>
      <c r="AH130" s="558">
        <f t="shared" si="14"/>
        <v>0</v>
      </c>
      <c r="AI130" s="562">
        <f t="shared" si="15"/>
        <v>0</v>
      </c>
      <c r="AJ130" s="558">
        <f t="shared" si="16"/>
        <v>0</v>
      </c>
      <c r="AK130" s="558">
        <f t="shared" si="17"/>
        <v>0</v>
      </c>
      <c r="AL130" s="563">
        <f t="shared" si="18"/>
        <v>0</v>
      </c>
      <c r="AM130" s="558">
        <f t="shared" si="19"/>
        <v>0</v>
      </c>
      <c r="AN130" s="558">
        <f t="shared" si="20"/>
        <v>0</v>
      </c>
      <c r="AO130" s="563">
        <f t="shared" si="21"/>
        <v>0</v>
      </c>
    </row>
    <row r="131" spans="1:61" ht="20.100000000000001" customHeight="1">
      <c r="A131" s="372"/>
      <c r="B131" s="421" t="s">
        <v>37</v>
      </c>
      <c r="C131" s="781" t="s">
        <v>162</v>
      </c>
      <c r="D131" s="781"/>
      <c r="E131" s="781"/>
      <c r="F131" s="781"/>
      <c r="G131" s="781"/>
      <c r="H131" s="776"/>
      <c r="I131" s="776"/>
      <c r="J131" s="776"/>
      <c r="K131" s="776"/>
      <c r="L131" s="776"/>
      <c r="M131" s="776"/>
      <c r="N131" s="776"/>
      <c r="O131" s="776"/>
      <c r="P131" s="776"/>
      <c r="Q131" s="625"/>
      <c r="R131" s="625"/>
      <c r="S131" s="625"/>
      <c r="T131" s="625"/>
      <c r="U131" s="625"/>
      <c r="V131" s="625"/>
      <c r="W131" s="625"/>
      <c r="X131" s="625"/>
      <c r="Y131" s="625"/>
      <c r="Z131" s="625"/>
      <c r="AA131" s="625"/>
      <c r="AB131" s="625"/>
      <c r="AC131" s="625"/>
      <c r="AD131" s="625"/>
      <c r="AE131" s="375"/>
      <c r="AF131" s="543"/>
      <c r="AG131" s="558">
        <f t="shared" si="13"/>
        <v>0</v>
      </c>
      <c r="AH131" s="558">
        <f t="shared" si="14"/>
        <v>0</v>
      </c>
      <c r="AI131" s="562">
        <f t="shared" si="15"/>
        <v>0</v>
      </c>
      <c r="AJ131" s="558">
        <f t="shared" si="16"/>
        <v>0</v>
      </c>
      <c r="AK131" s="558">
        <f t="shared" si="17"/>
        <v>0</v>
      </c>
      <c r="AL131" s="563">
        <f t="shared" si="18"/>
        <v>0</v>
      </c>
      <c r="AM131" s="558">
        <f t="shared" si="19"/>
        <v>0</v>
      </c>
      <c r="AN131" s="558">
        <f t="shared" si="20"/>
        <v>0</v>
      </c>
      <c r="AO131" s="563">
        <f t="shared" si="21"/>
        <v>0</v>
      </c>
    </row>
    <row r="132" spans="1:61" ht="15" customHeight="1">
      <c r="A132" s="372"/>
      <c r="B132" s="390"/>
      <c r="C132" s="413"/>
      <c r="D132" s="413"/>
      <c r="E132" s="413"/>
      <c r="F132" s="413"/>
      <c r="G132" s="427" t="s">
        <v>318</v>
      </c>
      <c r="H132" s="780">
        <f>IF(AND(SUM(H116:J131)=0,COUNTIF(H116:J131,"NS")&gt;0),"NS",SUM(H116:J131))</f>
        <v>0</v>
      </c>
      <c r="I132" s="780"/>
      <c r="J132" s="780"/>
      <c r="K132" s="780">
        <f>IF(AND(SUM(K116:M131)=0,COUNTIF(K116:M131,"NS")&gt;0),"NS",SUM(K116:M131))</f>
        <v>0</v>
      </c>
      <c r="L132" s="780"/>
      <c r="M132" s="780"/>
      <c r="N132" s="780">
        <f>IF(AND(SUM(N116:P131)=0,COUNTIF(N116:P131,"NS")&gt;0),"NS",SUM(N116:P131))</f>
        <v>0</v>
      </c>
      <c r="O132" s="780"/>
      <c r="P132" s="780"/>
      <c r="Q132" s="580">
        <f>IF(AND(SUM(Q116:Q131)=0,COUNTIF(Q116:Q131,"NS")&gt;0),"NS",SUM(Q116:Q131))</f>
        <v>0</v>
      </c>
      <c r="R132" s="580">
        <f>IF(AND(SUM(R116:R131)=0,COUNTIF(R116:R131,"NS")&gt;0),"NS",SUM(R116:R131))</f>
        <v>0</v>
      </c>
      <c r="S132" s="580">
        <f>IF(AND(SUM(S116:S131)=0,COUNTIF(S116:S131,"NS")&gt;0),"NS",SUM(S116:S131))</f>
        <v>0</v>
      </c>
      <c r="T132" s="580">
        <f t="shared" ref="T132:AC132" si="25">IF(AND(SUM(T116:T131)=0,COUNTIF(T116:T131,"NS")&gt;0),"NS",SUM(T116:T131))</f>
        <v>0</v>
      </c>
      <c r="U132" s="580">
        <f t="shared" si="25"/>
        <v>0</v>
      </c>
      <c r="V132" s="580">
        <f t="shared" si="25"/>
        <v>0</v>
      </c>
      <c r="W132" s="580">
        <f t="shared" si="25"/>
        <v>0</v>
      </c>
      <c r="X132" s="580">
        <f t="shared" si="25"/>
        <v>0</v>
      </c>
      <c r="Y132" s="580">
        <f t="shared" si="25"/>
        <v>0</v>
      </c>
      <c r="Z132" s="580">
        <f t="shared" si="25"/>
        <v>0</v>
      </c>
      <c r="AA132" s="580">
        <f t="shared" si="25"/>
        <v>0</v>
      </c>
      <c r="AB132" s="580">
        <f t="shared" si="25"/>
        <v>0</v>
      </c>
      <c r="AC132" s="580">
        <f t="shared" si="25"/>
        <v>0</v>
      </c>
      <c r="AD132" s="580">
        <f>IF(AND(SUM(AD116:AD131)=0,COUNTIF(AD116:AD131,"NS")&gt;0),"NS",SUM(AD116:AD131))</f>
        <v>0</v>
      </c>
      <c r="AE132" s="375"/>
      <c r="AF132" s="543"/>
      <c r="AI132">
        <f>SUM(AI116:AI131)</f>
        <v>0</v>
      </c>
      <c r="AL132">
        <f>SUM(AL116:AL131)</f>
        <v>0</v>
      </c>
      <c r="AO132">
        <f>SUM(AO116:AO131)</f>
        <v>0</v>
      </c>
    </row>
    <row r="133" spans="1:61">
      <c r="A133" s="372"/>
      <c r="B133" s="715" t="str">
        <f>IF(SUM(AI132:AO132)=0,"","ERROR: La suma de los datos registrados por filas no coinciden con el totales correspondientes ")</f>
        <v/>
      </c>
      <c r="C133" s="715"/>
      <c r="D133" s="715"/>
      <c r="E133" s="715"/>
      <c r="F133" s="715"/>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375"/>
      <c r="AF133" s="543"/>
    </row>
    <row r="134" spans="1:61">
      <c r="A134" s="429"/>
      <c r="B134" s="715" t="str">
        <f>IF(SUM(AS119:BI119)=0,"","ERROR: La suma de los datos registrados no es consistente por tipo de función y sexo de la pregunta 5")</f>
        <v/>
      </c>
      <c r="C134" s="715"/>
      <c r="D134" s="715"/>
      <c r="E134" s="715"/>
      <c r="F134" s="715"/>
      <c r="G134" s="715"/>
      <c r="H134" s="715"/>
      <c r="I134" s="715"/>
      <c r="J134" s="715"/>
      <c r="K134" s="715"/>
      <c r="L134" s="715"/>
      <c r="M134" s="715"/>
      <c r="N134" s="715"/>
      <c r="O134" s="715"/>
      <c r="P134" s="715"/>
      <c r="Q134" s="715"/>
      <c r="R134" s="715"/>
      <c r="S134" s="715"/>
      <c r="T134" s="715"/>
      <c r="U134" s="715"/>
      <c r="V134" s="715"/>
      <c r="W134" s="715"/>
      <c r="X134" s="715"/>
      <c r="Y134" s="715"/>
      <c r="Z134" s="715"/>
      <c r="AA134" s="715"/>
      <c r="AB134" s="715"/>
      <c r="AC134" s="715"/>
      <c r="AD134" s="715"/>
      <c r="AE134" s="375"/>
      <c r="AF134" s="393"/>
    </row>
    <row r="135" spans="1:61">
      <c r="A135" s="429"/>
      <c r="B135" s="713" t="str">
        <f>IF(OR(AG113=AH113,AG113=AI113),"","ERROR: Favor de llenar todas la celdas, si no se cuenta con la información registrar NS")</f>
        <v/>
      </c>
      <c r="C135" s="713"/>
      <c r="D135" s="713"/>
      <c r="E135" s="713"/>
      <c r="F135" s="713"/>
      <c r="G135" s="713"/>
      <c r="H135" s="713"/>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375"/>
      <c r="AF135" s="393"/>
    </row>
    <row r="136" spans="1:61" ht="28.5" customHeight="1">
      <c r="A136" s="411" t="s">
        <v>268</v>
      </c>
      <c r="B136" s="915" t="s">
        <v>724</v>
      </c>
      <c r="C136" s="915"/>
      <c r="D136" s="915"/>
      <c r="E136" s="915"/>
      <c r="F136" s="915"/>
      <c r="G136" s="915"/>
      <c r="H136" s="915"/>
      <c r="I136" s="915"/>
      <c r="J136" s="915"/>
      <c r="K136" s="915"/>
      <c r="L136" s="915"/>
      <c r="M136" s="915"/>
      <c r="N136" s="915"/>
      <c r="O136" s="915"/>
      <c r="P136" s="915"/>
      <c r="Q136" s="915"/>
      <c r="R136" s="915"/>
      <c r="S136" s="915"/>
      <c r="T136" s="915"/>
      <c r="U136" s="915"/>
      <c r="V136" s="915"/>
      <c r="W136" s="915"/>
      <c r="X136" s="915"/>
      <c r="Y136" s="915"/>
      <c r="Z136" s="915"/>
      <c r="AA136" s="915"/>
      <c r="AB136" s="915"/>
      <c r="AC136" s="915"/>
      <c r="AD136" s="915"/>
      <c r="AE136" s="358"/>
      <c r="AF136" s="393"/>
    </row>
    <row r="137" spans="1:61" ht="15" customHeight="1">
      <c r="A137" s="165"/>
      <c r="B137" s="531"/>
      <c r="C137" s="928" t="s">
        <v>281</v>
      </c>
      <c r="D137" s="928"/>
      <c r="E137" s="928"/>
      <c r="F137" s="928"/>
      <c r="G137" s="928"/>
      <c r="H137" s="928"/>
      <c r="I137" s="928"/>
      <c r="J137" s="928"/>
      <c r="K137" s="928"/>
      <c r="L137" s="928"/>
      <c r="M137" s="928"/>
      <c r="N137" s="928"/>
      <c r="O137" s="928"/>
      <c r="P137" s="928"/>
      <c r="Q137" s="928"/>
      <c r="R137" s="928"/>
      <c r="S137" s="928"/>
      <c r="T137" s="928"/>
      <c r="U137" s="928"/>
      <c r="V137" s="928"/>
      <c r="W137" s="928"/>
      <c r="X137" s="928"/>
      <c r="Y137" s="928"/>
      <c r="Z137" s="928"/>
      <c r="AA137" s="928"/>
      <c r="AB137" s="928"/>
      <c r="AC137" s="928"/>
      <c r="AD137" s="928"/>
      <c r="AE137" s="358"/>
      <c r="AF137" s="393"/>
    </row>
    <row r="138" spans="1:61">
      <c r="A138" s="165"/>
      <c r="B138" s="531"/>
      <c r="C138" s="532"/>
      <c r="D138" s="532"/>
      <c r="E138" s="532"/>
      <c r="F138" s="532"/>
      <c r="G138" s="533"/>
      <c r="H138" s="533"/>
      <c r="I138" s="533"/>
      <c r="J138" s="533"/>
      <c r="K138" s="533"/>
      <c r="L138" s="533"/>
      <c r="M138" s="533"/>
      <c r="N138" s="534"/>
      <c r="O138" s="535"/>
      <c r="P138" s="535"/>
      <c r="Q138" s="535"/>
      <c r="R138" s="535"/>
      <c r="S138" s="535"/>
      <c r="T138" s="535"/>
      <c r="U138" s="535"/>
      <c r="V138" s="535"/>
      <c r="W138" s="532"/>
      <c r="X138" s="532"/>
      <c r="Y138" s="532"/>
      <c r="Z138" s="532"/>
      <c r="AA138" s="532"/>
      <c r="AB138" s="532"/>
      <c r="AC138" s="532"/>
      <c r="AD138" s="532"/>
      <c r="AE138" s="358"/>
      <c r="AF138" s="393"/>
      <c r="AG138" s="177" t="s">
        <v>751</v>
      </c>
    </row>
    <row r="139" spans="1:61" ht="15.75" thickBot="1">
      <c r="A139" s="372"/>
      <c r="B139" s="902" t="s">
        <v>75</v>
      </c>
      <c r="C139" s="902"/>
      <c r="D139" s="902"/>
      <c r="E139" s="902"/>
      <c r="F139" s="902"/>
      <c r="G139" s="902"/>
      <c r="H139" s="902" t="s">
        <v>438</v>
      </c>
      <c r="I139" s="902"/>
      <c r="J139" s="902"/>
      <c r="K139" s="902"/>
      <c r="L139" s="902"/>
      <c r="M139" s="902"/>
      <c r="N139" s="902"/>
      <c r="O139" s="902"/>
      <c r="P139" s="902"/>
      <c r="Q139" s="902"/>
      <c r="R139" s="902"/>
      <c r="S139" s="902"/>
      <c r="T139" s="902"/>
      <c r="U139" s="902"/>
      <c r="V139" s="902"/>
      <c r="W139" s="902"/>
      <c r="X139" s="902"/>
      <c r="Y139" s="902"/>
      <c r="Z139" s="902"/>
      <c r="AA139" s="902"/>
      <c r="AB139" s="902"/>
      <c r="AC139" s="902"/>
      <c r="AD139" s="902"/>
      <c r="AE139" s="375"/>
      <c r="AF139" s="543"/>
      <c r="AG139" s="177">
        <f>COUNTBLANK(H142:AD149)</f>
        <v>184</v>
      </c>
      <c r="AH139">
        <v>184</v>
      </c>
      <c r="AI139" s="177">
        <v>48</v>
      </c>
      <c r="AJ139" s="177"/>
      <c r="AK139" s="177"/>
      <c r="AL139" s="177"/>
      <c r="AM139" s="177"/>
      <c r="AN139" s="177"/>
      <c r="AO139" s="177"/>
      <c r="AP139" s="177"/>
      <c r="AQ139" s="177"/>
      <c r="AU139" s="384"/>
      <c r="AV139" s="384"/>
      <c r="AW139" s="384"/>
      <c r="AX139" s="384"/>
      <c r="AY139" s="384"/>
      <c r="AZ139" s="384"/>
      <c r="BA139" s="384"/>
      <c r="BB139" s="384"/>
      <c r="BC139" s="384"/>
      <c r="BD139" s="384"/>
      <c r="BE139" s="384"/>
      <c r="BF139" s="384"/>
      <c r="BG139" s="384"/>
      <c r="BH139" s="384"/>
    </row>
    <row r="140" spans="1:61" ht="64.5" customHeight="1" thickBot="1">
      <c r="A140" s="372"/>
      <c r="B140" s="902"/>
      <c r="C140" s="902"/>
      <c r="D140" s="902"/>
      <c r="E140" s="902"/>
      <c r="F140" s="902"/>
      <c r="G140" s="902"/>
      <c r="H140" s="916" t="s">
        <v>116</v>
      </c>
      <c r="I140" s="917"/>
      <c r="J140" s="918"/>
      <c r="K140" s="922" t="s">
        <v>24</v>
      </c>
      <c r="L140" s="923"/>
      <c r="M140" s="924"/>
      <c r="N140" s="922" t="s">
        <v>25</v>
      </c>
      <c r="O140" s="923"/>
      <c r="P140" s="924"/>
      <c r="Q140" s="904" t="s">
        <v>435</v>
      </c>
      <c r="R140" s="904"/>
      <c r="S140" s="904" t="s">
        <v>108</v>
      </c>
      <c r="T140" s="904"/>
      <c r="U140" s="904" t="s">
        <v>101</v>
      </c>
      <c r="V140" s="904"/>
      <c r="W140" s="904" t="s">
        <v>109</v>
      </c>
      <c r="X140" s="904"/>
      <c r="Y140" s="904" t="s">
        <v>110</v>
      </c>
      <c r="Z140" s="904"/>
      <c r="AA140" s="904" t="s">
        <v>111</v>
      </c>
      <c r="AB140" s="904"/>
      <c r="AC140" s="904" t="s">
        <v>64</v>
      </c>
      <c r="AD140" s="904"/>
      <c r="AE140" s="375"/>
      <c r="AF140" s="543"/>
      <c r="AG140" s="767" t="s">
        <v>752</v>
      </c>
      <c r="AH140" s="767"/>
      <c r="AI140" s="767"/>
      <c r="AJ140" s="767" t="s">
        <v>761</v>
      </c>
      <c r="AK140" s="767"/>
      <c r="AL140" s="767"/>
      <c r="AM140" s="767" t="s">
        <v>753</v>
      </c>
      <c r="AN140" s="767"/>
      <c r="AO140" s="767"/>
      <c r="AP140" s="177"/>
      <c r="AR140" s="177"/>
      <c r="AS140" s="177"/>
      <c r="AT140" s="384"/>
      <c r="AU140" s="384"/>
      <c r="AV140" s="747" t="s">
        <v>435</v>
      </c>
      <c r="AW140" s="748"/>
      <c r="AX140" s="747" t="s">
        <v>108</v>
      </c>
      <c r="AY140" s="748"/>
      <c r="AZ140" s="747" t="s">
        <v>101</v>
      </c>
      <c r="BA140" s="748"/>
      <c r="BB140" s="747" t="s">
        <v>109</v>
      </c>
      <c r="BC140" s="748"/>
      <c r="BD140" s="747" t="s">
        <v>110</v>
      </c>
      <c r="BE140" s="748"/>
      <c r="BF140" s="747" t="s">
        <v>111</v>
      </c>
      <c r="BG140" s="748"/>
      <c r="BH140" s="747" t="s">
        <v>64</v>
      </c>
      <c r="BI140" s="748"/>
    </row>
    <row r="141" spans="1:61" ht="43.5" customHeight="1" thickBot="1">
      <c r="A141" s="372"/>
      <c r="B141" s="902"/>
      <c r="C141" s="902"/>
      <c r="D141" s="902"/>
      <c r="E141" s="902"/>
      <c r="F141" s="902"/>
      <c r="G141" s="902"/>
      <c r="H141" s="919"/>
      <c r="I141" s="920"/>
      <c r="J141" s="921"/>
      <c r="K141" s="925"/>
      <c r="L141" s="926"/>
      <c r="M141" s="927"/>
      <c r="N141" s="925"/>
      <c r="O141" s="926"/>
      <c r="P141" s="927"/>
      <c r="Q141" s="536" t="s">
        <v>24</v>
      </c>
      <c r="R141" s="536" t="s">
        <v>439</v>
      </c>
      <c r="S141" s="536" t="s">
        <v>24</v>
      </c>
      <c r="T141" s="536" t="s">
        <v>439</v>
      </c>
      <c r="U141" s="536" t="s">
        <v>24</v>
      </c>
      <c r="V141" s="536" t="s">
        <v>439</v>
      </c>
      <c r="W141" s="536" t="s">
        <v>24</v>
      </c>
      <c r="X141" s="536" t="s">
        <v>439</v>
      </c>
      <c r="Y141" s="536" t="s">
        <v>24</v>
      </c>
      <c r="Z141" s="536" t="s">
        <v>439</v>
      </c>
      <c r="AA141" s="536" t="s">
        <v>24</v>
      </c>
      <c r="AB141" s="536" t="s">
        <v>439</v>
      </c>
      <c r="AC141" s="536" t="s">
        <v>24</v>
      </c>
      <c r="AD141" s="536" t="s">
        <v>439</v>
      </c>
      <c r="AE141" s="375"/>
      <c r="AF141" s="543"/>
      <c r="AG141" s="558" t="s">
        <v>744</v>
      </c>
      <c r="AH141" s="558" t="s">
        <v>745</v>
      </c>
      <c r="AI141" s="558" t="s">
        <v>754</v>
      </c>
      <c r="AJ141" s="558" t="s">
        <v>744</v>
      </c>
      <c r="AK141" s="558" t="s">
        <v>745</v>
      </c>
      <c r="AL141" s="558" t="s">
        <v>754</v>
      </c>
      <c r="AM141" s="558" t="s">
        <v>744</v>
      </c>
      <c r="AN141" s="558" t="s">
        <v>745</v>
      </c>
      <c r="AO141" s="558" t="s">
        <v>754</v>
      </c>
      <c r="AP141" s="177"/>
      <c r="AR141" s="559"/>
      <c r="AS141" s="559" t="s">
        <v>755</v>
      </c>
      <c r="AT141" s="560" t="s">
        <v>756</v>
      </c>
      <c r="AU141" s="561" t="s">
        <v>757</v>
      </c>
      <c r="AV141" s="559" t="s">
        <v>758</v>
      </c>
      <c r="AW141" s="561" t="s">
        <v>759</v>
      </c>
      <c r="AX141" s="559" t="s">
        <v>758</v>
      </c>
      <c r="AY141" s="561" t="s">
        <v>759</v>
      </c>
      <c r="AZ141" s="559" t="s">
        <v>758</v>
      </c>
      <c r="BA141" s="561" t="s">
        <v>759</v>
      </c>
      <c r="BB141" s="559" t="s">
        <v>758</v>
      </c>
      <c r="BC141" s="561" t="s">
        <v>759</v>
      </c>
      <c r="BD141" s="559" t="s">
        <v>758</v>
      </c>
      <c r="BE141" s="561" t="s">
        <v>759</v>
      </c>
      <c r="BF141" s="559" t="s">
        <v>758</v>
      </c>
      <c r="BG141" s="561" t="s">
        <v>759</v>
      </c>
      <c r="BH141" s="559" t="s">
        <v>758</v>
      </c>
      <c r="BI141" s="561" t="s">
        <v>759</v>
      </c>
    </row>
    <row r="142" spans="1:61" ht="15.75" thickBot="1">
      <c r="A142" s="372"/>
      <c r="B142" s="537" t="s">
        <v>119</v>
      </c>
      <c r="C142" s="777" t="s">
        <v>163</v>
      </c>
      <c r="D142" s="778"/>
      <c r="E142" s="778"/>
      <c r="F142" s="778"/>
      <c r="G142" s="779"/>
      <c r="H142" s="775"/>
      <c r="I142" s="775"/>
      <c r="J142" s="775"/>
      <c r="K142" s="775"/>
      <c r="L142" s="775"/>
      <c r="M142" s="775"/>
      <c r="N142" s="775"/>
      <c r="O142" s="775"/>
      <c r="P142" s="775"/>
      <c r="Q142" s="628"/>
      <c r="R142" s="628"/>
      <c r="S142" s="628"/>
      <c r="T142" s="628"/>
      <c r="U142" s="628"/>
      <c r="V142" s="628"/>
      <c r="W142" s="628"/>
      <c r="X142" s="628"/>
      <c r="Y142" s="628"/>
      <c r="Z142" s="628"/>
      <c r="AA142" s="628"/>
      <c r="AB142" s="628"/>
      <c r="AC142" s="628"/>
      <c r="AD142" s="628"/>
      <c r="AE142" s="375"/>
      <c r="AF142" s="543"/>
      <c r="AG142" s="558">
        <f>COUNTIF(K142:P142,"NS")</f>
        <v>0</v>
      </c>
      <c r="AH142" s="558">
        <f>SUM(K142:P142)</f>
        <v>0</v>
      </c>
      <c r="AI142" s="562">
        <f>IF($AG$139=$AH$139,0,IF(OR(AND(H142=0,AG142&gt;0),AND(H142="NS",AH142&gt;0),AND(H142="ns",AH142=0,AG142=0)),1,IF(OR(AND(H142&gt;0,AG142=2),AND(H142="NS",AG142=2),AND(H142="NS",AH142=0,AG142&gt;0),H142=AH142),0,1)))</f>
        <v>0</v>
      </c>
      <c r="AJ142" s="558">
        <f>SUM(COUNTIF(Q142,"NS"),COUNTIF(S142,"}NS"), COUNTIF(U142,"NS"),COUNTIF(W142,"NS"),COUNTIF(Y142,"NS"),COUNTIF(AA142,"NS"),COUNTIF(AC142,"NS"))</f>
        <v>0</v>
      </c>
      <c r="AK142" s="558">
        <f>SUM(Q142,S142,U142,W142,Y142,AA142,AC142)</f>
        <v>0</v>
      </c>
      <c r="AL142" s="563">
        <f>IF($AG$139=$AH$139,0,IF(OR(AND(K142=0,AJ142&gt;0),AND(K142="ns",AK142&gt;0),AND(K142="ns",AK142=0,AJ142=0)),1,IF(OR(AND(AJ142&gt;=2,AK142&lt;K142),AND(K142="ns",AK142=0,AJ142&gt;0),AK142=K142),0,1)))</f>
        <v>0</v>
      </c>
      <c r="AM142" s="558">
        <f>SUM(COUNTIF(R142,"NS"), COUNTIF(T142,"NS"),COUNTIF(V142,"NS"),COUNTIF(X142,"NS"),COUNTIF(Z142,"NS"),COUNTIF(AB142,"NS"),COUNTIF(AD142,"NS"))</f>
        <v>0</v>
      </c>
      <c r="AN142" s="558">
        <f>SUM(R142,T142,V142,X142,Z142,AB142,AD142)</f>
        <v>0</v>
      </c>
      <c r="AO142" s="563">
        <f>IF($AG$139=$AH$139,0,IF(OR(AND(N142=0,AM142&gt;0),AND(N142="ns",AN142&gt;0),AND(N142="ns",AN142=0,AM142=0)),0,IF(OR(AND(AM142&gt;=2,AN142&lt;N142),AND(N142="ns",AN142=0,AM142&gt;0),AN142=N142),0,1)))</f>
        <v>0</v>
      </c>
      <c r="AP142" s="177"/>
      <c r="AR142" s="564" t="s">
        <v>760</v>
      </c>
      <c r="AS142" s="564">
        <f>IF(AND(SUM($G$83:$I$84)=0,COUNTIF($G$83:$I$84,"NS")&gt;0),"NS",SUM($G$83:$I$84))</f>
        <v>0</v>
      </c>
      <c r="AT142" s="565" t="str">
        <f>$G$83</f>
        <v/>
      </c>
      <c r="AU142" s="566" t="str">
        <f>$G$84</f>
        <v/>
      </c>
      <c r="AV142" s="564">
        <f>$J$83</f>
        <v>0</v>
      </c>
      <c r="AW142" s="566">
        <f>$J$84</f>
        <v>0</v>
      </c>
      <c r="AX142" s="564">
        <f>$M$83</f>
        <v>0</v>
      </c>
      <c r="AY142" s="566">
        <f>$M$84</f>
        <v>0</v>
      </c>
      <c r="AZ142" s="564">
        <f>$P$83</f>
        <v>0</v>
      </c>
      <c r="BA142" s="566">
        <f>$P$84</f>
        <v>0</v>
      </c>
      <c r="BB142" s="564">
        <f>$S$83</f>
        <v>0</v>
      </c>
      <c r="BC142" s="566">
        <f>$S$84</f>
        <v>0</v>
      </c>
      <c r="BD142" s="564">
        <f>$V$83</f>
        <v>0</v>
      </c>
      <c r="BE142" s="566">
        <f>$V$84</f>
        <v>0</v>
      </c>
      <c r="BF142" s="564">
        <f>$Y$83</f>
        <v>0</v>
      </c>
      <c r="BG142" s="566">
        <f>$Y$84</f>
        <v>0</v>
      </c>
      <c r="BH142" s="564">
        <f>$AB$83</f>
        <v>0</v>
      </c>
      <c r="BI142" s="566">
        <f>$AB$84</f>
        <v>0</v>
      </c>
    </row>
    <row r="143" spans="1:61">
      <c r="A143" s="372"/>
      <c r="B143" s="421" t="s">
        <v>121</v>
      </c>
      <c r="C143" s="772" t="s">
        <v>76</v>
      </c>
      <c r="D143" s="773"/>
      <c r="E143" s="773"/>
      <c r="F143" s="773"/>
      <c r="G143" s="774"/>
      <c r="H143" s="775"/>
      <c r="I143" s="776"/>
      <c r="J143" s="776"/>
      <c r="K143" s="775"/>
      <c r="L143" s="776"/>
      <c r="M143" s="776"/>
      <c r="N143" s="775"/>
      <c r="O143" s="776"/>
      <c r="P143" s="776"/>
      <c r="Q143" s="628"/>
      <c r="R143" s="628"/>
      <c r="S143" s="628"/>
      <c r="T143" s="628"/>
      <c r="U143" s="628"/>
      <c r="V143" s="628"/>
      <c r="W143" s="628"/>
      <c r="X143" s="628"/>
      <c r="Y143" s="628"/>
      <c r="Z143" s="628"/>
      <c r="AA143" s="628"/>
      <c r="AB143" s="628"/>
      <c r="AC143" s="628"/>
      <c r="AD143" s="628"/>
      <c r="AE143" s="375"/>
      <c r="AF143" s="543"/>
      <c r="AG143" s="558">
        <f t="shared" ref="AG143:AG149" si="26">COUNTIF(K143:P143,"NS")</f>
        <v>0</v>
      </c>
      <c r="AH143" s="558">
        <f t="shared" ref="AH143:AH149" si="27">SUM(K143:P143)</f>
        <v>0</v>
      </c>
      <c r="AI143" s="562">
        <f t="shared" ref="AI143:AI148" si="28">IF($AG$139=$AH$139,0,IF(OR(AND(H143=0,AG143&gt;0),AND(H143="NS",AH143&gt;0),AND(H143="ns",AH143=0,AG143=0)),1,IF(OR(AND(H143&gt;0,AG143=2),AND(H143="NS",AG143=2),AND(H143="NS",AH143=0,AG143&gt;0),H143=AH143),0,1)))</f>
        <v>0</v>
      </c>
      <c r="AJ143" s="558">
        <f t="shared" ref="AJ143:AJ149" si="29">SUM(COUNTIF(Q143,"NS"),COUNTIF(S143,"}NS"), COUNTIF(U143,"NS"),COUNTIF(W143,"NS"),COUNTIF(Y143,"NS"),COUNTIF(AA143,"NS"),COUNTIF(AC143,"NS"))</f>
        <v>0</v>
      </c>
      <c r="AK143" s="558">
        <f t="shared" ref="AK143:AK149" si="30">SUM(Q143,S143,U143,W143,Y143,AA143,AC143)</f>
        <v>0</v>
      </c>
      <c r="AL143" s="563">
        <f t="shared" ref="AL143:AL148" si="31">IF($AG$139=$AH$139,0,IF(OR(AND(K143=0,AJ143&gt;0),AND(K143="ns",AK143&gt;0),AND(K143="ns",AK143=0,AJ143=0)),1,IF(OR(AND(AJ143&gt;=2,AK143&lt;K143),AND(K143="ns",AK143=0,AJ143&gt;0),AK143=K143),0,1)))</f>
        <v>0</v>
      </c>
      <c r="AM143" s="558">
        <f t="shared" ref="AM143:AM149" si="32">SUM(COUNTIF(R143,"NS"), COUNTIF(T143,"NS"),COUNTIF(V143,"NS"),COUNTIF(X143,"NS"),COUNTIF(Z143,"NS"),COUNTIF(AB143,"NS"),COUNTIF(AD143,"NS"))</f>
        <v>0</v>
      </c>
      <c r="AN143" s="558">
        <f t="shared" ref="AN143:AN149" si="33">SUM(R143,T143,V143,X143,Z143,AB143,AD143)</f>
        <v>0</v>
      </c>
      <c r="AO143" s="563">
        <f t="shared" ref="AO143:AO148" si="34">IF($AG$139=$AH$139,0,IF(OR(AND(N143=0,AM143&gt;0),AND(N143="ns",AN143&gt;0),AND(N143="ns",AN143=0,AM143=0)),0,IF(OR(AND(AM143&gt;=2,AN143&lt;N143),AND(N143="ns",AN143=0,AM143&gt;0),AN143=N143),0,1)))</f>
        <v>0</v>
      </c>
      <c r="AP143" s="177"/>
      <c r="AR143" s="567" t="s">
        <v>749</v>
      </c>
      <c r="AS143" s="573">
        <f>SUM(H142:J149)</f>
        <v>0</v>
      </c>
      <c r="AT143" s="568">
        <f>SUM(K142:M149)</f>
        <v>0</v>
      </c>
      <c r="AU143" s="574">
        <f>SUM(N142:P149)</f>
        <v>0</v>
      </c>
      <c r="AV143" s="573">
        <f t="shared" ref="AV143:BI143" si="35">SUM(Q142:Q149)</f>
        <v>0</v>
      </c>
      <c r="AW143" s="574">
        <f t="shared" si="35"/>
        <v>0</v>
      </c>
      <c r="AX143" s="573">
        <f t="shared" si="35"/>
        <v>0</v>
      </c>
      <c r="AY143" s="574">
        <f t="shared" si="35"/>
        <v>0</v>
      </c>
      <c r="AZ143" s="573">
        <f t="shared" si="35"/>
        <v>0</v>
      </c>
      <c r="BA143" s="574">
        <f t="shared" si="35"/>
        <v>0</v>
      </c>
      <c r="BB143" s="573">
        <f t="shared" si="35"/>
        <v>0</v>
      </c>
      <c r="BC143" s="574">
        <f t="shared" si="35"/>
        <v>0</v>
      </c>
      <c r="BD143" s="573">
        <f t="shared" si="35"/>
        <v>0</v>
      </c>
      <c r="BE143" s="574">
        <f t="shared" si="35"/>
        <v>0</v>
      </c>
      <c r="BF143" s="573">
        <f t="shared" si="35"/>
        <v>0</v>
      </c>
      <c r="BG143" s="574">
        <f t="shared" si="35"/>
        <v>0</v>
      </c>
      <c r="BH143" s="573">
        <f t="shared" si="35"/>
        <v>0</v>
      </c>
      <c r="BI143" s="574">
        <f t="shared" si="35"/>
        <v>0</v>
      </c>
    </row>
    <row r="144" spans="1:61" ht="15" customHeight="1">
      <c r="A144" s="372"/>
      <c r="B144" s="421" t="s">
        <v>122</v>
      </c>
      <c r="C144" s="772" t="s">
        <v>26</v>
      </c>
      <c r="D144" s="773"/>
      <c r="E144" s="773"/>
      <c r="F144" s="773"/>
      <c r="G144" s="774"/>
      <c r="H144" s="775"/>
      <c r="I144" s="776"/>
      <c r="J144" s="776"/>
      <c r="K144" s="775"/>
      <c r="L144" s="776"/>
      <c r="M144" s="776"/>
      <c r="N144" s="775"/>
      <c r="O144" s="776"/>
      <c r="P144" s="776"/>
      <c r="Q144" s="628"/>
      <c r="R144" s="628"/>
      <c r="S144" s="628"/>
      <c r="T144" s="628"/>
      <c r="U144" s="628"/>
      <c r="V144" s="628"/>
      <c r="W144" s="628"/>
      <c r="X144" s="628"/>
      <c r="Y144" s="628"/>
      <c r="Z144" s="628"/>
      <c r="AA144" s="628"/>
      <c r="AB144" s="628"/>
      <c r="AC144" s="628"/>
      <c r="AD144" s="628"/>
      <c r="AE144" s="375"/>
      <c r="AF144" s="543"/>
      <c r="AG144" s="558">
        <f t="shared" si="26"/>
        <v>0</v>
      </c>
      <c r="AH144" s="558">
        <f t="shared" si="27"/>
        <v>0</v>
      </c>
      <c r="AI144" s="562">
        <f t="shared" si="28"/>
        <v>0</v>
      </c>
      <c r="AJ144" s="558">
        <f t="shared" si="29"/>
        <v>0</v>
      </c>
      <c r="AK144" s="558">
        <f t="shared" si="30"/>
        <v>0</v>
      </c>
      <c r="AL144" s="563">
        <f t="shared" si="31"/>
        <v>0</v>
      </c>
      <c r="AM144" s="558">
        <f t="shared" si="32"/>
        <v>0</v>
      </c>
      <c r="AN144" s="558">
        <f t="shared" si="33"/>
        <v>0</v>
      </c>
      <c r="AO144" s="563">
        <f t="shared" si="34"/>
        <v>0</v>
      </c>
      <c r="AP144" s="177"/>
      <c r="AR144" s="569" t="s">
        <v>744</v>
      </c>
      <c r="AS144" s="575">
        <f>COUNTIF(H142:J149,"NS")</f>
        <v>0</v>
      </c>
      <c r="AT144" s="570">
        <f>COUNTIF(K142:M149,"NS")</f>
        <v>0</v>
      </c>
      <c r="AU144" s="576">
        <f>COUNTIF(N142:P149,"NS")</f>
        <v>0</v>
      </c>
      <c r="AV144" s="575">
        <f t="shared" ref="AV144:BI144" si="36">COUNTIF(Q142:Q149,"NS")</f>
        <v>0</v>
      </c>
      <c r="AW144" s="576">
        <f t="shared" si="36"/>
        <v>0</v>
      </c>
      <c r="AX144" s="575">
        <f t="shared" si="36"/>
        <v>0</v>
      </c>
      <c r="AY144" s="576">
        <f t="shared" si="36"/>
        <v>0</v>
      </c>
      <c r="AZ144" s="575">
        <f t="shared" si="36"/>
        <v>0</v>
      </c>
      <c r="BA144" s="576">
        <f t="shared" si="36"/>
        <v>0</v>
      </c>
      <c r="BB144" s="575">
        <f t="shared" si="36"/>
        <v>0</v>
      </c>
      <c r="BC144" s="576">
        <f t="shared" si="36"/>
        <v>0</v>
      </c>
      <c r="BD144" s="575">
        <f t="shared" si="36"/>
        <v>0</v>
      </c>
      <c r="BE144" s="576">
        <f t="shared" si="36"/>
        <v>0</v>
      </c>
      <c r="BF144" s="575">
        <f t="shared" si="36"/>
        <v>0</v>
      </c>
      <c r="BG144" s="576">
        <f t="shared" si="36"/>
        <v>0</v>
      </c>
      <c r="BH144" s="575">
        <f t="shared" si="36"/>
        <v>0</v>
      </c>
      <c r="BI144" s="576">
        <f t="shared" si="36"/>
        <v>0</v>
      </c>
    </row>
    <row r="145" spans="1:61" ht="15.75" thickBot="1">
      <c r="A145" s="372"/>
      <c r="B145" s="421" t="s">
        <v>123</v>
      </c>
      <c r="C145" s="772" t="s">
        <v>164</v>
      </c>
      <c r="D145" s="773"/>
      <c r="E145" s="773"/>
      <c r="F145" s="773"/>
      <c r="G145" s="774"/>
      <c r="H145" s="775"/>
      <c r="I145" s="776"/>
      <c r="J145" s="776"/>
      <c r="K145" s="775"/>
      <c r="L145" s="776"/>
      <c r="M145" s="776"/>
      <c r="N145" s="775"/>
      <c r="O145" s="776"/>
      <c r="P145" s="776"/>
      <c r="Q145" s="628"/>
      <c r="R145" s="628"/>
      <c r="S145" s="628"/>
      <c r="T145" s="628"/>
      <c r="U145" s="628"/>
      <c r="V145" s="628"/>
      <c r="W145" s="628"/>
      <c r="X145" s="628"/>
      <c r="Y145" s="628"/>
      <c r="Z145" s="628"/>
      <c r="AA145" s="628"/>
      <c r="AB145" s="628"/>
      <c r="AC145" s="628"/>
      <c r="AD145" s="628"/>
      <c r="AE145" s="375"/>
      <c r="AF145" s="543"/>
      <c r="AG145" s="558">
        <f t="shared" si="26"/>
        <v>0</v>
      </c>
      <c r="AH145" s="558">
        <f t="shared" si="27"/>
        <v>0</v>
      </c>
      <c r="AI145" s="562">
        <f t="shared" si="28"/>
        <v>0</v>
      </c>
      <c r="AJ145" s="558">
        <f t="shared" si="29"/>
        <v>0</v>
      </c>
      <c r="AK145" s="558">
        <f t="shared" si="30"/>
        <v>0</v>
      </c>
      <c r="AL145" s="563">
        <f t="shared" si="31"/>
        <v>0</v>
      </c>
      <c r="AM145" s="558">
        <f t="shared" si="32"/>
        <v>0</v>
      </c>
      <c r="AN145" s="558">
        <f t="shared" si="33"/>
        <v>0</v>
      </c>
      <c r="AO145" s="563">
        <f t="shared" si="34"/>
        <v>0</v>
      </c>
      <c r="AP145" s="177"/>
      <c r="AR145" s="571" t="s">
        <v>754</v>
      </c>
      <c r="AS145" s="577">
        <f t="shared" ref="AS145:BI145" si="37">IF($AG$113=$AH$113,0,IF(OR(AND(AS142=0,AS144&gt;0),AND(AS142="NS",AS143&gt;0),AND(AS142="ns",AS143=0,AS144=0)),1,IF(OR(AND(AS144&gt;=2,AS143&lt;AS142),AND(AS142="NS",AS143=0,AS144&gt;0),AS142=AS143),0,1)))</f>
        <v>0</v>
      </c>
      <c r="AT145" s="579">
        <f t="shared" si="37"/>
        <v>0</v>
      </c>
      <c r="AU145" s="578">
        <f t="shared" si="37"/>
        <v>0</v>
      </c>
      <c r="AV145" s="577">
        <f t="shared" si="37"/>
        <v>0</v>
      </c>
      <c r="AW145" s="578">
        <f t="shared" si="37"/>
        <v>0</v>
      </c>
      <c r="AX145" s="577">
        <f t="shared" si="37"/>
        <v>0</v>
      </c>
      <c r="AY145" s="578">
        <f t="shared" si="37"/>
        <v>0</v>
      </c>
      <c r="AZ145" s="577">
        <f t="shared" si="37"/>
        <v>0</v>
      </c>
      <c r="BA145" s="578">
        <f t="shared" si="37"/>
        <v>0</v>
      </c>
      <c r="BB145" s="577">
        <f t="shared" si="37"/>
        <v>0</v>
      </c>
      <c r="BC145" s="578">
        <f t="shared" si="37"/>
        <v>0</v>
      </c>
      <c r="BD145" s="577">
        <f t="shared" si="37"/>
        <v>0</v>
      </c>
      <c r="BE145" s="578">
        <f t="shared" si="37"/>
        <v>0</v>
      </c>
      <c r="BF145" s="577">
        <f t="shared" si="37"/>
        <v>0</v>
      </c>
      <c r="BG145" s="578">
        <f t="shared" si="37"/>
        <v>0</v>
      </c>
      <c r="BH145" s="577">
        <f t="shared" si="37"/>
        <v>0</v>
      </c>
      <c r="BI145" s="578">
        <f t="shared" si="37"/>
        <v>0</v>
      </c>
    </row>
    <row r="146" spans="1:61" ht="25.5" customHeight="1">
      <c r="A146" s="372"/>
      <c r="B146" s="421" t="s">
        <v>124</v>
      </c>
      <c r="C146" s="772" t="s">
        <v>165</v>
      </c>
      <c r="D146" s="773"/>
      <c r="E146" s="773"/>
      <c r="F146" s="773"/>
      <c r="G146" s="774"/>
      <c r="H146" s="775"/>
      <c r="I146" s="776"/>
      <c r="J146" s="776"/>
      <c r="K146" s="775"/>
      <c r="L146" s="776"/>
      <c r="M146" s="776"/>
      <c r="N146" s="775"/>
      <c r="O146" s="776"/>
      <c r="P146" s="776"/>
      <c r="Q146" s="628"/>
      <c r="R146" s="628"/>
      <c r="S146" s="628"/>
      <c r="T146" s="628"/>
      <c r="U146" s="628"/>
      <c r="V146" s="628"/>
      <c r="W146" s="628"/>
      <c r="X146" s="628"/>
      <c r="Y146" s="628"/>
      <c r="Z146" s="628"/>
      <c r="AA146" s="628"/>
      <c r="AB146" s="628"/>
      <c r="AC146" s="628"/>
      <c r="AD146" s="628"/>
      <c r="AE146" s="375"/>
      <c r="AF146" s="543"/>
      <c r="AG146" s="558">
        <f t="shared" si="26"/>
        <v>0</v>
      </c>
      <c r="AH146" s="558">
        <f t="shared" si="27"/>
        <v>0</v>
      </c>
      <c r="AI146" s="562">
        <f t="shared" si="28"/>
        <v>0</v>
      </c>
      <c r="AJ146" s="558">
        <f t="shared" si="29"/>
        <v>0</v>
      </c>
      <c r="AK146" s="558">
        <f t="shared" si="30"/>
        <v>0</v>
      </c>
      <c r="AL146" s="563">
        <f t="shared" si="31"/>
        <v>0</v>
      </c>
      <c r="AM146" s="558">
        <f t="shared" si="32"/>
        <v>0</v>
      </c>
      <c r="AN146" s="558">
        <f t="shared" si="33"/>
        <v>0</v>
      </c>
      <c r="AO146" s="563">
        <f t="shared" si="34"/>
        <v>0</v>
      </c>
    </row>
    <row r="147" spans="1:61" ht="15" customHeight="1">
      <c r="A147" s="372"/>
      <c r="B147" s="421" t="s">
        <v>128</v>
      </c>
      <c r="C147" s="772" t="s">
        <v>166</v>
      </c>
      <c r="D147" s="773"/>
      <c r="E147" s="773"/>
      <c r="F147" s="773"/>
      <c r="G147" s="774"/>
      <c r="H147" s="775"/>
      <c r="I147" s="776"/>
      <c r="J147" s="776"/>
      <c r="K147" s="775"/>
      <c r="L147" s="776"/>
      <c r="M147" s="776"/>
      <c r="N147" s="775"/>
      <c r="O147" s="776"/>
      <c r="P147" s="776"/>
      <c r="Q147" s="628"/>
      <c r="R147" s="628"/>
      <c r="S147" s="628"/>
      <c r="T147" s="628"/>
      <c r="U147" s="628"/>
      <c r="V147" s="628"/>
      <c r="W147" s="628"/>
      <c r="X147" s="628"/>
      <c r="Y147" s="628"/>
      <c r="Z147" s="628"/>
      <c r="AA147" s="628"/>
      <c r="AB147" s="628"/>
      <c r="AC147" s="628"/>
      <c r="AD147" s="628"/>
      <c r="AE147" s="375"/>
      <c r="AF147" s="543"/>
      <c r="AG147" s="558">
        <f t="shared" si="26"/>
        <v>0</v>
      </c>
      <c r="AH147" s="558">
        <f t="shared" si="27"/>
        <v>0</v>
      </c>
      <c r="AI147" s="562">
        <f t="shared" si="28"/>
        <v>0</v>
      </c>
      <c r="AJ147" s="558">
        <f t="shared" si="29"/>
        <v>0</v>
      </c>
      <c r="AK147" s="558">
        <f t="shared" si="30"/>
        <v>0</v>
      </c>
      <c r="AL147" s="563">
        <f t="shared" si="31"/>
        <v>0</v>
      </c>
      <c r="AM147" s="558">
        <f t="shared" si="32"/>
        <v>0</v>
      </c>
      <c r="AN147" s="558">
        <f t="shared" si="33"/>
        <v>0</v>
      </c>
      <c r="AO147" s="563">
        <f t="shared" si="34"/>
        <v>0</v>
      </c>
    </row>
    <row r="148" spans="1:61" ht="15" customHeight="1">
      <c r="A148" s="372"/>
      <c r="B148" s="421" t="s">
        <v>150</v>
      </c>
      <c r="C148" s="772" t="s">
        <v>380</v>
      </c>
      <c r="D148" s="773"/>
      <c r="E148" s="773"/>
      <c r="F148" s="773"/>
      <c r="G148" s="774"/>
      <c r="H148" s="775"/>
      <c r="I148" s="776"/>
      <c r="J148" s="776"/>
      <c r="K148" s="775"/>
      <c r="L148" s="776"/>
      <c r="M148" s="776"/>
      <c r="N148" s="775"/>
      <c r="O148" s="776"/>
      <c r="P148" s="776"/>
      <c r="Q148" s="628"/>
      <c r="R148" s="628"/>
      <c r="S148" s="628"/>
      <c r="T148" s="628"/>
      <c r="U148" s="628"/>
      <c r="V148" s="628"/>
      <c r="W148" s="628"/>
      <c r="X148" s="628"/>
      <c r="Y148" s="628"/>
      <c r="Z148" s="628"/>
      <c r="AA148" s="628"/>
      <c r="AB148" s="628"/>
      <c r="AC148" s="628"/>
      <c r="AD148" s="628"/>
      <c r="AE148" s="375"/>
      <c r="AF148" s="543"/>
      <c r="AG148" s="558">
        <f t="shared" si="26"/>
        <v>0</v>
      </c>
      <c r="AH148" s="558">
        <f t="shared" si="27"/>
        <v>0</v>
      </c>
      <c r="AI148" s="562">
        <f t="shared" si="28"/>
        <v>0</v>
      </c>
      <c r="AJ148" s="558">
        <f t="shared" si="29"/>
        <v>0</v>
      </c>
      <c r="AK148" s="558">
        <f t="shared" si="30"/>
        <v>0</v>
      </c>
      <c r="AL148" s="563">
        <f t="shared" si="31"/>
        <v>0</v>
      </c>
      <c r="AM148" s="558">
        <f t="shared" si="32"/>
        <v>0</v>
      </c>
      <c r="AN148" s="558">
        <f t="shared" si="33"/>
        <v>0</v>
      </c>
      <c r="AO148" s="563">
        <f t="shared" si="34"/>
        <v>0</v>
      </c>
    </row>
    <row r="149" spans="1:61" ht="15" customHeight="1">
      <c r="A149" s="372"/>
      <c r="B149" s="421" t="s">
        <v>152</v>
      </c>
      <c r="C149" s="772" t="s">
        <v>77</v>
      </c>
      <c r="D149" s="773"/>
      <c r="E149" s="773"/>
      <c r="F149" s="773"/>
      <c r="G149" s="774"/>
      <c r="H149" s="775"/>
      <c r="I149" s="776"/>
      <c r="J149" s="776"/>
      <c r="K149" s="775"/>
      <c r="L149" s="776"/>
      <c r="M149" s="776"/>
      <c r="N149" s="775"/>
      <c r="O149" s="776"/>
      <c r="P149" s="776"/>
      <c r="Q149" s="628"/>
      <c r="R149" s="628"/>
      <c r="S149" s="628"/>
      <c r="T149" s="628"/>
      <c r="U149" s="628"/>
      <c r="V149" s="628"/>
      <c r="W149" s="628"/>
      <c r="X149" s="628"/>
      <c r="Y149" s="628"/>
      <c r="Z149" s="628"/>
      <c r="AA149" s="628"/>
      <c r="AB149" s="628"/>
      <c r="AC149" s="628"/>
      <c r="AD149" s="628"/>
      <c r="AE149" s="375"/>
      <c r="AF149" s="543"/>
      <c r="AG149" s="558">
        <f t="shared" si="26"/>
        <v>0</v>
      </c>
      <c r="AH149" s="558">
        <f t="shared" si="27"/>
        <v>0</v>
      </c>
      <c r="AI149" s="562">
        <f>IF($AG$139=$AH$139,0,IF(OR(AND(H149=0,AG149&gt;0),AND(H149="NS",AH149&gt;0),AND(H149="ns",AH149=0,AG149=0)),1,IF(OR(AND(H149&gt;0,AG149=2),AND(H149="NS",AG149=2),AND(H149="NS",AH149=0,AG149&gt;0),H149=AH149),0,1)))</f>
        <v>0</v>
      </c>
      <c r="AJ149" s="558">
        <f t="shared" si="29"/>
        <v>0</v>
      </c>
      <c r="AK149" s="558">
        <f t="shared" si="30"/>
        <v>0</v>
      </c>
      <c r="AL149" s="563">
        <f>IF($AG$139=$AH$139,0,IF(OR(AND(K149=0,AJ149&gt;0),AND(K149="ns",AK149&gt;0),AND(K149="ns",AK149=0,AJ149=0)),1,IF(OR(AND(AJ149&gt;=2,AK149&lt;K149),AND(K149="ns",AK149=0,AJ149&gt;0),AK149=K149),0,1)))</f>
        <v>0</v>
      </c>
      <c r="AM149" s="558">
        <f t="shared" si="32"/>
        <v>0</v>
      </c>
      <c r="AN149" s="558">
        <f t="shared" si="33"/>
        <v>0</v>
      </c>
      <c r="AO149" s="563">
        <f>IF($AG$139=$AH$139,0,IF(OR(AND(N149=0,AM149&gt;0),AND(N149="ns",AN149&gt;0),AND(N149="ns",AN149=0,AM149=0)),0,IF(OR(AND(AM149&gt;=2,AN149&lt;N149),AND(N149="ns",AN149=0,AM149&gt;0),AN149=N149),0,1)))</f>
        <v>0</v>
      </c>
    </row>
    <row r="150" spans="1:61">
      <c r="A150" s="372"/>
      <c r="B150" s="158"/>
      <c r="C150" s="413"/>
      <c r="D150" s="413"/>
      <c r="E150" s="413"/>
      <c r="F150" s="413"/>
      <c r="G150" s="427" t="s">
        <v>318</v>
      </c>
      <c r="H150" s="780">
        <f>IF(AND(SUM(H142:J149)=0,COUNTIF(H142:J149,"NS")&gt;0),"NS",SUM(H142:J149))</f>
        <v>0</v>
      </c>
      <c r="I150" s="780"/>
      <c r="J150" s="780"/>
      <c r="K150" s="780">
        <f>IF(AND(SUM(K142:M149)=0,COUNTIF(K142:M149,"NS")&gt;0),"NS",SUM(K142:M149))</f>
        <v>0</v>
      </c>
      <c r="L150" s="780"/>
      <c r="M150" s="780"/>
      <c r="N150" s="780">
        <f>IF(AND(SUM(N142:P149)=0,COUNTIF(N142:P149,"NS")&gt;0),"NS",SUM(N142:P149))</f>
        <v>0</v>
      </c>
      <c r="O150" s="780"/>
      <c r="P150" s="780"/>
      <c r="Q150" s="580">
        <f t="shared" ref="Q150:AD150" si="38">IF(AND(SUM(Q142:Q149)=0,COUNTIF(Q142:Q149,"NS")&gt;0),"NS",SUM(Q142:Q149))</f>
        <v>0</v>
      </c>
      <c r="R150" s="580">
        <f t="shared" si="38"/>
        <v>0</v>
      </c>
      <c r="S150" s="580">
        <f t="shared" si="38"/>
        <v>0</v>
      </c>
      <c r="T150" s="580">
        <f t="shared" si="38"/>
        <v>0</v>
      </c>
      <c r="U150" s="580">
        <f t="shared" si="38"/>
        <v>0</v>
      </c>
      <c r="V150" s="580">
        <f t="shared" si="38"/>
        <v>0</v>
      </c>
      <c r="W150" s="580">
        <f t="shared" si="38"/>
        <v>0</v>
      </c>
      <c r="X150" s="580">
        <f t="shared" si="38"/>
        <v>0</v>
      </c>
      <c r="Y150" s="580">
        <f t="shared" si="38"/>
        <v>0</v>
      </c>
      <c r="Z150" s="580">
        <f t="shared" si="38"/>
        <v>0</v>
      </c>
      <c r="AA150" s="580">
        <f t="shared" si="38"/>
        <v>0</v>
      </c>
      <c r="AB150" s="580">
        <f t="shared" si="38"/>
        <v>0</v>
      </c>
      <c r="AC150" s="580">
        <f t="shared" si="38"/>
        <v>0</v>
      </c>
      <c r="AD150" s="580">
        <f t="shared" si="38"/>
        <v>0</v>
      </c>
      <c r="AE150" s="375"/>
      <c r="AF150" s="543"/>
      <c r="AI150">
        <f>SUM(AI142:AI149)</f>
        <v>0</v>
      </c>
      <c r="AL150">
        <f>SUM(AL142:AL149)</f>
        <v>0</v>
      </c>
      <c r="AO150">
        <f>SUM(AO142:AO149)</f>
        <v>0</v>
      </c>
    </row>
    <row r="151" spans="1:61">
      <c r="A151" s="372"/>
      <c r="B151" s="715" t="str">
        <f>IF(SUM(AI150:AO150)=0,"","ERROR: La suma de los datos registrados por filas no coinciden con el totales correspondientes ")</f>
        <v/>
      </c>
      <c r="C151" s="715"/>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375"/>
      <c r="AF151" s="543"/>
    </row>
    <row r="152" spans="1:61">
      <c r="A152" s="165"/>
      <c r="B152" s="715" t="str">
        <f>IF(SUM(AS145:BI145)=0,"","ERROR: La suma de los datos registrados no es consistente por tipo de función y sexo de la pregunta 5")</f>
        <v/>
      </c>
      <c r="C152" s="715"/>
      <c r="D152" s="715"/>
      <c r="E152" s="715"/>
      <c r="F152" s="715"/>
      <c r="G152" s="715"/>
      <c r="H152" s="715"/>
      <c r="I152" s="715"/>
      <c r="J152" s="715"/>
      <c r="K152" s="715"/>
      <c r="L152" s="715"/>
      <c r="M152" s="715"/>
      <c r="N152" s="715"/>
      <c r="O152" s="715"/>
      <c r="P152" s="715"/>
      <c r="Q152" s="715"/>
      <c r="R152" s="715"/>
      <c r="S152" s="715"/>
      <c r="T152" s="715"/>
      <c r="U152" s="715"/>
      <c r="V152" s="715"/>
      <c r="W152" s="715"/>
      <c r="X152" s="715"/>
      <c r="Y152" s="715"/>
      <c r="Z152" s="715"/>
      <c r="AA152" s="715"/>
      <c r="AB152" s="715"/>
      <c r="AC152" s="715"/>
      <c r="AD152" s="715"/>
      <c r="AE152" s="358"/>
      <c r="AF152" s="393"/>
    </row>
    <row r="153" spans="1:61">
      <c r="A153" s="165"/>
      <c r="B153" s="713" t="str">
        <f>IF(OR(AG139=AH139,AG139=AI139),"","ERROR: Favor de llenar todas la celdas, si no se cuenta con la información registrar NS")</f>
        <v/>
      </c>
      <c r="C153" s="713"/>
      <c r="D153" s="713"/>
      <c r="E153" s="713"/>
      <c r="F153" s="713"/>
      <c r="G153" s="713"/>
      <c r="H153" s="713"/>
      <c r="I153" s="713"/>
      <c r="J153" s="713"/>
      <c r="K153" s="713"/>
      <c r="L153" s="713"/>
      <c r="M153" s="713"/>
      <c r="N153" s="713"/>
      <c r="O153" s="713"/>
      <c r="P153" s="713"/>
      <c r="Q153" s="713"/>
      <c r="R153" s="713"/>
      <c r="S153" s="713"/>
      <c r="T153" s="713"/>
      <c r="U153" s="713"/>
      <c r="V153" s="713"/>
      <c r="W153" s="713"/>
      <c r="X153" s="713"/>
      <c r="Y153" s="713"/>
      <c r="Z153" s="713"/>
      <c r="AA153" s="713"/>
      <c r="AB153" s="713"/>
      <c r="AC153" s="713"/>
      <c r="AD153" s="713"/>
      <c r="AE153" s="358"/>
      <c r="AF153" s="393"/>
    </row>
    <row r="154" spans="1:61" ht="33" customHeight="1">
      <c r="A154" s="411" t="s">
        <v>269</v>
      </c>
      <c r="B154" s="725" t="s">
        <v>443</v>
      </c>
      <c r="C154" s="725"/>
      <c r="D154" s="725"/>
      <c r="E154" s="725"/>
      <c r="F154" s="725"/>
      <c r="G154" s="725"/>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c r="AD154" s="725"/>
      <c r="AE154" s="358"/>
      <c r="AF154" s="393"/>
    </row>
    <row r="155" spans="1:61" ht="34.5" customHeight="1">
      <c r="A155" s="165"/>
      <c r="B155" s="356"/>
      <c r="C155" s="726" t="s">
        <v>445</v>
      </c>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358"/>
      <c r="AF155" s="393"/>
    </row>
    <row r="156" spans="1:61" ht="29.25" customHeight="1">
      <c r="A156" s="165"/>
      <c r="B156" s="356"/>
      <c r="C156" s="726" t="s">
        <v>446</v>
      </c>
      <c r="D156" s="726"/>
      <c r="E156" s="726"/>
      <c r="F156" s="726"/>
      <c r="G156" s="726"/>
      <c r="H156" s="726"/>
      <c r="I156" s="726"/>
      <c r="J156" s="726"/>
      <c r="K156" s="726"/>
      <c r="L156" s="726"/>
      <c r="M156" s="726"/>
      <c r="N156" s="726"/>
      <c r="O156" s="726"/>
      <c r="P156" s="726"/>
      <c r="Q156" s="726"/>
      <c r="R156" s="726"/>
      <c r="S156" s="726"/>
      <c r="T156" s="726"/>
      <c r="U156" s="726"/>
      <c r="V156" s="726"/>
      <c r="W156" s="726"/>
      <c r="X156" s="726"/>
      <c r="Y156" s="726"/>
      <c r="Z156" s="726"/>
      <c r="AA156" s="726"/>
      <c r="AB156" s="726"/>
      <c r="AC156" s="726"/>
      <c r="AD156" s="726"/>
      <c r="AE156" s="358"/>
      <c r="AF156" s="393"/>
    </row>
    <row r="157" spans="1:61" ht="27" customHeight="1">
      <c r="A157" s="165"/>
      <c r="B157" s="356"/>
      <c r="C157" s="726" t="s">
        <v>447</v>
      </c>
      <c r="D157" s="726"/>
      <c r="E157" s="726"/>
      <c r="F157" s="726"/>
      <c r="G157" s="726"/>
      <c r="H157" s="726"/>
      <c r="I157" s="726"/>
      <c r="J157" s="726"/>
      <c r="K157" s="726"/>
      <c r="L157" s="726"/>
      <c r="M157" s="726"/>
      <c r="N157" s="726"/>
      <c r="O157" s="726"/>
      <c r="P157" s="726"/>
      <c r="Q157" s="726"/>
      <c r="R157" s="726"/>
      <c r="S157" s="726"/>
      <c r="T157" s="726"/>
      <c r="U157" s="726"/>
      <c r="V157" s="726"/>
      <c r="W157" s="726"/>
      <c r="X157" s="726"/>
      <c r="Y157" s="726"/>
      <c r="Z157" s="726"/>
      <c r="AA157" s="726"/>
      <c r="AB157" s="726"/>
      <c r="AC157" s="726"/>
      <c r="AD157" s="726"/>
      <c r="AE157" s="358"/>
      <c r="AF157" s="393"/>
      <c r="AG157" s="177" t="s">
        <v>751</v>
      </c>
    </row>
    <row r="158" spans="1:61" ht="15.75" thickBot="1">
      <c r="A158" s="165"/>
      <c r="B158" s="356"/>
      <c r="C158" s="420"/>
      <c r="D158" s="420"/>
      <c r="E158" s="420"/>
      <c r="F158" s="420"/>
      <c r="G158" s="420"/>
      <c r="H158" s="420"/>
      <c r="I158" s="420"/>
      <c r="J158" s="420"/>
      <c r="K158" s="420"/>
      <c r="L158" s="420"/>
      <c r="M158" s="420"/>
      <c r="N158" s="420"/>
      <c r="O158" s="420"/>
      <c r="P158" s="420"/>
      <c r="Q158" s="420"/>
      <c r="R158" s="420"/>
      <c r="S158" s="420"/>
      <c r="T158" s="420"/>
      <c r="U158" s="420"/>
      <c r="V158" s="420"/>
      <c r="W158" s="420"/>
      <c r="X158" s="420"/>
      <c r="Y158" s="420"/>
      <c r="Z158" s="420"/>
      <c r="AA158" s="420"/>
      <c r="AB158" s="420"/>
      <c r="AC158" s="420"/>
      <c r="AD158" s="420"/>
      <c r="AE158" s="358"/>
      <c r="AF158" s="393"/>
      <c r="AG158" s="177">
        <f>COUNTBLANK(J161:AC170)</f>
        <v>200</v>
      </c>
      <c r="AH158">
        <v>200</v>
      </c>
      <c r="AI158" s="177">
        <v>48</v>
      </c>
      <c r="AJ158" s="177"/>
      <c r="AK158" s="177"/>
      <c r="AL158" s="177"/>
    </row>
    <row r="159" spans="1:61" ht="15" customHeight="1" thickBot="1">
      <c r="A159" s="375"/>
      <c r="B159" s="430"/>
      <c r="C159" s="727" t="s">
        <v>355</v>
      </c>
      <c r="D159" s="728"/>
      <c r="E159" s="728"/>
      <c r="F159" s="728"/>
      <c r="G159" s="728"/>
      <c r="H159" s="728"/>
      <c r="I159" s="729"/>
      <c r="J159" s="771" t="s">
        <v>167</v>
      </c>
      <c r="K159" s="771"/>
      <c r="L159" s="771"/>
      <c r="M159" s="771"/>
      <c r="N159" s="771"/>
      <c r="O159" s="771"/>
      <c r="P159" s="771"/>
      <c r="Q159" s="771"/>
      <c r="R159" s="771"/>
      <c r="S159" s="771"/>
      <c r="T159" s="771" t="s">
        <v>108</v>
      </c>
      <c r="U159" s="771"/>
      <c r="V159" s="771"/>
      <c r="W159" s="771"/>
      <c r="X159" s="771"/>
      <c r="Y159" s="771"/>
      <c r="Z159" s="771"/>
      <c r="AA159" s="771"/>
      <c r="AB159" s="771"/>
      <c r="AC159" s="771"/>
      <c r="AD159" s="413"/>
      <c r="AE159" s="430"/>
      <c r="AF159" s="543"/>
      <c r="AH159" s="581" t="s">
        <v>752</v>
      </c>
      <c r="AI159" s="582"/>
      <c r="AJ159" s="583"/>
      <c r="AL159" s="581" t="s">
        <v>752</v>
      </c>
      <c r="AM159" s="582"/>
      <c r="AN159" s="583"/>
      <c r="AR159" s="177"/>
      <c r="AS159" s="749" t="s">
        <v>435</v>
      </c>
      <c r="AT159" s="750"/>
      <c r="AU159" s="749" t="s">
        <v>108</v>
      </c>
      <c r="AV159" s="750"/>
    </row>
    <row r="160" spans="1:61" ht="57.75" customHeight="1" thickBot="1">
      <c r="A160" s="375"/>
      <c r="B160" s="430"/>
      <c r="C160" s="730"/>
      <c r="D160" s="731"/>
      <c r="E160" s="731"/>
      <c r="F160" s="731"/>
      <c r="G160" s="731"/>
      <c r="H160" s="731"/>
      <c r="I160" s="732"/>
      <c r="J160" s="771" t="s">
        <v>116</v>
      </c>
      <c r="K160" s="771"/>
      <c r="L160" s="771"/>
      <c r="M160" s="768" t="s">
        <v>24</v>
      </c>
      <c r="N160" s="768"/>
      <c r="O160" s="768"/>
      <c r="P160" s="768" t="s">
        <v>25</v>
      </c>
      <c r="Q160" s="768"/>
      <c r="R160" s="768"/>
      <c r="S160" s="431" t="s">
        <v>117</v>
      </c>
      <c r="T160" s="771" t="s">
        <v>116</v>
      </c>
      <c r="U160" s="771"/>
      <c r="V160" s="771"/>
      <c r="W160" s="768" t="s">
        <v>24</v>
      </c>
      <c r="X160" s="768"/>
      <c r="Y160" s="768"/>
      <c r="Z160" s="768" t="s">
        <v>25</v>
      </c>
      <c r="AA160" s="768"/>
      <c r="AB160" s="768"/>
      <c r="AC160" s="431" t="s">
        <v>117</v>
      </c>
      <c r="AD160" s="413"/>
      <c r="AE160" s="430"/>
      <c r="AF160" s="543"/>
      <c r="AG160" t="s">
        <v>751</v>
      </c>
      <c r="AH160" s="558" t="s">
        <v>744</v>
      </c>
      <c r="AI160" s="558" t="s">
        <v>745</v>
      </c>
      <c r="AJ160" s="558" t="s">
        <v>754</v>
      </c>
      <c r="AK160" s="584" t="s">
        <v>751</v>
      </c>
      <c r="AL160" s="558" t="s">
        <v>744</v>
      </c>
      <c r="AM160" s="558" t="s">
        <v>745</v>
      </c>
      <c r="AN160" s="558" t="s">
        <v>754</v>
      </c>
      <c r="AR160" s="559"/>
      <c r="AS160" s="559" t="s">
        <v>758</v>
      </c>
      <c r="AT160" s="561" t="s">
        <v>759</v>
      </c>
      <c r="AU160" s="559" t="s">
        <v>758</v>
      </c>
      <c r="AV160" s="561" t="s">
        <v>759</v>
      </c>
    </row>
    <row r="161" spans="1:48" ht="15.75" thickBot="1">
      <c r="A161" s="375"/>
      <c r="B161" s="430"/>
      <c r="C161" s="432" t="s">
        <v>119</v>
      </c>
      <c r="D161" s="755" t="s">
        <v>112</v>
      </c>
      <c r="E161" s="756"/>
      <c r="F161" s="756"/>
      <c r="G161" s="756"/>
      <c r="H161" s="756"/>
      <c r="I161" s="757"/>
      <c r="J161" s="753"/>
      <c r="K161" s="753"/>
      <c r="L161" s="753"/>
      <c r="M161" s="754"/>
      <c r="N161" s="754"/>
      <c r="O161" s="754"/>
      <c r="P161" s="754"/>
      <c r="Q161" s="754"/>
      <c r="R161" s="754"/>
      <c r="S161" s="433"/>
      <c r="T161" s="753"/>
      <c r="U161" s="753"/>
      <c r="V161" s="753"/>
      <c r="W161" s="753"/>
      <c r="X161" s="754"/>
      <c r="Y161" s="754"/>
      <c r="Z161" s="753"/>
      <c r="AA161" s="754"/>
      <c r="AB161" s="754"/>
      <c r="AC161" s="433"/>
      <c r="AD161" s="413"/>
      <c r="AE161" s="430"/>
      <c r="AF161" s="543"/>
      <c r="AG161">
        <f t="shared" ref="AG161:AG170" si="39">IF(OR(AND(S161="",COUNTBLANK(J161:R161)=6),AND(S161="",COUNTBLANK(J161:R161)=9,$AG$158=$AH$158),AND(S161="X",COUNTBLANK(J161:R161)=9)),0,1)</f>
        <v>0</v>
      </c>
      <c r="AH161" s="558">
        <f>COUNTIF(M161:R161,"NS")</f>
        <v>0</v>
      </c>
      <c r="AI161" s="558">
        <f>SUM(M161:R161)</f>
        <v>0</v>
      </c>
      <c r="AJ161" s="562">
        <f>IF($AG$158=$AH$158,0,IF(OR(AND(J161=0,AH161&gt;0),AND(J161="NS",AI161&gt;0),AND(J161="ns",AI161=0,AH161=0)),1,IF(OR(AND(J161&gt;0,AH161=2),AND(J161="NS",AH161=2),AND(J161="NS",AI161=0,AH161&gt;0),J161=AI161),0,1)))</f>
        <v>0</v>
      </c>
      <c r="AK161">
        <f>IF(OR(AND(AC161="",COUNTBLANK(T161:AB161)=6),AND(AC161="",COUNTBLANK(T161:AB161)=9,$AG$158=$AH$158),AND(AC161="X",COUNTBLANK(T161:AB161)=9)),0,1)</f>
        <v>0</v>
      </c>
      <c r="AL161" s="558">
        <f>COUNTIF(W161:AB161,"NS")</f>
        <v>0</v>
      </c>
      <c r="AM161" s="558">
        <f>SUM(W161:AB161)</f>
        <v>0</v>
      </c>
      <c r="AN161" s="562">
        <f t="shared" ref="AN161:AN170" si="40">IF($AG$158=$AH$158,0,IF(OR(AND(T161=0,AL161&gt;0),AND(T161="NS",AM161&gt;0),AND(T161="ns",AM161=0,AL161=0)),1,IF(OR(AND(T161&gt;0,AL161=2),AND(T161="NS",AL161=2),AND(T161="NS",AM161=0,AL161&gt;0),T161=AM161),0,1)))</f>
        <v>0</v>
      </c>
      <c r="AR161" s="564" t="s">
        <v>760</v>
      </c>
      <c r="AS161" s="564">
        <f>$J$83</f>
        <v>0</v>
      </c>
      <c r="AT161" s="566">
        <f>$J$84</f>
        <v>0</v>
      </c>
      <c r="AU161" s="564">
        <f>$M$83</f>
        <v>0</v>
      </c>
      <c r="AV161" s="566">
        <f>$M$84</f>
        <v>0</v>
      </c>
    </row>
    <row r="162" spans="1:48">
      <c r="A162" s="375"/>
      <c r="B162" s="430"/>
      <c r="C162" s="432" t="s">
        <v>121</v>
      </c>
      <c r="D162" s="755" t="s">
        <v>129</v>
      </c>
      <c r="E162" s="756"/>
      <c r="F162" s="756"/>
      <c r="G162" s="756"/>
      <c r="H162" s="756"/>
      <c r="I162" s="757"/>
      <c r="J162" s="753"/>
      <c r="K162" s="753"/>
      <c r="L162" s="753"/>
      <c r="M162" s="754"/>
      <c r="N162" s="754"/>
      <c r="O162" s="754"/>
      <c r="P162" s="754"/>
      <c r="Q162" s="754"/>
      <c r="R162" s="754"/>
      <c r="S162" s="433"/>
      <c r="T162" s="753"/>
      <c r="U162" s="753"/>
      <c r="V162" s="753"/>
      <c r="W162" s="753"/>
      <c r="X162" s="754"/>
      <c r="Y162" s="754"/>
      <c r="Z162" s="753"/>
      <c r="AA162" s="754"/>
      <c r="AB162" s="754"/>
      <c r="AC162" s="433"/>
      <c r="AD162" s="413"/>
      <c r="AE162" s="430"/>
      <c r="AF162" s="543"/>
      <c r="AG162">
        <f t="shared" si="39"/>
        <v>0</v>
      </c>
      <c r="AH162" s="558">
        <f>COUNTIF(M162:R162,"NS")</f>
        <v>0</v>
      </c>
      <c r="AI162" s="558">
        <f t="shared" ref="AI162:AI170" si="41">SUM(M162:R162)</f>
        <v>0</v>
      </c>
      <c r="AJ162" s="562">
        <f t="shared" ref="AJ162:AJ168" si="42">IF($AG$158=$AH$158,0,IF(OR(AND(J162=0,AH162&gt;0),AND(J162="NS",AI162&gt;0),AND(J162="ns",AI162=0,AH162=0)),1,IF(OR(AND(J162&gt;0,AH162=2),AND(J162="NS",AH162=2),AND(J162="NS",AI162=0,AH162&gt;0),J162=AI162),0,1)))</f>
        <v>0</v>
      </c>
      <c r="AK162">
        <f t="shared" ref="AK162:AK170" si="43">IF(OR(AND(AC162="",COUNTBLANK(T162:AB162)=6),AND(AC162="",COUNTBLANK(T162:AB162)=9,$AG$158=$AH$158),AND(AC162="X",COUNTBLANK(T162:AB162)=9)),0,1)</f>
        <v>0</v>
      </c>
      <c r="AL162" s="558">
        <f>COUNTIF(W162:AB162,"NS")</f>
        <v>0</v>
      </c>
      <c r="AM162" s="558">
        <f t="shared" ref="AM162:AM170" si="44">SUM(W162:AB162)</f>
        <v>0</v>
      </c>
      <c r="AN162" s="562">
        <f t="shared" si="40"/>
        <v>0</v>
      </c>
      <c r="AR162" s="567" t="s">
        <v>749</v>
      </c>
      <c r="AS162" s="573">
        <f>SUM(M161:O170)</f>
        <v>0</v>
      </c>
      <c r="AT162" s="574">
        <f>SUM(P161:R170)</f>
        <v>0</v>
      </c>
      <c r="AU162" s="573">
        <f>SUM(W161:Y170)</f>
        <v>0</v>
      </c>
      <c r="AV162" s="574">
        <f>SUM(Z161:AB170)</f>
        <v>0</v>
      </c>
    </row>
    <row r="163" spans="1:48">
      <c r="A163" s="375"/>
      <c r="B163" s="430"/>
      <c r="C163" s="434" t="s">
        <v>122</v>
      </c>
      <c r="D163" s="755" t="s">
        <v>113</v>
      </c>
      <c r="E163" s="756"/>
      <c r="F163" s="756"/>
      <c r="G163" s="756"/>
      <c r="H163" s="756"/>
      <c r="I163" s="757"/>
      <c r="J163" s="753"/>
      <c r="K163" s="753"/>
      <c r="L163" s="753"/>
      <c r="M163" s="754"/>
      <c r="N163" s="754"/>
      <c r="O163" s="754"/>
      <c r="P163" s="754"/>
      <c r="Q163" s="754"/>
      <c r="R163" s="754"/>
      <c r="S163" s="433"/>
      <c r="T163" s="753"/>
      <c r="U163" s="753"/>
      <c r="V163" s="753"/>
      <c r="W163" s="754"/>
      <c r="X163" s="754"/>
      <c r="Y163" s="754"/>
      <c r="Z163" s="754"/>
      <c r="AA163" s="754"/>
      <c r="AB163" s="754"/>
      <c r="AC163" s="433"/>
      <c r="AD163" s="413"/>
      <c r="AE163" s="430"/>
      <c r="AF163" s="543"/>
      <c r="AG163">
        <f t="shared" si="39"/>
        <v>0</v>
      </c>
      <c r="AH163" s="558">
        <f>COUNTIF(M163:R163,"NS")</f>
        <v>0</v>
      </c>
      <c r="AI163" s="558">
        <f t="shared" si="41"/>
        <v>0</v>
      </c>
      <c r="AJ163" s="562">
        <f t="shared" si="42"/>
        <v>0</v>
      </c>
      <c r="AK163">
        <f t="shared" si="43"/>
        <v>0</v>
      </c>
      <c r="AL163" s="558">
        <f>COUNTIF(W163:AB163,"NS")</f>
        <v>0</v>
      </c>
      <c r="AM163" s="558">
        <f t="shared" si="44"/>
        <v>0</v>
      </c>
      <c r="AN163" s="562">
        <f t="shared" si="40"/>
        <v>0</v>
      </c>
      <c r="AR163" s="569" t="s">
        <v>744</v>
      </c>
      <c r="AS163" s="575">
        <f>COUNTIF(M161:O170,"NS")</f>
        <v>0</v>
      </c>
      <c r="AT163" s="576">
        <f>COUNTIF(P161:R170,"NS")</f>
        <v>0</v>
      </c>
      <c r="AU163" s="575">
        <f>COUNTIF(W161:Y170,"NS")</f>
        <v>0</v>
      </c>
      <c r="AV163" s="576">
        <f>COUNTIF(Z161:AB170,"NS")</f>
        <v>0</v>
      </c>
    </row>
    <row r="164" spans="1:48" ht="15.75" thickBot="1">
      <c r="A164" s="375"/>
      <c r="B164" s="430"/>
      <c r="C164" s="434" t="s">
        <v>123</v>
      </c>
      <c r="D164" s="755" t="s">
        <v>114</v>
      </c>
      <c r="E164" s="756"/>
      <c r="F164" s="756"/>
      <c r="G164" s="756"/>
      <c r="H164" s="756"/>
      <c r="I164" s="757"/>
      <c r="J164" s="769"/>
      <c r="K164" s="769"/>
      <c r="L164" s="769"/>
      <c r="M164" s="769"/>
      <c r="N164" s="770"/>
      <c r="O164" s="770"/>
      <c r="P164" s="769"/>
      <c r="Q164" s="770"/>
      <c r="R164" s="770"/>
      <c r="S164" s="433"/>
      <c r="T164" s="753"/>
      <c r="U164" s="753"/>
      <c r="V164" s="753"/>
      <c r="W164" s="753"/>
      <c r="X164" s="754"/>
      <c r="Y164" s="754"/>
      <c r="Z164" s="753"/>
      <c r="AA164" s="754"/>
      <c r="AB164" s="754"/>
      <c r="AC164" s="433"/>
      <c r="AD164" s="413"/>
      <c r="AE164" s="430"/>
      <c r="AF164" s="543"/>
      <c r="AG164">
        <f t="shared" si="39"/>
        <v>0</v>
      </c>
      <c r="AH164" s="558">
        <f>COUNTIF(M164:R164,"NS")</f>
        <v>0</v>
      </c>
      <c r="AI164" s="558">
        <f t="shared" si="41"/>
        <v>0</v>
      </c>
      <c r="AJ164" s="562">
        <f t="shared" si="42"/>
        <v>0</v>
      </c>
      <c r="AK164">
        <f t="shared" si="43"/>
        <v>0</v>
      </c>
      <c r="AL164" s="558">
        <f>COUNTIF(W164:AB164,"NS")</f>
        <v>0</v>
      </c>
      <c r="AM164" s="558">
        <f t="shared" si="44"/>
        <v>0</v>
      </c>
      <c r="AN164" s="562">
        <f t="shared" si="40"/>
        <v>0</v>
      </c>
      <c r="AR164" s="571" t="s">
        <v>754</v>
      </c>
      <c r="AS164" s="577">
        <f>IF($AG$158=$AH$158,0,IF(OR(AND(AS161=0,AS163&gt;0),AND(AS161="NS",AS162&gt;0),AND(AS161="ns",AS162=0,AS163=0)),1,IF(OR(AND(AS163&gt;=2,AS162&lt;AS161),AND(AS161="NS",AS162=0,AS163&gt;0),AS161=AS162),0,1)))</f>
        <v>0</v>
      </c>
      <c r="AT164" s="578">
        <f t="shared" ref="AT164:AV164" si="45">IF($AG$158=$AH$158,0,IF(OR(AND(AT161=0,AT163&gt;0),AND(AT161="NS",AT162&gt;0),AND(AT161="ns",AT162=0,AT163=0)),1,IF(OR(AND(AT163&gt;=2,AT162&lt;AT161),AND(AT161="NS",AT162=0,AT163&gt;0),AT161=AT162),0,1)))</f>
        <v>0</v>
      </c>
      <c r="AU164" s="577">
        <f t="shared" si="45"/>
        <v>0</v>
      </c>
      <c r="AV164" s="578">
        <f t="shared" si="45"/>
        <v>0</v>
      </c>
    </row>
    <row r="165" spans="1:48">
      <c r="A165" s="375"/>
      <c r="B165" s="430"/>
      <c r="C165" s="434" t="s">
        <v>124</v>
      </c>
      <c r="D165" s="755" t="s">
        <v>377</v>
      </c>
      <c r="E165" s="756"/>
      <c r="F165" s="756"/>
      <c r="G165" s="756"/>
      <c r="H165" s="756"/>
      <c r="I165" s="757"/>
      <c r="J165" s="769"/>
      <c r="K165" s="769"/>
      <c r="L165" s="769"/>
      <c r="M165" s="769"/>
      <c r="N165" s="770"/>
      <c r="O165" s="770"/>
      <c r="P165" s="769"/>
      <c r="Q165" s="770"/>
      <c r="R165" s="770"/>
      <c r="S165" s="433"/>
      <c r="T165" s="753"/>
      <c r="U165" s="753"/>
      <c r="V165" s="753"/>
      <c r="W165" s="753"/>
      <c r="X165" s="754"/>
      <c r="Y165" s="754"/>
      <c r="Z165" s="753"/>
      <c r="AA165" s="754"/>
      <c r="AB165" s="754"/>
      <c r="AC165" s="433"/>
      <c r="AD165" s="413"/>
      <c r="AE165" s="430"/>
      <c r="AF165" s="543"/>
      <c r="AG165">
        <f t="shared" si="39"/>
        <v>0</v>
      </c>
      <c r="AH165" s="558">
        <f t="shared" ref="AH165:AH170" si="46">COUNTIF(M165:R165,"NS")</f>
        <v>0</v>
      </c>
      <c r="AI165" s="558">
        <f>SUM(M165:R165)</f>
        <v>0</v>
      </c>
      <c r="AJ165" s="562">
        <f t="shared" si="42"/>
        <v>0</v>
      </c>
      <c r="AK165">
        <f t="shared" si="43"/>
        <v>0</v>
      </c>
      <c r="AL165" s="558">
        <f>COUNTIF(W165:AB165,"NS")</f>
        <v>0</v>
      </c>
      <c r="AM165" s="558">
        <f t="shared" si="44"/>
        <v>0</v>
      </c>
      <c r="AN165" s="562">
        <f t="shared" si="40"/>
        <v>0</v>
      </c>
    </row>
    <row r="166" spans="1:48">
      <c r="A166" s="375"/>
      <c r="B166" s="430"/>
      <c r="C166" s="434" t="s">
        <v>128</v>
      </c>
      <c r="D166" s="755" t="s">
        <v>178</v>
      </c>
      <c r="E166" s="756"/>
      <c r="F166" s="756"/>
      <c r="G166" s="756"/>
      <c r="H166" s="756"/>
      <c r="I166" s="757"/>
      <c r="J166" s="769"/>
      <c r="K166" s="769"/>
      <c r="L166" s="769"/>
      <c r="M166" s="770"/>
      <c r="N166" s="770"/>
      <c r="O166" s="770"/>
      <c r="P166" s="770"/>
      <c r="Q166" s="770"/>
      <c r="R166" s="770"/>
      <c r="S166" s="433"/>
      <c r="T166" s="753"/>
      <c r="U166" s="753"/>
      <c r="V166" s="753"/>
      <c r="W166" s="754"/>
      <c r="X166" s="754"/>
      <c r="Y166" s="754"/>
      <c r="Z166" s="754"/>
      <c r="AA166" s="754"/>
      <c r="AB166" s="754"/>
      <c r="AC166" s="433"/>
      <c r="AD166" s="413"/>
      <c r="AE166" s="430"/>
      <c r="AF166" s="543"/>
      <c r="AG166">
        <f t="shared" si="39"/>
        <v>0</v>
      </c>
      <c r="AH166" s="558">
        <f t="shared" si="46"/>
        <v>0</v>
      </c>
      <c r="AI166" s="558">
        <f>SUM(M166:R166)</f>
        <v>0</v>
      </c>
      <c r="AJ166" s="562">
        <f t="shared" si="42"/>
        <v>0</v>
      </c>
      <c r="AK166">
        <f t="shared" si="43"/>
        <v>0</v>
      </c>
      <c r="AL166" s="558">
        <f t="shared" ref="AL166:AL170" si="47">COUNTIF(W166:AB166,"NS")</f>
        <v>0</v>
      </c>
      <c r="AM166" s="558">
        <f t="shared" si="44"/>
        <v>0</v>
      </c>
      <c r="AN166" s="562">
        <f t="shared" si="40"/>
        <v>0</v>
      </c>
    </row>
    <row r="167" spans="1:48">
      <c r="A167" s="375"/>
      <c r="B167" s="430"/>
      <c r="C167" s="434" t="s">
        <v>150</v>
      </c>
      <c r="D167" s="755" t="s">
        <v>168</v>
      </c>
      <c r="E167" s="756"/>
      <c r="F167" s="756"/>
      <c r="G167" s="756"/>
      <c r="H167" s="756"/>
      <c r="I167" s="757"/>
      <c r="J167" s="769"/>
      <c r="K167" s="769"/>
      <c r="L167" s="769"/>
      <c r="M167" s="770"/>
      <c r="N167" s="770"/>
      <c r="O167" s="770"/>
      <c r="P167" s="770"/>
      <c r="Q167" s="770"/>
      <c r="R167" s="770"/>
      <c r="S167" s="433"/>
      <c r="T167" s="753"/>
      <c r="U167" s="753"/>
      <c r="V167" s="753"/>
      <c r="W167" s="754"/>
      <c r="X167" s="754"/>
      <c r="Y167" s="754"/>
      <c r="Z167" s="754"/>
      <c r="AA167" s="754"/>
      <c r="AB167" s="754"/>
      <c r="AC167" s="433"/>
      <c r="AD167" s="413"/>
      <c r="AE167" s="430"/>
      <c r="AF167" s="543"/>
      <c r="AG167">
        <f t="shared" si="39"/>
        <v>0</v>
      </c>
      <c r="AH167" s="558">
        <f t="shared" si="46"/>
        <v>0</v>
      </c>
      <c r="AI167" s="558">
        <f>SUM(M167:R167)</f>
        <v>0</v>
      </c>
      <c r="AJ167" s="562">
        <f t="shared" si="42"/>
        <v>0</v>
      </c>
      <c r="AK167">
        <f t="shared" si="43"/>
        <v>0</v>
      </c>
      <c r="AL167" s="558">
        <f t="shared" si="47"/>
        <v>0</v>
      </c>
      <c r="AM167" s="558">
        <f>SUM(W167:AB167)</f>
        <v>0</v>
      </c>
      <c r="AN167" s="562">
        <f t="shared" si="40"/>
        <v>0</v>
      </c>
    </row>
    <row r="168" spans="1:48">
      <c r="A168" s="375"/>
      <c r="B168" s="430"/>
      <c r="C168" s="434" t="s">
        <v>152</v>
      </c>
      <c r="D168" s="755" t="s">
        <v>444</v>
      </c>
      <c r="E168" s="756"/>
      <c r="F168" s="756"/>
      <c r="G168" s="756"/>
      <c r="H168" s="756"/>
      <c r="I168" s="757"/>
      <c r="J168" s="769"/>
      <c r="K168" s="769"/>
      <c r="L168" s="769"/>
      <c r="M168" s="769"/>
      <c r="N168" s="770"/>
      <c r="O168" s="770"/>
      <c r="P168" s="769"/>
      <c r="Q168" s="770"/>
      <c r="R168" s="770"/>
      <c r="S168" s="433"/>
      <c r="T168" s="753"/>
      <c r="U168" s="753"/>
      <c r="V168" s="753"/>
      <c r="W168" s="754"/>
      <c r="X168" s="754"/>
      <c r="Y168" s="754"/>
      <c r="Z168" s="754"/>
      <c r="AA168" s="754"/>
      <c r="AB168" s="754"/>
      <c r="AC168" s="433"/>
      <c r="AD168" s="413"/>
      <c r="AE168" s="430"/>
      <c r="AF168" s="543"/>
      <c r="AG168">
        <f t="shared" si="39"/>
        <v>0</v>
      </c>
      <c r="AH168" s="558">
        <f t="shared" si="46"/>
        <v>0</v>
      </c>
      <c r="AI168" s="558">
        <f>SUM(M168:R168)</f>
        <v>0</v>
      </c>
      <c r="AJ168" s="562">
        <f t="shared" si="42"/>
        <v>0</v>
      </c>
      <c r="AK168">
        <f t="shared" si="43"/>
        <v>0</v>
      </c>
      <c r="AL168" s="558">
        <f t="shared" si="47"/>
        <v>0</v>
      </c>
      <c r="AM168" s="558">
        <f>SUM(W168:AB168)</f>
        <v>0</v>
      </c>
      <c r="AN168" s="562">
        <f t="shared" si="40"/>
        <v>0</v>
      </c>
    </row>
    <row r="169" spans="1:48">
      <c r="A169" s="375"/>
      <c r="B169" s="430"/>
      <c r="C169" s="434" t="s">
        <v>154</v>
      </c>
      <c r="D169" s="755" t="s">
        <v>115</v>
      </c>
      <c r="E169" s="756"/>
      <c r="F169" s="756"/>
      <c r="G169" s="756"/>
      <c r="H169" s="756"/>
      <c r="I169" s="757"/>
      <c r="J169" s="769"/>
      <c r="K169" s="769"/>
      <c r="L169" s="769"/>
      <c r="M169" s="769"/>
      <c r="N169" s="770"/>
      <c r="O169" s="770"/>
      <c r="P169" s="769"/>
      <c r="Q169" s="770"/>
      <c r="R169" s="770"/>
      <c r="S169" s="433"/>
      <c r="T169" s="753"/>
      <c r="U169" s="753"/>
      <c r="V169" s="753"/>
      <c r="W169" s="753"/>
      <c r="X169" s="754"/>
      <c r="Y169" s="754"/>
      <c r="Z169" s="753"/>
      <c r="AA169" s="754"/>
      <c r="AB169" s="754"/>
      <c r="AC169" s="433"/>
      <c r="AD169" s="413"/>
      <c r="AE169" s="430"/>
      <c r="AF169" s="543"/>
      <c r="AG169">
        <f t="shared" si="39"/>
        <v>0</v>
      </c>
      <c r="AH169" s="558">
        <f t="shared" si="46"/>
        <v>0</v>
      </c>
      <c r="AI169" s="558">
        <f t="shared" si="41"/>
        <v>0</v>
      </c>
      <c r="AJ169" s="562">
        <f>IF($AG$158=$AH$158,0,IF(OR(AND(J169=0,AH169&gt;0),AND(J169="NS",AI169&gt;0),AND(J169="ns",AI169=0,AH169=0)),1,IF(OR(AND(J169&gt;0,AH169=2),AND(J169="NS",AH169=2),AND(J169="NS",AI169=0,AH169&gt;0),J169=AI169),0,1)))</f>
        <v>0</v>
      </c>
      <c r="AK169">
        <f t="shared" si="43"/>
        <v>0</v>
      </c>
      <c r="AL169" s="558">
        <f t="shared" si="47"/>
        <v>0</v>
      </c>
      <c r="AM169" s="558">
        <f>SUM(W169:AB169)</f>
        <v>0</v>
      </c>
      <c r="AN169" s="562">
        <f t="shared" si="40"/>
        <v>0</v>
      </c>
    </row>
    <row r="170" spans="1:48">
      <c r="A170" s="375"/>
      <c r="B170" s="430"/>
      <c r="C170" s="434" t="s">
        <v>31</v>
      </c>
      <c r="D170" s="755" t="s">
        <v>83</v>
      </c>
      <c r="E170" s="756"/>
      <c r="F170" s="756"/>
      <c r="G170" s="756"/>
      <c r="H170" s="756"/>
      <c r="I170" s="757"/>
      <c r="J170" s="753"/>
      <c r="K170" s="753"/>
      <c r="L170" s="753"/>
      <c r="M170" s="754"/>
      <c r="N170" s="754"/>
      <c r="O170" s="754"/>
      <c r="P170" s="754"/>
      <c r="Q170" s="754"/>
      <c r="R170" s="754"/>
      <c r="S170" s="433"/>
      <c r="T170" s="753"/>
      <c r="U170" s="753"/>
      <c r="V170" s="753"/>
      <c r="W170" s="754"/>
      <c r="X170" s="754"/>
      <c r="Y170" s="754"/>
      <c r="Z170" s="754"/>
      <c r="AA170" s="754"/>
      <c r="AB170" s="754"/>
      <c r="AC170" s="433"/>
      <c r="AD170" s="413"/>
      <c r="AE170" s="430"/>
      <c r="AF170" s="543"/>
      <c r="AG170">
        <f t="shared" si="39"/>
        <v>0</v>
      </c>
      <c r="AH170" s="558">
        <f t="shared" si="46"/>
        <v>0</v>
      </c>
      <c r="AI170" s="558">
        <f t="shared" si="41"/>
        <v>0</v>
      </c>
      <c r="AJ170" s="562">
        <f>IF($AG$158=$AH$158,0,IF(OR(AND(J170=0,AH170&gt;0),AND(J170="NS",AI170&gt;0),AND(J170="ns",AI170=0,AH170=0)),1,IF(OR(AND(J170&gt;0,AH170=2),AND(J170="NS",AH170=2),AND(J170="NS",AI170=0,AH170&gt;0),J170=AI170),0,1)))</f>
        <v>0</v>
      </c>
      <c r="AK170">
        <f t="shared" si="43"/>
        <v>0</v>
      </c>
      <c r="AL170" s="558">
        <f t="shared" si="47"/>
        <v>0</v>
      </c>
      <c r="AM170" s="558">
        <f t="shared" si="44"/>
        <v>0</v>
      </c>
      <c r="AN170" s="562">
        <f t="shared" si="40"/>
        <v>0</v>
      </c>
    </row>
    <row r="171" spans="1:48">
      <c r="A171" s="375"/>
      <c r="B171" s="430"/>
      <c r="C171" s="430"/>
      <c r="D171" s="435"/>
      <c r="E171" s="435"/>
      <c r="F171" s="435"/>
      <c r="G171" s="435"/>
      <c r="H171" s="435"/>
      <c r="I171" s="436" t="s">
        <v>318</v>
      </c>
      <c r="J171" s="914">
        <f>IF(AND(SUM(J161:L170)=0,COUNTIF(J161:L170,"NS")&gt;0),"NS",SUM(J161:L170))</f>
        <v>0</v>
      </c>
      <c r="K171" s="914"/>
      <c r="L171" s="914"/>
      <c r="M171" s="914">
        <f>IF(AND(SUM(M161:O170)=0,COUNTIF(M161:O170,"NS")&gt;0),"NS",SUM(M161:O170))</f>
        <v>0</v>
      </c>
      <c r="N171" s="914"/>
      <c r="O171" s="914"/>
      <c r="P171" s="914">
        <f>IF(AND(SUM(P161:R170)=0,COUNTIF(P161:R170,"NS")&gt;0),"NS",SUM(P161:R170))</f>
        <v>0</v>
      </c>
      <c r="Q171" s="914"/>
      <c r="R171" s="914"/>
      <c r="S171" s="437"/>
      <c r="T171" s="914">
        <f>IF(AND(SUM(T161:V170)=0,COUNTIF(T161:V170,"NS")&gt;0),"NS",SUM(T161:V170))</f>
        <v>0</v>
      </c>
      <c r="U171" s="914"/>
      <c r="V171" s="914"/>
      <c r="W171" s="914">
        <f>IF(AND(SUM(W161:Y170)=0,COUNTIF(W161:Y170,"NS")&gt;0),"NS",SUM(W161:Y170))</f>
        <v>0</v>
      </c>
      <c r="X171" s="914"/>
      <c r="Y171" s="914"/>
      <c r="Z171" s="914">
        <f>IF(AND(SUM(Z161:AB170)=0,COUNTIF(Z161:AB170,"NS")&gt;0),"NS",SUM(Z161:AB170))</f>
        <v>0</v>
      </c>
      <c r="AA171" s="914"/>
      <c r="AB171" s="914"/>
      <c r="AC171" s="438"/>
      <c r="AD171" s="413"/>
      <c r="AE171" s="430"/>
      <c r="AF171" s="543"/>
      <c r="AG171">
        <f>SUM(AG161:AG170)</f>
        <v>0</v>
      </c>
      <c r="AJ171">
        <f>SUM(AJ161:AJ170)</f>
        <v>0</v>
      </c>
      <c r="AK171">
        <f>SUM(AK161:AK170)</f>
        <v>0</v>
      </c>
      <c r="AN171">
        <f>SUM(AN161:AN170)</f>
        <v>0</v>
      </c>
    </row>
    <row r="172" spans="1:48">
      <c r="A172" s="375"/>
      <c r="B172" s="414"/>
      <c r="C172" s="414"/>
      <c r="D172" s="414"/>
      <c r="E172" s="414"/>
      <c r="F172" s="414"/>
      <c r="G172" s="414"/>
      <c r="H172" s="414"/>
      <c r="I172" s="414"/>
      <c r="J172" s="414"/>
      <c r="K172" s="414"/>
      <c r="L172" s="414"/>
      <c r="M172" s="414"/>
      <c r="N172" s="414"/>
      <c r="O172" s="414"/>
      <c r="P172" s="414"/>
      <c r="Q172" s="414"/>
      <c r="R172" s="414"/>
      <c r="S172" s="414"/>
      <c r="T172" s="414"/>
      <c r="U172" s="414"/>
      <c r="V172" s="414"/>
      <c r="W172" s="414"/>
      <c r="X172" s="414"/>
      <c r="Y172" s="414"/>
      <c r="Z172" s="414"/>
      <c r="AA172" s="414"/>
      <c r="AB172" s="414"/>
      <c r="AC172" s="414"/>
      <c r="AD172" s="414"/>
      <c r="AE172" s="430"/>
      <c r="AF172" s="543"/>
    </row>
    <row r="173" spans="1:48" ht="28.5" customHeight="1">
      <c r="A173" s="398"/>
      <c r="B173" s="439"/>
      <c r="C173" s="726" t="s">
        <v>448</v>
      </c>
      <c r="D173" s="726"/>
      <c r="E173" s="726"/>
      <c r="F173" s="726"/>
      <c r="G173" s="726"/>
      <c r="H173" s="726"/>
      <c r="I173" s="726"/>
      <c r="J173" s="726"/>
      <c r="K173" s="726"/>
      <c r="L173" s="726"/>
      <c r="M173" s="726"/>
      <c r="N173" s="726"/>
      <c r="O173" s="726"/>
      <c r="P173" s="726"/>
      <c r="Q173" s="726"/>
      <c r="R173" s="726"/>
      <c r="S173" s="726"/>
      <c r="T173" s="726"/>
      <c r="U173" s="726"/>
      <c r="V173" s="726"/>
      <c r="W173" s="726"/>
      <c r="X173" s="726"/>
      <c r="Y173" s="726"/>
      <c r="Z173" s="726"/>
      <c r="AA173" s="726"/>
      <c r="AB173" s="726"/>
      <c r="AC173" s="726"/>
      <c r="AD173" s="726"/>
      <c r="AE173" s="430"/>
      <c r="AF173" s="543"/>
    </row>
    <row r="174" spans="1:48" ht="37.5" customHeight="1">
      <c r="A174" s="398"/>
      <c r="B174" s="439"/>
      <c r="C174" s="758"/>
      <c r="D174" s="759"/>
      <c r="E174" s="759"/>
      <c r="F174" s="759"/>
      <c r="G174" s="759"/>
      <c r="H174" s="759"/>
      <c r="I174" s="759"/>
      <c r="J174" s="759"/>
      <c r="K174" s="759"/>
      <c r="L174" s="759"/>
      <c r="M174" s="759"/>
      <c r="N174" s="759"/>
      <c r="O174" s="759"/>
      <c r="P174" s="759"/>
      <c r="Q174" s="759"/>
      <c r="R174" s="759"/>
      <c r="S174" s="759"/>
      <c r="T174" s="759"/>
      <c r="U174" s="759"/>
      <c r="V174" s="759"/>
      <c r="W174" s="759"/>
      <c r="X174" s="759"/>
      <c r="Y174" s="759"/>
      <c r="Z174" s="759"/>
      <c r="AA174" s="759"/>
      <c r="AB174" s="759"/>
      <c r="AC174" s="759"/>
      <c r="AD174" s="760"/>
      <c r="AE174" s="430"/>
      <c r="AF174" s="543"/>
    </row>
    <row r="175" spans="1:48">
      <c r="A175" s="398"/>
      <c r="B175" s="715" t="str">
        <f>IF(SUM(AJ171,AN171)=0,"","ERROR: La suma de los datos registrados por filas no coinciden con el totales correspondientes ")</f>
        <v/>
      </c>
      <c r="C175" s="715"/>
      <c r="D175" s="715"/>
      <c r="E175" s="715"/>
      <c r="F175" s="715"/>
      <c r="G175" s="715"/>
      <c r="H175" s="715"/>
      <c r="I175" s="715"/>
      <c r="J175" s="715"/>
      <c r="K175" s="715"/>
      <c r="L175" s="715"/>
      <c r="M175" s="715"/>
      <c r="N175" s="715"/>
      <c r="O175" s="715"/>
      <c r="P175" s="715"/>
      <c r="Q175" s="715"/>
      <c r="R175" s="715"/>
      <c r="S175" s="715"/>
      <c r="T175" s="715"/>
      <c r="U175" s="715"/>
      <c r="V175" s="715"/>
      <c r="W175" s="715"/>
      <c r="X175" s="715"/>
      <c r="Y175" s="715"/>
      <c r="Z175" s="715"/>
      <c r="AA175" s="715"/>
      <c r="AB175" s="715"/>
      <c r="AC175" s="715"/>
      <c r="AD175" s="715"/>
      <c r="AE175" s="430"/>
      <c r="AF175" s="543"/>
    </row>
    <row r="176" spans="1:48">
      <c r="A176" s="165"/>
      <c r="B176" s="715" t="str">
        <f>IF(SUM(AS164:AV164)=0,"","ERROR: La suma de los datos registrados no coincide con la pregunta 5")</f>
        <v/>
      </c>
      <c r="C176" s="715"/>
      <c r="D176" s="715"/>
      <c r="E176" s="715"/>
      <c r="F176" s="715"/>
      <c r="G176" s="715"/>
      <c r="H176" s="715"/>
      <c r="I176" s="715"/>
      <c r="J176" s="715"/>
      <c r="K176" s="715"/>
      <c r="L176" s="715"/>
      <c r="M176" s="715"/>
      <c r="N176" s="715"/>
      <c r="O176" s="715"/>
      <c r="P176" s="715"/>
      <c r="Q176" s="715"/>
      <c r="R176" s="715"/>
      <c r="S176" s="715"/>
      <c r="T176" s="715"/>
      <c r="U176" s="715"/>
      <c r="V176" s="715"/>
      <c r="W176" s="715"/>
      <c r="X176" s="715"/>
      <c r="Y176" s="715"/>
      <c r="Z176" s="715"/>
      <c r="AA176" s="715"/>
      <c r="AB176" s="715"/>
      <c r="AC176" s="715"/>
      <c r="AD176" s="715"/>
      <c r="AE176" s="165"/>
      <c r="AF176" s="393"/>
    </row>
    <row r="177" spans="1:47">
      <c r="A177" s="165"/>
      <c r="B177" s="713" t="str">
        <f>IF(SUM(AG171,AK171)=0,"","ERROR: Favor de llenar todas la celdas, si no se cuenta con la información registrar NS")</f>
        <v/>
      </c>
      <c r="C177" s="713"/>
      <c r="D177" s="713"/>
      <c r="E177" s="713"/>
      <c r="F177" s="713"/>
      <c r="G177" s="713"/>
      <c r="H177" s="713"/>
      <c r="I177" s="713"/>
      <c r="J177" s="713"/>
      <c r="K177" s="713"/>
      <c r="L177" s="713"/>
      <c r="M177" s="713"/>
      <c r="N177" s="713"/>
      <c r="O177" s="713"/>
      <c r="P177" s="713"/>
      <c r="Q177" s="713"/>
      <c r="R177" s="713"/>
      <c r="S177" s="713"/>
      <c r="T177" s="713"/>
      <c r="U177" s="713"/>
      <c r="V177" s="713"/>
      <c r="W177" s="713"/>
      <c r="X177" s="713"/>
      <c r="Y177" s="713"/>
      <c r="Z177" s="713"/>
      <c r="AA177" s="713"/>
      <c r="AB177" s="713"/>
      <c r="AC177" s="713"/>
      <c r="AD177" s="713"/>
      <c r="AE177" s="440"/>
      <c r="AF177" s="393"/>
    </row>
    <row r="178" spans="1:47" ht="41.25" customHeight="1">
      <c r="A178" s="441" t="s">
        <v>453</v>
      </c>
      <c r="B178" s="725" t="s">
        <v>449</v>
      </c>
      <c r="C178" s="725"/>
      <c r="D178" s="725"/>
      <c r="E178" s="725"/>
      <c r="F178" s="725"/>
      <c r="G178" s="725"/>
      <c r="H178" s="725"/>
      <c r="I178" s="725"/>
      <c r="J178" s="725"/>
      <c r="K178" s="725"/>
      <c r="L178" s="725"/>
      <c r="M178" s="725"/>
      <c r="N178" s="725"/>
      <c r="O178" s="725"/>
      <c r="P178" s="725"/>
      <c r="Q178" s="725"/>
      <c r="R178" s="725"/>
      <c r="S178" s="725"/>
      <c r="T178" s="725"/>
      <c r="U178" s="725"/>
      <c r="V178" s="725"/>
      <c r="W178" s="725"/>
      <c r="X178" s="725"/>
      <c r="Y178" s="725"/>
      <c r="Z178" s="725"/>
      <c r="AA178" s="725"/>
      <c r="AB178" s="725"/>
      <c r="AC178" s="725"/>
      <c r="AD178" s="725"/>
      <c r="AE178" s="430"/>
      <c r="AF178" s="543"/>
    </row>
    <row r="179" spans="1:47" ht="27.75" customHeight="1">
      <c r="A179" s="398"/>
      <c r="B179" s="356"/>
      <c r="C179" s="726" t="s">
        <v>450</v>
      </c>
      <c r="D179" s="726"/>
      <c r="E179" s="726"/>
      <c r="F179" s="726"/>
      <c r="G179" s="726"/>
      <c r="H179" s="726"/>
      <c r="I179" s="726"/>
      <c r="J179" s="726"/>
      <c r="K179" s="726"/>
      <c r="L179" s="726"/>
      <c r="M179" s="726"/>
      <c r="N179" s="726"/>
      <c r="O179" s="726"/>
      <c r="P179" s="726"/>
      <c r="Q179" s="726"/>
      <c r="R179" s="726"/>
      <c r="S179" s="726"/>
      <c r="T179" s="726"/>
      <c r="U179" s="726"/>
      <c r="V179" s="726"/>
      <c r="W179" s="726"/>
      <c r="X179" s="726"/>
      <c r="Y179" s="726"/>
      <c r="Z179" s="726"/>
      <c r="AA179" s="726"/>
      <c r="AB179" s="726"/>
      <c r="AC179" s="726"/>
      <c r="AD179" s="726"/>
      <c r="AE179" s="430"/>
      <c r="AF179" s="543"/>
      <c r="AG179" s="177" t="s">
        <v>751</v>
      </c>
    </row>
    <row r="180" spans="1:47" ht="40.5" customHeight="1" thickBot="1">
      <c r="A180" s="398"/>
      <c r="B180" s="439"/>
      <c r="C180" s="726" t="s">
        <v>669</v>
      </c>
      <c r="D180" s="726"/>
      <c r="E180" s="726"/>
      <c r="F180" s="726"/>
      <c r="G180" s="726"/>
      <c r="H180" s="726"/>
      <c r="I180" s="726"/>
      <c r="J180" s="726"/>
      <c r="K180" s="726"/>
      <c r="L180" s="726"/>
      <c r="M180" s="726"/>
      <c r="N180" s="726"/>
      <c r="O180" s="726"/>
      <c r="P180" s="726"/>
      <c r="Q180" s="726"/>
      <c r="R180" s="726"/>
      <c r="S180" s="726"/>
      <c r="T180" s="726"/>
      <c r="U180" s="726"/>
      <c r="V180" s="726"/>
      <c r="W180" s="726"/>
      <c r="X180" s="726"/>
      <c r="Y180" s="726"/>
      <c r="Z180" s="726"/>
      <c r="AA180" s="726"/>
      <c r="AB180" s="726"/>
      <c r="AC180" s="726"/>
      <c r="AD180" s="726"/>
      <c r="AE180" s="430"/>
      <c r="AF180" s="543"/>
      <c r="AG180" s="177">
        <f>COUNTBLANK(G184:X184)</f>
        <v>18</v>
      </c>
      <c r="AH180">
        <v>18</v>
      </c>
      <c r="AI180" s="177">
        <v>12</v>
      </c>
    </row>
    <row r="181" spans="1:47" ht="15.75" thickBot="1">
      <c r="A181" s="398"/>
      <c r="B181" s="439"/>
      <c r="C181" s="439"/>
      <c r="D181" s="439"/>
      <c r="E181" s="439"/>
      <c r="F181" s="439"/>
      <c r="G181" s="439"/>
      <c r="H181" s="439"/>
      <c r="I181" s="439"/>
      <c r="J181" s="439"/>
      <c r="K181" s="439"/>
      <c r="L181" s="439"/>
      <c r="M181" s="439"/>
      <c r="N181" s="439"/>
      <c r="O181" s="439"/>
      <c r="P181" s="439"/>
      <c r="Q181" s="439"/>
      <c r="R181" s="439"/>
      <c r="S181" s="439"/>
      <c r="T181" s="439"/>
      <c r="U181" s="439"/>
      <c r="V181" s="439"/>
      <c r="W181" s="439"/>
      <c r="X181" s="439"/>
      <c r="Y181" s="439"/>
      <c r="Z181" s="439"/>
      <c r="AA181" s="439"/>
      <c r="AB181" s="439"/>
      <c r="AC181" s="439"/>
      <c r="AD181" s="439"/>
      <c r="AE181" s="430"/>
      <c r="AF181" s="543"/>
      <c r="AH181" s="581" t="s">
        <v>752</v>
      </c>
      <c r="AI181" s="582"/>
      <c r="AJ181" s="583"/>
      <c r="AR181" s="559"/>
      <c r="AS181" t="s">
        <v>755</v>
      </c>
      <c r="AT181" s="559" t="s">
        <v>758</v>
      </c>
      <c r="AU181" s="561" t="s">
        <v>759</v>
      </c>
    </row>
    <row r="182" spans="1:47" ht="48" customHeight="1" thickBot="1">
      <c r="A182" s="398"/>
      <c r="B182" s="439"/>
      <c r="C182" s="439"/>
      <c r="D182" s="439"/>
      <c r="E182" s="439"/>
      <c r="F182" s="439"/>
      <c r="G182" s="733" t="s">
        <v>451</v>
      </c>
      <c r="H182" s="734"/>
      <c r="I182" s="734"/>
      <c r="J182" s="734"/>
      <c r="K182" s="734"/>
      <c r="L182" s="734"/>
      <c r="M182" s="734"/>
      <c r="N182" s="734"/>
      <c r="O182" s="735"/>
      <c r="P182" s="733" t="s">
        <v>452</v>
      </c>
      <c r="Q182" s="734"/>
      <c r="R182" s="734"/>
      <c r="S182" s="734"/>
      <c r="T182" s="734"/>
      <c r="U182" s="734"/>
      <c r="V182" s="734"/>
      <c r="W182" s="734"/>
      <c r="X182" s="735"/>
      <c r="Y182" s="439"/>
      <c r="Z182" s="439"/>
      <c r="AA182" s="439"/>
      <c r="AB182" s="439"/>
      <c r="AC182" s="439"/>
      <c r="AD182" s="439"/>
      <c r="AE182" s="430"/>
      <c r="AF182" s="543"/>
      <c r="AH182" s="558" t="s">
        <v>744</v>
      </c>
      <c r="AI182" s="558" t="s">
        <v>745</v>
      </c>
      <c r="AJ182" s="558" t="s">
        <v>754</v>
      </c>
      <c r="AR182" s="564" t="s">
        <v>760</v>
      </c>
      <c r="AS182" s="564">
        <f>IF(AND(SUM(J164:L165,J169)=0,SUM(COUNTIF(J164:L165,"NS"),COUNTIF(J169,"NS"))&gt;0),"NS",SUM(J164:L165,J169))</f>
        <v>0</v>
      </c>
      <c r="AT182" s="564">
        <f>IF(AND(SUM(M164:O165,M169)=0,SUM(COUNTIF(M164:O165,"NS"),COUNTIF(M169,"NS"))&gt;0),"NS",SUM(M164:O165,M169))</f>
        <v>0</v>
      </c>
      <c r="AU182" s="564">
        <f>IF(AND(SUM(P164:R165,P169)=0,SUM(COUNTIF(P164:R165,"NS"),COUNTIF(P169,"NS"))&gt;0),"NS",SUM(P164:R165,P169))</f>
        <v>0</v>
      </c>
    </row>
    <row r="183" spans="1:47" ht="24.95" customHeight="1">
      <c r="A183" s="398"/>
      <c r="B183" s="439"/>
      <c r="C183" s="439"/>
      <c r="D183" s="439"/>
      <c r="E183" s="439"/>
      <c r="F183" s="439"/>
      <c r="G183" s="771" t="s">
        <v>116</v>
      </c>
      <c r="H183" s="771"/>
      <c r="I183" s="771"/>
      <c r="J183" s="768" t="s">
        <v>24</v>
      </c>
      <c r="K183" s="768"/>
      <c r="L183" s="768"/>
      <c r="M183" s="768" t="s">
        <v>25</v>
      </c>
      <c r="N183" s="768"/>
      <c r="O183" s="768"/>
      <c r="P183" s="771" t="s">
        <v>116</v>
      </c>
      <c r="Q183" s="771"/>
      <c r="R183" s="771"/>
      <c r="S183" s="768" t="s">
        <v>24</v>
      </c>
      <c r="T183" s="768"/>
      <c r="U183" s="768"/>
      <c r="V183" s="768" t="s">
        <v>25</v>
      </c>
      <c r="W183" s="768"/>
      <c r="X183" s="768"/>
      <c r="Y183" s="439"/>
      <c r="Z183" s="439"/>
      <c r="AA183" s="439"/>
      <c r="AB183" s="439"/>
      <c r="AC183" s="439"/>
      <c r="AD183" s="439"/>
      <c r="AE183" s="430"/>
      <c r="AF183" s="543"/>
      <c r="AG183" t="s">
        <v>762</v>
      </c>
      <c r="AH183" s="558">
        <f>COUNTIF(J184:O184,"NS")</f>
        <v>0</v>
      </c>
      <c r="AI183" s="558">
        <f>SUM(J184:O184)</f>
        <v>0</v>
      </c>
      <c r="AJ183" s="562">
        <f>IF($AG$158=$AH$158,0,IF(OR(AND(G184=0,AH183&gt;0),AND(G184="NS",AI183&gt;0),AND(G184="ns",AI183=0,AH183=0)),1,IF(OR(AND(G184&gt;0,AH183=2),AND(G184="NS",AH183=2),AND(G184="NS",AI183=0,AH183&gt;0),G184=AI183),0,1)))</f>
        <v>0</v>
      </c>
      <c r="AR183" s="567" t="s">
        <v>749</v>
      </c>
      <c r="AS183" s="573">
        <f>SUM(G184,P184)</f>
        <v>0</v>
      </c>
      <c r="AT183" s="573">
        <f>SUM(J184,S184)</f>
        <v>0</v>
      </c>
      <c r="AU183" s="573">
        <f>SUM(M184,V184)</f>
        <v>0</v>
      </c>
    </row>
    <row r="184" spans="1:47" ht="24.95" customHeight="1">
      <c r="A184" s="398"/>
      <c r="B184" s="439"/>
      <c r="C184" s="439"/>
      <c r="D184" s="439"/>
      <c r="E184" s="439"/>
      <c r="F184" s="439"/>
      <c r="G184" s="752"/>
      <c r="H184" s="752"/>
      <c r="I184" s="752"/>
      <c r="J184" s="752"/>
      <c r="K184" s="752"/>
      <c r="L184" s="752"/>
      <c r="M184" s="752"/>
      <c r="N184" s="752"/>
      <c r="O184" s="752"/>
      <c r="P184" s="752"/>
      <c r="Q184" s="752"/>
      <c r="R184" s="752"/>
      <c r="S184" s="752"/>
      <c r="T184" s="752"/>
      <c r="U184" s="752"/>
      <c r="V184" s="752"/>
      <c r="W184" s="752"/>
      <c r="X184" s="752"/>
      <c r="Y184" s="439"/>
      <c r="Z184" s="439"/>
      <c r="AA184" s="439"/>
      <c r="AB184" s="439"/>
      <c r="AC184" s="439"/>
      <c r="AD184" s="439"/>
      <c r="AE184" s="430"/>
      <c r="AF184" s="543"/>
      <c r="AG184" t="s">
        <v>763</v>
      </c>
      <c r="AH184" s="558">
        <f>COUNTIF(S184:X184,"NS")</f>
        <v>0</v>
      </c>
      <c r="AI184" s="558">
        <f>SUM(S184:X184)</f>
        <v>0</v>
      </c>
      <c r="AJ184" s="562">
        <f>IF($AG$158=$AH$158,0,IF(OR(AND(P184=0,AH184&gt;0),AND(P184="NS",AI184&gt;0),AND(P184="ns",AI184=0,AH184=0)),1,IF(OR(AND(P184&gt;0,AH184=2),AND(P184="NS",AH184=2),AND(P184="NS",AI184=0,AH184&gt;0),P184=AI184),0,1)))</f>
        <v>0</v>
      </c>
      <c r="AR184" s="569" t="s">
        <v>744</v>
      </c>
      <c r="AS184" s="575">
        <f>COUNTIF(G184,"NS")+COUNTIF(P184,"NS")</f>
        <v>0</v>
      </c>
      <c r="AT184" s="575">
        <f>COUNTIF(J184,"NS")+COUNTIF(S184,"NS")</f>
        <v>0</v>
      </c>
      <c r="AU184" s="575">
        <f>COUNTIF(M184,"NS")+COUNTIF(V184,"NS")</f>
        <v>0</v>
      </c>
    </row>
    <row r="185" spans="1:47" ht="15.75" thickBot="1">
      <c r="A185" s="398"/>
      <c r="B185" s="715" t="str">
        <f>IF(SUM(AJ185)=0,"","ERROR: La suma de los datos registrados por filas no coincide con el totales correspondientes ")</f>
        <v/>
      </c>
      <c r="C185" s="715"/>
      <c r="D185" s="715"/>
      <c r="E185" s="715"/>
      <c r="F185" s="715"/>
      <c r="G185" s="715"/>
      <c r="H185" s="715"/>
      <c r="I185" s="715"/>
      <c r="J185" s="715"/>
      <c r="K185" s="715"/>
      <c r="L185" s="715"/>
      <c r="M185" s="715"/>
      <c r="N185" s="715"/>
      <c r="O185" s="715"/>
      <c r="P185" s="715"/>
      <c r="Q185" s="715"/>
      <c r="R185" s="715"/>
      <c r="S185" s="715"/>
      <c r="T185" s="715"/>
      <c r="U185" s="715"/>
      <c r="V185" s="715"/>
      <c r="W185" s="715"/>
      <c r="X185" s="715"/>
      <c r="Y185" s="715"/>
      <c r="Z185" s="715"/>
      <c r="AA185" s="715"/>
      <c r="AB185" s="715"/>
      <c r="AC185" s="715"/>
      <c r="AD185" s="715"/>
      <c r="AE185" s="430"/>
      <c r="AF185" s="543"/>
      <c r="AJ185">
        <f>SUM(AJ183:AJ184)</f>
        <v>0</v>
      </c>
      <c r="AR185" s="571" t="s">
        <v>754</v>
      </c>
      <c r="AS185" s="577">
        <f>IF($AG$180=$AH$180,0,IF(OR(AND(AS182=0,AS184&gt;0),AND(AS182="NS",AS183&gt;0),AND(AS182="ns",AS183=0,AS184=0)),1,IF(OR(AND(AS184&gt;=2,AS183&lt;AS182),AND(AS182="NS",AS183=0,AS184&gt;0),AS182=AS183),0,1)))</f>
        <v>0</v>
      </c>
      <c r="AT185" s="577">
        <f>IF($AG$180=$AH$180,0,IF(OR(AND(AT182=0,AT184&gt;0),AND(AT182="NS",AT183&gt;0),AND(AT182="ns",AT183=0,AT184=0)),1,IF(OR(AND(AT184&gt;=2,AT183&lt;AT182),AND(AT182="NS",AT183=0,AT184&gt;0),AT182=AT183),0,1)))</f>
        <v>0</v>
      </c>
      <c r="AU185" s="578">
        <f>IF($AG$180=$AH$180,0,IF(OR(AND(AU182=0,AU184&gt;0),AND(AU182="NS",AU183&gt;0),AND(AU182="ns",AU183=0,AU184=0)),1,IF(OR(AND(AU184&gt;=2,AU183&lt;AU182),AND(AU182="NS",AU183=0,AU184&gt;0),AU182=AU183),0,1)))</f>
        <v>0</v>
      </c>
    </row>
    <row r="186" spans="1:47" ht="28.5" customHeight="1">
      <c r="A186" s="398"/>
      <c r="B186" s="439"/>
      <c r="C186" s="726" t="s">
        <v>448</v>
      </c>
      <c r="D186" s="726"/>
      <c r="E186" s="726"/>
      <c r="F186" s="726"/>
      <c r="G186" s="726"/>
      <c r="H186" s="726"/>
      <c r="I186" s="726"/>
      <c r="J186" s="726"/>
      <c r="K186" s="726"/>
      <c r="L186" s="726"/>
      <c r="M186" s="726"/>
      <c r="N186" s="726"/>
      <c r="O186" s="726"/>
      <c r="P186" s="726"/>
      <c r="Q186" s="726"/>
      <c r="R186" s="726"/>
      <c r="S186" s="726"/>
      <c r="T186" s="726"/>
      <c r="U186" s="726"/>
      <c r="V186" s="726"/>
      <c r="W186" s="726"/>
      <c r="X186" s="726"/>
      <c r="Y186" s="726"/>
      <c r="Z186" s="726"/>
      <c r="AA186" s="726"/>
      <c r="AB186" s="726"/>
      <c r="AC186" s="726"/>
      <c r="AD186" s="726"/>
      <c r="AE186" s="430"/>
      <c r="AF186" s="543"/>
    </row>
    <row r="187" spans="1:47" ht="50.25" customHeight="1">
      <c r="A187" s="398"/>
      <c r="B187" s="439"/>
      <c r="C187" s="758"/>
      <c r="D187" s="759"/>
      <c r="E187" s="759"/>
      <c r="F187" s="759"/>
      <c r="G187" s="759"/>
      <c r="H187" s="759"/>
      <c r="I187" s="759"/>
      <c r="J187" s="759"/>
      <c r="K187" s="759"/>
      <c r="L187" s="759"/>
      <c r="M187" s="759"/>
      <c r="N187" s="759"/>
      <c r="O187" s="759"/>
      <c r="P187" s="759"/>
      <c r="Q187" s="759"/>
      <c r="R187" s="759"/>
      <c r="S187" s="759"/>
      <c r="T187" s="759"/>
      <c r="U187" s="759"/>
      <c r="V187" s="759"/>
      <c r="W187" s="759"/>
      <c r="X187" s="759"/>
      <c r="Y187" s="759"/>
      <c r="Z187" s="759"/>
      <c r="AA187" s="759"/>
      <c r="AB187" s="759"/>
      <c r="AC187" s="759"/>
      <c r="AD187" s="760"/>
      <c r="AE187" s="430"/>
      <c r="AF187" s="543"/>
    </row>
    <row r="188" spans="1:47" ht="15" customHeight="1">
      <c r="A188" s="372"/>
      <c r="B188" s="715" t="str">
        <f>IF(SUM(AS185:AU185)=0,"","ERROR: Los datos registrados no coincide con lo registrado en los numerales 4, 5 y 9 de la pregunta anterior")</f>
        <v/>
      </c>
      <c r="C188" s="715"/>
      <c r="D188" s="715"/>
      <c r="E188" s="715"/>
      <c r="F188" s="715"/>
      <c r="G188" s="715"/>
      <c r="H188" s="715"/>
      <c r="I188" s="715"/>
      <c r="J188" s="715"/>
      <c r="K188" s="715"/>
      <c r="L188" s="715"/>
      <c r="M188" s="715"/>
      <c r="N188" s="715"/>
      <c r="O188" s="715"/>
      <c r="P188" s="715"/>
      <c r="Q188" s="715"/>
      <c r="R188" s="715"/>
      <c r="S188" s="715"/>
      <c r="T188" s="715"/>
      <c r="U188" s="715"/>
      <c r="V188" s="715"/>
      <c r="W188" s="715"/>
      <c r="X188" s="715"/>
      <c r="Y188" s="715"/>
      <c r="Z188" s="715"/>
      <c r="AA188" s="715"/>
      <c r="AB188" s="715"/>
      <c r="AC188" s="715"/>
      <c r="AD188" s="715"/>
      <c r="AE188" s="375"/>
      <c r="AF188" s="543"/>
    </row>
    <row r="189" spans="1:47" ht="15" customHeight="1">
      <c r="A189" s="372"/>
      <c r="B189" s="713" t="str">
        <f>IF(OR(AG180=AH180,AG180=AI180),"","ERROR: Favor de llenar todas la celdas, si no se cuenta con la información registrar NS")</f>
        <v/>
      </c>
      <c r="C189" s="713"/>
      <c r="D189" s="713"/>
      <c r="E189" s="713"/>
      <c r="F189" s="713"/>
      <c r="G189" s="713"/>
      <c r="H189" s="713"/>
      <c r="I189" s="713"/>
      <c r="J189" s="713"/>
      <c r="K189" s="713"/>
      <c r="L189" s="713"/>
      <c r="M189" s="713"/>
      <c r="N189" s="713"/>
      <c r="O189" s="713"/>
      <c r="P189" s="713"/>
      <c r="Q189" s="713"/>
      <c r="R189" s="713"/>
      <c r="S189" s="713"/>
      <c r="T189" s="713"/>
      <c r="U189" s="713"/>
      <c r="V189" s="713"/>
      <c r="W189" s="713"/>
      <c r="X189" s="713"/>
      <c r="Y189" s="713"/>
      <c r="Z189" s="713"/>
      <c r="AA189" s="713"/>
      <c r="AB189" s="713"/>
      <c r="AC189" s="713"/>
      <c r="AD189" s="713"/>
      <c r="AE189" s="375"/>
      <c r="AF189" s="543"/>
    </row>
    <row r="190" spans="1:47" ht="39.75" customHeight="1">
      <c r="A190" s="411" t="s">
        <v>270</v>
      </c>
      <c r="B190" s="725" t="s">
        <v>454</v>
      </c>
      <c r="C190" s="725"/>
      <c r="D190" s="725"/>
      <c r="E190" s="725"/>
      <c r="F190" s="725"/>
      <c r="G190" s="725"/>
      <c r="H190" s="725"/>
      <c r="I190" s="725"/>
      <c r="J190" s="725"/>
      <c r="K190" s="725"/>
      <c r="L190" s="725"/>
      <c r="M190" s="725"/>
      <c r="N190" s="725"/>
      <c r="O190" s="725"/>
      <c r="P190" s="725"/>
      <c r="Q190" s="725"/>
      <c r="R190" s="725"/>
      <c r="S190" s="725"/>
      <c r="T190" s="725"/>
      <c r="U190" s="725"/>
      <c r="V190" s="725"/>
      <c r="W190" s="725"/>
      <c r="X190" s="725"/>
      <c r="Y190" s="725"/>
      <c r="Z190" s="725"/>
      <c r="AA190" s="725"/>
      <c r="AB190" s="725"/>
      <c r="AC190" s="725"/>
      <c r="AD190" s="725"/>
      <c r="AE190" s="165"/>
      <c r="AF190" s="393"/>
    </row>
    <row r="191" spans="1:47" ht="27" customHeight="1">
      <c r="A191" s="165"/>
      <c r="B191" s="390"/>
      <c r="C191" s="726" t="s">
        <v>455</v>
      </c>
      <c r="D191" s="726"/>
      <c r="E191" s="726"/>
      <c r="F191" s="726"/>
      <c r="G191" s="726"/>
      <c r="H191" s="726"/>
      <c r="I191" s="726"/>
      <c r="J191" s="726"/>
      <c r="K191" s="726"/>
      <c r="L191" s="726"/>
      <c r="M191" s="726"/>
      <c r="N191" s="726"/>
      <c r="O191" s="726"/>
      <c r="P191" s="726"/>
      <c r="Q191" s="726"/>
      <c r="R191" s="726"/>
      <c r="S191" s="726"/>
      <c r="T191" s="726"/>
      <c r="U191" s="726"/>
      <c r="V191" s="726"/>
      <c r="W191" s="726"/>
      <c r="X191" s="726"/>
      <c r="Y191" s="726"/>
      <c r="Z191" s="726"/>
      <c r="AA191" s="726"/>
      <c r="AB191" s="726"/>
      <c r="AC191" s="726"/>
      <c r="AD191" s="726"/>
      <c r="AE191" s="165"/>
      <c r="AF191" s="393"/>
    </row>
    <row r="192" spans="1:47" ht="53.25" customHeight="1">
      <c r="A192" s="165"/>
      <c r="B192" s="390"/>
      <c r="C192" s="726" t="s">
        <v>456</v>
      </c>
      <c r="D192" s="726"/>
      <c r="E192" s="726"/>
      <c r="F192" s="726"/>
      <c r="G192" s="726"/>
      <c r="H192" s="726"/>
      <c r="I192" s="726"/>
      <c r="J192" s="726"/>
      <c r="K192" s="726"/>
      <c r="L192" s="726"/>
      <c r="M192" s="726"/>
      <c r="N192" s="726"/>
      <c r="O192" s="726"/>
      <c r="P192" s="726"/>
      <c r="Q192" s="726"/>
      <c r="R192" s="726"/>
      <c r="S192" s="726"/>
      <c r="T192" s="726"/>
      <c r="U192" s="726"/>
      <c r="V192" s="726"/>
      <c r="W192" s="726"/>
      <c r="X192" s="726"/>
      <c r="Y192" s="726"/>
      <c r="Z192" s="726"/>
      <c r="AA192" s="726"/>
      <c r="AB192" s="726"/>
      <c r="AC192" s="726"/>
      <c r="AD192" s="726"/>
      <c r="AE192" s="165"/>
      <c r="AF192" s="393"/>
      <c r="AG192" s="177" t="s">
        <v>751</v>
      </c>
    </row>
    <row r="193" spans="1:49" ht="15.75" thickBot="1">
      <c r="A193" s="165"/>
      <c r="B193" s="387"/>
      <c r="C193" s="408"/>
      <c r="D193" s="408"/>
      <c r="E193" s="408"/>
      <c r="F193" s="408"/>
      <c r="G193" s="408"/>
      <c r="H193" s="408"/>
      <c r="I193" s="408"/>
      <c r="J193" s="408"/>
      <c r="K193" s="408"/>
      <c r="L193" s="378"/>
      <c r="M193" s="408"/>
      <c r="N193" s="378"/>
      <c r="O193" s="430"/>
      <c r="P193" s="430"/>
      <c r="Q193" s="430"/>
      <c r="R193" s="430"/>
      <c r="S193" s="430"/>
      <c r="T193" s="430"/>
      <c r="U193" s="430"/>
      <c r="V193" s="430"/>
      <c r="W193" s="430"/>
      <c r="X193" s="430"/>
      <c r="Y193" s="430"/>
      <c r="Z193" s="430"/>
      <c r="AA193" s="430"/>
      <c r="AB193" s="430"/>
      <c r="AC193" s="430"/>
      <c r="AD193" s="430"/>
      <c r="AE193" s="165"/>
      <c r="AF193" s="393"/>
      <c r="AG193" s="177">
        <f>COUNTBLANK(H196:AB210)</f>
        <v>315</v>
      </c>
      <c r="AH193">
        <v>315</v>
      </c>
      <c r="AI193" s="177">
        <v>210</v>
      </c>
      <c r="AJ193" s="177"/>
      <c r="AK193" s="177"/>
      <c r="AL193" s="177"/>
    </row>
    <row r="194" spans="1:49" ht="21.75" customHeight="1" thickBot="1">
      <c r="A194" s="165"/>
      <c r="B194" s="165"/>
      <c r="C194" s="727" t="s">
        <v>243</v>
      </c>
      <c r="D194" s="728"/>
      <c r="E194" s="728"/>
      <c r="F194" s="728"/>
      <c r="G194" s="729"/>
      <c r="H194" s="728" t="s">
        <v>382</v>
      </c>
      <c r="I194" s="728"/>
      <c r="J194" s="729"/>
      <c r="K194" s="733" t="s">
        <v>390</v>
      </c>
      <c r="L194" s="734"/>
      <c r="M194" s="734"/>
      <c r="N194" s="734"/>
      <c r="O194" s="734"/>
      <c r="P194" s="734"/>
      <c r="Q194" s="734"/>
      <c r="R194" s="734"/>
      <c r="S194" s="735"/>
      <c r="T194" s="771" t="s">
        <v>108</v>
      </c>
      <c r="U194" s="771"/>
      <c r="V194" s="771"/>
      <c r="W194" s="771"/>
      <c r="X194" s="771"/>
      <c r="Y194" s="771"/>
      <c r="Z194" s="771"/>
      <c r="AA194" s="771"/>
      <c r="AB194" s="771"/>
      <c r="AC194" s="420"/>
      <c r="AD194" s="420"/>
      <c r="AE194" s="165"/>
      <c r="AF194" s="393"/>
      <c r="AH194" s="581" t="s">
        <v>752</v>
      </c>
      <c r="AI194" s="582"/>
      <c r="AJ194" s="583"/>
      <c r="AL194" s="581" t="s">
        <v>752</v>
      </c>
      <c r="AM194" s="582"/>
      <c r="AN194" s="583"/>
      <c r="AP194" s="581" t="s">
        <v>752</v>
      </c>
      <c r="AQ194" s="582"/>
      <c r="AR194" s="583"/>
      <c r="AT194" s="585" t="s">
        <v>435</v>
      </c>
      <c r="AU194" s="586"/>
      <c r="AV194" s="585" t="s">
        <v>108</v>
      </c>
      <c r="AW194" s="586"/>
    </row>
    <row r="195" spans="1:49" ht="21.75" customHeight="1" thickBot="1">
      <c r="A195" s="165"/>
      <c r="B195" s="165"/>
      <c r="C195" s="730"/>
      <c r="D195" s="731"/>
      <c r="E195" s="731"/>
      <c r="F195" s="731"/>
      <c r="G195" s="732"/>
      <c r="H195" s="731"/>
      <c r="I195" s="731"/>
      <c r="J195" s="732"/>
      <c r="K195" s="771" t="s">
        <v>116</v>
      </c>
      <c r="L195" s="771"/>
      <c r="M195" s="771"/>
      <c r="N195" s="768" t="s">
        <v>24</v>
      </c>
      <c r="O195" s="768"/>
      <c r="P195" s="768"/>
      <c r="Q195" s="768" t="s">
        <v>25</v>
      </c>
      <c r="R195" s="768"/>
      <c r="S195" s="768"/>
      <c r="T195" s="771" t="s">
        <v>116</v>
      </c>
      <c r="U195" s="771"/>
      <c r="V195" s="771"/>
      <c r="W195" s="768" t="s">
        <v>24</v>
      </c>
      <c r="X195" s="768"/>
      <c r="Y195" s="768"/>
      <c r="Z195" s="768" t="s">
        <v>25</v>
      </c>
      <c r="AA195" s="768"/>
      <c r="AB195" s="768"/>
      <c r="AC195" s="420"/>
      <c r="AD195" s="420"/>
      <c r="AE195" s="165"/>
      <c r="AF195" s="393"/>
      <c r="AH195" s="558" t="s">
        <v>744</v>
      </c>
      <c r="AI195" s="558" t="s">
        <v>745</v>
      </c>
      <c r="AJ195" s="558" t="s">
        <v>754</v>
      </c>
      <c r="AK195" s="584"/>
      <c r="AL195" s="558" t="s">
        <v>744</v>
      </c>
      <c r="AM195" s="558" t="s">
        <v>745</v>
      </c>
      <c r="AN195" s="558" t="s">
        <v>754</v>
      </c>
      <c r="AP195" s="558" t="s">
        <v>744</v>
      </c>
      <c r="AQ195" s="558" t="s">
        <v>745</v>
      </c>
      <c r="AR195" s="558" t="s">
        <v>754</v>
      </c>
      <c r="AT195" s="587" t="s">
        <v>758</v>
      </c>
      <c r="AU195" s="588" t="s">
        <v>759</v>
      </c>
      <c r="AV195" s="587" t="s">
        <v>758</v>
      </c>
      <c r="AW195" s="588" t="s">
        <v>759</v>
      </c>
    </row>
    <row r="196" spans="1:49" ht="15.75" thickBot="1">
      <c r="A196" s="165"/>
      <c r="B196" s="165"/>
      <c r="C196" s="442" t="s">
        <v>119</v>
      </c>
      <c r="D196" s="739" t="s">
        <v>244</v>
      </c>
      <c r="E196" s="740"/>
      <c r="F196" s="740"/>
      <c r="G196" s="741"/>
      <c r="H196" s="754"/>
      <c r="I196" s="754"/>
      <c r="J196" s="754"/>
      <c r="K196" s="754"/>
      <c r="L196" s="754"/>
      <c r="M196" s="754"/>
      <c r="N196" s="754"/>
      <c r="O196" s="754"/>
      <c r="P196" s="754"/>
      <c r="Q196" s="754"/>
      <c r="R196" s="754"/>
      <c r="S196" s="754"/>
      <c r="T196" s="754"/>
      <c r="U196" s="754"/>
      <c r="V196" s="754"/>
      <c r="W196" s="754"/>
      <c r="X196" s="754"/>
      <c r="Y196" s="754"/>
      <c r="Z196" s="754"/>
      <c r="AA196" s="754"/>
      <c r="AB196" s="754"/>
      <c r="AC196" s="420"/>
      <c r="AD196" s="420"/>
      <c r="AE196" s="165"/>
      <c r="AF196" s="393"/>
      <c r="AH196" s="558">
        <f>COUNTIF(K196,"NS")+COUNTIF(T196,"NS")</f>
        <v>0</v>
      </c>
      <c r="AI196" s="558">
        <f>SUM(K196,T196)</f>
        <v>0</v>
      </c>
      <c r="AJ196" s="562">
        <f>IF($AG$193=$AH$193,0,IF(OR(AND(H196=0,AH196&gt;0),AND(H196="NS",AI196&gt;0),AND(H196="ns",AI196=0,AH196=0)),1,IF(OR(AND(H196&gt;0,AH196=2),AND(H196="NS",AH196=2),AND(H196="NS",AI196=0,AH196&gt;0),H196=AI196),0,1)))</f>
        <v>0</v>
      </c>
      <c r="AL196" s="558">
        <f>COUNTIF(N196:S196,"NS")</f>
        <v>0</v>
      </c>
      <c r="AM196" s="558">
        <f>SUM(N196:S196)</f>
        <v>0</v>
      </c>
      <c r="AN196" s="562">
        <f>IF($AG$193=$AH$193,0,IF(OR(AND(K196=0,AL196&gt;0),AND(K196="NS",AM196&gt;0),AND(K196="ns",AM196=0,AL196=0)),1,IF(OR(AND(K196&gt;0,AL196=2),AND(K196="NS",AL196=2),AND(K196="NS",AM196=0,AL196&gt;0),K196=AM196),0,1)))</f>
        <v>0</v>
      </c>
      <c r="AP196" s="558">
        <f>COUNTIF(W196:AB196,"NS")</f>
        <v>0</v>
      </c>
      <c r="AQ196" s="558">
        <f>SUM(W196:AB196)</f>
        <v>0</v>
      </c>
      <c r="AR196" s="562">
        <f>IF($AG$193=$AH$193,0,IF(OR(AND(T196=0,AP196&gt;0),AND(T196="NS",AQ196&gt;0),AND(T196="ns",AQ196=0,AP196=0)),1,IF(OR(AND(T196&gt;0,AP196=2),AND(T196="NS",AP196=2),AND(T196="NS",AQ196=0,AP196&gt;0),T196=AQ196),0,1)))</f>
        <v>0</v>
      </c>
      <c r="AT196" s="564">
        <f>$J$83</f>
        <v>0</v>
      </c>
      <c r="AU196" s="566">
        <f>$J$84</f>
        <v>0</v>
      </c>
      <c r="AV196" s="564">
        <f>$M$83</f>
        <v>0</v>
      </c>
      <c r="AW196" s="566">
        <f>$M$84</f>
        <v>0</v>
      </c>
    </row>
    <row r="197" spans="1:49">
      <c r="A197" s="165"/>
      <c r="B197" s="165"/>
      <c r="C197" s="442" t="s">
        <v>121</v>
      </c>
      <c r="D197" s="739" t="s">
        <v>245</v>
      </c>
      <c r="E197" s="740"/>
      <c r="F197" s="740"/>
      <c r="G197" s="741"/>
      <c r="H197" s="754"/>
      <c r="I197" s="754"/>
      <c r="J197" s="754"/>
      <c r="K197" s="754"/>
      <c r="L197" s="754"/>
      <c r="M197" s="754"/>
      <c r="N197" s="754"/>
      <c r="O197" s="754"/>
      <c r="P197" s="754"/>
      <c r="Q197" s="754"/>
      <c r="R197" s="754"/>
      <c r="S197" s="754"/>
      <c r="T197" s="754"/>
      <c r="U197" s="754"/>
      <c r="V197" s="754"/>
      <c r="W197" s="754"/>
      <c r="X197" s="754"/>
      <c r="Y197" s="754"/>
      <c r="Z197" s="754"/>
      <c r="AA197" s="754"/>
      <c r="AB197" s="754"/>
      <c r="AC197" s="420"/>
      <c r="AD197" s="420"/>
      <c r="AE197" s="165"/>
      <c r="AF197" s="393"/>
      <c r="AH197" s="558">
        <f t="shared" ref="AH197:AH210" si="48">COUNTIF(K197,"NS")+COUNTIF(T197,"NS")</f>
        <v>0</v>
      </c>
      <c r="AI197" s="558">
        <f t="shared" ref="AI197:AI210" si="49">SUM(K197,T197)</f>
        <v>0</v>
      </c>
      <c r="AJ197" s="562">
        <f t="shared" ref="AJ197:AJ210" si="50">IF($AG$193=$AH$193,0,IF(OR(AND(H197=0,AH197&gt;0),AND(H197="NS",AI197&gt;0),AND(H197="ns",AI197=0,AH197=0)),1,IF(OR(AND(H197&gt;0,AH197=2),AND(H197="NS",AH197=2),AND(H197="NS",AI197=0,AH197&gt;0),H197=AI197),0,1)))</f>
        <v>0</v>
      </c>
      <c r="AL197" s="558">
        <f t="shared" ref="AL197:AL210" si="51">COUNTIF(N197:S197,"NS")</f>
        <v>0</v>
      </c>
      <c r="AM197" s="558">
        <f t="shared" ref="AM197:AM210" si="52">SUM(N197:S197)</f>
        <v>0</v>
      </c>
      <c r="AN197" s="562">
        <f t="shared" ref="AN197:AN210" si="53">IF($AG$193=$AH$193,0,IF(OR(AND(K197=0,AL197&gt;0),AND(K197="NS",AM197&gt;0),AND(K197="ns",AM197=0,AL197=0)),1,IF(OR(AND(K197&gt;0,AL197=2),AND(K197="NS",AL197=2),AND(K197="NS",AM197=0,AL197&gt;0),K197=AM197),0,1)))</f>
        <v>0</v>
      </c>
      <c r="AP197" s="558">
        <f t="shared" ref="AP197:AP210" si="54">COUNTIF(W197:AB197,"NS")</f>
        <v>0</v>
      </c>
      <c r="AQ197" s="558">
        <f t="shared" ref="AQ197:AQ210" si="55">SUM(W197:AB197)</f>
        <v>0</v>
      </c>
      <c r="AR197" s="562">
        <f t="shared" ref="AR197:AR210" si="56">IF($AG$193=$AH$193,0,IF(OR(AND(T197=0,AP197&gt;0),AND(T197="NS",AQ197&gt;0),AND(T197="ns",AQ197=0,AP197=0)),1,IF(OR(AND(T197&gt;0,AP197=2),AND(T197="NS",AP197=2),AND(T197="NS",AQ197=0,AP197&gt;0),T197=AQ197),0,1)))</f>
        <v>0</v>
      </c>
      <c r="AT197" s="573">
        <f>SUM(N196:P210)</f>
        <v>0</v>
      </c>
      <c r="AU197" s="574">
        <f>SUM(Q196:S210)</f>
        <v>0</v>
      </c>
      <c r="AV197" s="573">
        <f>SUM(W196:Y210)</f>
        <v>0</v>
      </c>
      <c r="AW197" s="574">
        <f>SUM(Z196:AB210)</f>
        <v>0</v>
      </c>
    </row>
    <row r="198" spans="1:49">
      <c r="A198" s="165"/>
      <c r="B198" s="165"/>
      <c r="C198" s="442" t="s">
        <v>122</v>
      </c>
      <c r="D198" s="739" t="s">
        <v>246</v>
      </c>
      <c r="E198" s="740"/>
      <c r="F198" s="740"/>
      <c r="G198" s="741"/>
      <c r="H198" s="754"/>
      <c r="I198" s="754"/>
      <c r="J198" s="754"/>
      <c r="K198" s="754"/>
      <c r="L198" s="754"/>
      <c r="M198" s="754"/>
      <c r="N198" s="754"/>
      <c r="O198" s="754"/>
      <c r="P198" s="754"/>
      <c r="Q198" s="754"/>
      <c r="R198" s="754"/>
      <c r="S198" s="754"/>
      <c r="T198" s="754"/>
      <c r="U198" s="754"/>
      <c r="V198" s="754"/>
      <c r="W198" s="754"/>
      <c r="X198" s="754"/>
      <c r="Y198" s="754"/>
      <c r="Z198" s="754"/>
      <c r="AA198" s="754"/>
      <c r="AB198" s="754"/>
      <c r="AC198" s="420"/>
      <c r="AD198" s="420"/>
      <c r="AE198" s="165"/>
      <c r="AF198" s="393"/>
      <c r="AH198" s="558">
        <f t="shared" si="48"/>
        <v>0</v>
      </c>
      <c r="AI198" s="558">
        <f t="shared" si="49"/>
        <v>0</v>
      </c>
      <c r="AJ198" s="562">
        <f t="shared" si="50"/>
        <v>0</v>
      </c>
      <c r="AL198" s="558">
        <f t="shared" si="51"/>
        <v>0</v>
      </c>
      <c r="AM198" s="558">
        <f t="shared" si="52"/>
        <v>0</v>
      </c>
      <c r="AN198" s="562">
        <f t="shared" si="53"/>
        <v>0</v>
      </c>
      <c r="AP198" s="558">
        <f t="shared" si="54"/>
        <v>0</v>
      </c>
      <c r="AQ198" s="558">
        <f t="shared" si="55"/>
        <v>0</v>
      </c>
      <c r="AR198" s="562">
        <f t="shared" si="56"/>
        <v>0</v>
      </c>
      <c r="AT198" s="575">
        <f>COUNTIF(N196:P210,"NS")</f>
        <v>0</v>
      </c>
      <c r="AU198" s="576">
        <f>COUNTIF(Q196:S210,"NS")</f>
        <v>0</v>
      </c>
      <c r="AV198" s="575">
        <f>COUNTIF(W196:Y210,"NS")</f>
        <v>0</v>
      </c>
      <c r="AW198" s="576">
        <f>COUNTIF(Z196:AB210,"NS")</f>
        <v>0</v>
      </c>
    </row>
    <row r="199" spans="1:49" ht="15.75" thickBot="1">
      <c r="A199" s="165"/>
      <c r="B199" s="165"/>
      <c r="C199" s="442" t="s">
        <v>123</v>
      </c>
      <c r="D199" s="739" t="s">
        <v>247</v>
      </c>
      <c r="E199" s="740"/>
      <c r="F199" s="740"/>
      <c r="G199" s="741"/>
      <c r="H199" s="754"/>
      <c r="I199" s="754"/>
      <c r="J199" s="754"/>
      <c r="K199" s="754"/>
      <c r="L199" s="754"/>
      <c r="M199" s="754"/>
      <c r="N199" s="754"/>
      <c r="O199" s="754"/>
      <c r="P199" s="754"/>
      <c r="Q199" s="754"/>
      <c r="R199" s="754"/>
      <c r="S199" s="754"/>
      <c r="T199" s="754"/>
      <c r="U199" s="754"/>
      <c r="V199" s="754"/>
      <c r="W199" s="754"/>
      <c r="X199" s="754"/>
      <c r="Y199" s="754"/>
      <c r="Z199" s="754"/>
      <c r="AA199" s="754"/>
      <c r="AB199" s="754"/>
      <c r="AC199" s="420"/>
      <c r="AD199" s="420"/>
      <c r="AE199" s="165"/>
      <c r="AF199" s="393"/>
      <c r="AH199" s="558">
        <f t="shared" si="48"/>
        <v>0</v>
      </c>
      <c r="AI199" s="558">
        <f t="shared" si="49"/>
        <v>0</v>
      </c>
      <c r="AJ199" s="562">
        <f t="shared" si="50"/>
        <v>0</v>
      </c>
      <c r="AL199" s="558">
        <f t="shared" si="51"/>
        <v>0</v>
      </c>
      <c r="AM199" s="558">
        <f t="shared" si="52"/>
        <v>0</v>
      </c>
      <c r="AN199" s="562">
        <f t="shared" si="53"/>
        <v>0</v>
      </c>
      <c r="AP199" s="558">
        <f t="shared" si="54"/>
        <v>0</v>
      </c>
      <c r="AQ199" s="558">
        <f t="shared" si="55"/>
        <v>0</v>
      </c>
      <c r="AR199" s="562">
        <f t="shared" si="56"/>
        <v>0</v>
      </c>
      <c r="AT199" s="577">
        <f>IF($AG$193=$AH$193,0,IF(OR(AND(AT196=0,AT198&gt;0),AND(AT196="NS",AT197&gt;0),AND(AT196="ns",AT197=0,AT198=0)),1,IF(OR(AND(AT198&gt;=2,AT197&lt;AT196),AND(AT196="NS",AT197=0,AT198&gt;0),AT196=AT197),0,1)))</f>
        <v>0</v>
      </c>
      <c r="AU199" s="578">
        <f>IF($AG$193=$AH$193,0,IF(OR(AND(AU196=0,AU198&gt;0),AND(AU196="NS",AU197&gt;0),AND(AU196="ns",AU197=0,AU198=0)),1,IF(OR(AND(AU198&gt;=2,AU197&lt;AU196),AND(AU196="NS",AU197=0,AU198&gt;0),AU196=AU197),0,1)))</f>
        <v>0</v>
      </c>
      <c r="AV199" s="577">
        <f>IF($AG$193=$AH$193,0,IF(OR(AND(AV196=0,AV198&gt;0),AND(AV196="NS",AV197&gt;0),AND(AV196="ns",AV197=0,AV198=0)),1,IF(OR(AND(AV198&gt;=2,AV197&lt;AV196),AND(AV196="NS",AV197=0,AV198&gt;0),AV196=AV197),0,1)))</f>
        <v>0</v>
      </c>
      <c r="AW199" s="578">
        <f>IF($AG$193=$AH$193,0,IF(OR(AND(AW196=0,AW198&gt;0),AND(AW196="NS",AW197&gt;0),AND(AW196="ns",AW197=0,AW198=0)),1,IF(OR(AND(AW198&gt;=2,AW197&lt;AW196),AND(AW196="NS",AW197=0,AW198&gt;0),AW196=AW197),0,1)))</f>
        <v>0</v>
      </c>
    </row>
    <row r="200" spans="1:49">
      <c r="A200" s="165"/>
      <c r="B200" s="165"/>
      <c r="C200" s="421" t="s">
        <v>124</v>
      </c>
      <c r="D200" s="739" t="s">
        <v>248</v>
      </c>
      <c r="E200" s="740"/>
      <c r="F200" s="740"/>
      <c r="G200" s="741"/>
      <c r="H200" s="754"/>
      <c r="I200" s="754"/>
      <c r="J200" s="754"/>
      <c r="K200" s="754"/>
      <c r="L200" s="754"/>
      <c r="M200" s="754"/>
      <c r="N200" s="754"/>
      <c r="O200" s="754"/>
      <c r="P200" s="754"/>
      <c r="Q200" s="754"/>
      <c r="R200" s="754"/>
      <c r="S200" s="754"/>
      <c r="T200" s="754"/>
      <c r="U200" s="754"/>
      <c r="V200" s="754"/>
      <c r="W200" s="754"/>
      <c r="X200" s="754"/>
      <c r="Y200" s="754"/>
      <c r="Z200" s="754"/>
      <c r="AA200" s="754"/>
      <c r="AB200" s="754"/>
      <c r="AC200" s="420"/>
      <c r="AD200" s="420"/>
      <c r="AE200" s="165"/>
      <c r="AF200" s="393"/>
      <c r="AH200" s="558">
        <f t="shared" si="48"/>
        <v>0</v>
      </c>
      <c r="AI200" s="558">
        <f t="shared" si="49"/>
        <v>0</v>
      </c>
      <c r="AJ200" s="562">
        <f t="shared" si="50"/>
        <v>0</v>
      </c>
      <c r="AL200" s="558">
        <f t="shared" si="51"/>
        <v>0</v>
      </c>
      <c r="AM200" s="558">
        <f t="shared" si="52"/>
        <v>0</v>
      </c>
      <c r="AN200" s="562">
        <f t="shared" si="53"/>
        <v>0</v>
      </c>
      <c r="AP200" s="558">
        <f t="shared" si="54"/>
        <v>0</v>
      </c>
      <c r="AQ200" s="558">
        <f t="shared" si="55"/>
        <v>0</v>
      </c>
      <c r="AR200" s="562">
        <f t="shared" si="56"/>
        <v>0</v>
      </c>
    </row>
    <row r="201" spans="1:49">
      <c r="A201" s="165"/>
      <c r="B201" s="165"/>
      <c r="C201" s="421" t="s">
        <v>128</v>
      </c>
      <c r="D201" s="739" t="s">
        <v>249</v>
      </c>
      <c r="E201" s="740"/>
      <c r="F201" s="740"/>
      <c r="G201" s="741"/>
      <c r="H201" s="754"/>
      <c r="I201" s="754"/>
      <c r="J201" s="754"/>
      <c r="K201" s="754"/>
      <c r="L201" s="754"/>
      <c r="M201" s="754"/>
      <c r="N201" s="754"/>
      <c r="O201" s="754"/>
      <c r="P201" s="754"/>
      <c r="Q201" s="754"/>
      <c r="R201" s="754"/>
      <c r="S201" s="754"/>
      <c r="T201" s="754"/>
      <c r="U201" s="754"/>
      <c r="V201" s="754"/>
      <c r="W201" s="754"/>
      <c r="X201" s="754"/>
      <c r="Y201" s="754"/>
      <c r="Z201" s="754"/>
      <c r="AA201" s="754"/>
      <c r="AB201" s="754"/>
      <c r="AC201" s="420"/>
      <c r="AD201" s="420"/>
      <c r="AE201" s="165"/>
      <c r="AF201" s="393"/>
      <c r="AH201" s="558">
        <f t="shared" si="48"/>
        <v>0</v>
      </c>
      <c r="AI201" s="558">
        <f t="shared" si="49"/>
        <v>0</v>
      </c>
      <c r="AJ201" s="562">
        <f t="shared" si="50"/>
        <v>0</v>
      </c>
      <c r="AL201" s="558">
        <f t="shared" si="51"/>
        <v>0</v>
      </c>
      <c r="AM201" s="558">
        <f t="shared" si="52"/>
        <v>0</v>
      </c>
      <c r="AN201" s="562">
        <f t="shared" si="53"/>
        <v>0</v>
      </c>
      <c r="AP201" s="558">
        <f t="shared" si="54"/>
        <v>0</v>
      </c>
      <c r="AQ201" s="558">
        <f t="shared" si="55"/>
        <v>0</v>
      </c>
      <c r="AR201" s="562">
        <f t="shared" si="56"/>
        <v>0</v>
      </c>
    </row>
    <row r="202" spans="1:49">
      <c r="A202" s="165"/>
      <c r="B202" s="165"/>
      <c r="C202" s="442" t="s">
        <v>150</v>
      </c>
      <c r="D202" s="739" t="s">
        <v>250</v>
      </c>
      <c r="E202" s="740"/>
      <c r="F202" s="740"/>
      <c r="G202" s="741"/>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420"/>
      <c r="AD202" s="420"/>
      <c r="AE202" s="165"/>
      <c r="AF202" s="393"/>
      <c r="AH202" s="558">
        <f t="shared" si="48"/>
        <v>0</v>
      </c>
      <c r="AI202" s="558">
        <f t="shared" si="49"/>
        <v>0</v>
      </c>
      <c r="AJ202" s="562">
        <f t="shared" si="50"/>
        <v>0</v>
      </c>
      <c r="AL202" s="558">
        <f t="shared" si="51"/>
        <v>0</v>
      </c>
      <c r="AM202" s="558">
        <f t="shared" si="52"/>
        <v>0</v>
      </c>
      <c r="AN202" s="562">
        <f t="shared" si="53"/>
        <v>0</v>
      </c>
      <c r="AP202" s="558">
        <f t="shared" si="54"/>
        <v>0</v>
      </c>
      <c r="AQ202" s="558">
        <f t="shared" si="55"/>
        <v>0</v>
      </c>
      <c r="AR202" s="562">
        <f t="shared" si="56"/>
        <v>0</v>
      </c>
    </row>
    <row r="203" spans="1:49">
      <c r="A203" s="165"/>
      <c r="B203" s="165"/>
      <c r="C203" s="442" t="s">
        <v>152</v>
      </c>
      <c r="D203" s="739" t="s">
        <v>251</v>
      </c>
      <c r="E203" s="740"/>
      <c r="F203" s="740"/>
      <c r="G203" s="741"/>
      <c r="H203" s="754"/>
      <c r="I203" s="754"/>
      <c r="J203" s="754"/>
      <c r="K203" s="754"/>
      <c r="L203" s="754"/>
      <c r="M203" s="754"/>
      <c r="N203" s="754"/>
      <c r="O203" s="754"/>
      <c r="P203" s="754"/>
      <c r="Q203" s="754"/>
      <c r="R203" s="754"/>
      <c r="S203" s="754"/>
      <c r="T203" s="754"/>
      <c r="U203" s="754"/>
      <c r="V203" s="754"/>
      <c r="W203" s="754"/>
      <c r="X203" s="754"/>
      <c r="Y203" s="754"/>
      <c r="Z203" s="754"/>
      <c r="AA203" s="754"/>
      <c r="AB203" s="754"/>
      <c r="AC203" s="420"/>
      <c r="AD203" s="420"/>
      <c r="AE203" s="165"/>
      <c r="AF203" s="393"/>
      <c r="AH203" s="558">
        <f t="shared" si="48"/>
        <v>0</v>
      </c>
      <c r="AI203" s="558">
        <f t="shared" si="49"/>
        <v>0</v>
      </c>
      <c r="AJ203" s="562">
        <f t="shared" si="50"/>
        <v>0</v>
      </c>
      <c r="AL203" s="558">
        <f t="shared" si="51"/>
        <v>0</v>
      </c>
      <c r="AM203" s="558">
        <f t="shared" si="52"/>
        <v>0</v>
      </c>
      <c r="AN203" s="562">
        <f t="shared" si="53"/>
        <v>0</v>
      </c>
      <c r="AP203" s="558">
        <f t="shared" si="54"/>
        <v>0</v>
      </c>
      <c r="AQ203" s="558">
        <f t="shared" si="55"/>
        <v>0</v>
      </c>
      <c r="AR203" s="562">
        <f t="shared" si="56"/>
        <v>0</v>
      </c>
    </row>
    <row r="204" spans="1:49">
      <c r="A204" s="165"/>
      <c r="B204" s="165"/>
      <c r="C204" s="442" t="s">
        <v>154</v>
      </c>
      <c r="D204" s="739" t="s">
        <v>252</v>
      </c>
      <c r="E204" s="740"/>
      <c r="F204" s="740"/>
      <c r="G204" s="741"/>
      <c r="H204" s="754"/>
      <c r="I204" s="754"/>
      <c r="J204" s="754"/>
      <c r="K204" s="754"/>
      <c r="L204" s="754"/>
      <c r="M204" s="754"/>
      <c r="N204" s="754"/>
      <c r="O204" s="754"/>
      <c r="P204" s="754"/>
      <c r="Q204" s="754"/>
      <c r="R204" s="754"/>
      <c r="S204" s="754"/>
      <c r="T204" s="754"/>
      <c r="U204" s="754"/>
      <c r="V204" s="754"/>
      <c r="W204" s="754"/>
      <c r="X204" s="754"/>
      <c r="Y204" s="754"/>
      <c r="Z204" s="754"/>
      <c r="AA204" s="754"/>
      <c r="AB204" s="754"/>
      <c r="AC204" s="420"/>
      <c r="AD204" s="420"/>
      <c r="AE204" s="165"/>
      <c r="AF204" s="393"/>
      <c r="AH204" s="558">
        <f t="shared" si="48"/>
        <v>0</v>
      </c>
      <c r="AI204" s="558">
        <f t="shared" si="49"/>
        <v>0</v>
      </c>
      <c r="AJ204" s="562">
        <f t="shared" si="50"/>
        <v>0</v>
      </c>
      <c r="AL204" s="558">
        <f t="shared" si="51"/>
        <v>0</v>
      </c>
      <c r="AM204" s="558">
        <f t="shared" si="52"/>
        <v>0</v>
      </c>
      <c r="AN204" s="562">
        <f t="shared" si="53"/>
        <v>0</v>
      </c>
      <c r="AP204" s="558">
        <f t="shared" si="54"/>
        <v>0</v>
      </c>
      <c r="AQ204" s="558">
        <f t="shared" si="55"/>
        <v>0</v>
      </c>
      <c r="AR204" s="562">
        <f t="shared" si="56"/>
        <v>0</v>
      </c>
    </row>
    <row r="205" spans="1:49">
      <c r="A205" s="165"/>
      <c r="B205" s="165"/>
      <c r="C205" s="442" t="s">
        <v>31</v>
      </c>
      <c r="D205" s="739" t="s">
        <v>253</v>
      </c>
      <c r="E205" s="740"/>
      <c r="F205" s="740"/>
      <c r="G205" s="741"/>
      <c r="H205" s="754"/>
      <c r="I205" s="754"/>
      <c r="J205" s="754"/>
      <c r="K205" s="754"/>
      <c r="L205" s="754"/>
      <c r="M205" s="754"/>
      <c r="N205" s="754"/>
      <c r="O205" s="754"/>
      <c r="P205" s="754"/>
      <c r="Q205" s="754"/>
      <c r="R205" s="754"/>
      <c r="S205" s="754"/>
      <c r="T205" s="754"/>
      <c r="U205" s="754"/>
      <c r="V205" s="754"/>
      <c r="W205" s="754"/>
      <c r="X205" s="754"/>
      <c r="Y205" s="754"/>
      <c r="Z205" s="754"/>
      <c r="AA205" s="754"/>
      <c r="AB205" s="754"/>
      <c r="AC205" s="420"/>
      <c r="AD205" s="420"/>
      <c r="AE205" s="165"/>
      <c r="AF205" s="393"/>
      <c r="AH205" s="558">
        <f t="shared" si="48"/>
        <v>0</v>
      </c>
      <c r="AI205" s="558">
        <f t="shared" si="49"/>
        <v>0</v>
      </c>
      <c r="AJ205" s="562">
        <f t="shared" si="50"/>
        <v>0</v>
      </c>
      <c r="AL205" s="558">
        <f t="shared" si="51"/>
        <v>0</v>
      </c>
      <c r="AM205" s="558">
        <f t="shared" si="52"/>
        <v>0</v>
      </c>
      <c r="AN205" s="562">
        <f t="shared" si="53"/>
        <v>0</v>
      </c>
      <c r="AP205" s="558">
        <f t="shared" si="54"/>
        <v>0</v>
      </c>
      <c r="AQ205" s="558">
        <f t="shared" si="55"/>
        <v>0</v>
      </c>
      <c r="AR205" s="562">
        <f t="shared" si="56"/>
        <v>0</v>
      </c>
    </row>
    <row r="206" spans="1:49">
      <c r="A206" s="429"/>
      <c r="B206" s="165"/>
      <c r="C206" s="442" t="s">
        <v>32</v>
      </c>
      <c r="D206" s="739" t="s">
        <v>254</v>
      </c>
      <c r="E206" s="740"/>
      <c r="F206" s="740"/>
      <c r="G206" s="741"/>
      <c r="H206" s="754"/>
      <c r="I206" s="754"/>
      <c r="J206" s="754"/>
      <c r="K206" s="754"/>
      <c r="L206" s="754"/>
      <c r="M206" s="754"/>
      <c r="N206" s="754"/>
      <c r="O206" s="754"/>
      <c r="P206" s="754"/>
      <c r="Q206" s="754"/>
      <c r="R206" s="754"/>
      <c r="S206" s="754"/>
      <c r="T206" s="754"/>
      <c r="U206" s="754"/>
      <c r="V206" s="754"/>
      <c r="W206" s="754"/>
      <c r="X206" s="754"/>
      <c r="Y206" s="754"/>
      <c r="Z206" s="754"/>
      <c r="AA206" s="754"/>
      <c r="AB206" s="754"/>
      <c r="AC206" s="440"/>
      <c r="AD206" s="440"/>
      <c r="AE206" s="375"/>
      <c r="AF206" s="393"/>
      <c r="AH206" s="558">
        <f t="shared" si="48"/>
        <v>0</v>
      </c>
      <c r="AI206" s="558">
        <f t="shared" si="49"/>
        <v>0</v>
      </c>
      <c r="AJ206" s="562">
        <f t="shared" si="50"/>
        <v>0</v>
      </c>
      <c r="AL206" s="558">
        <f t="shared" si="51"/>
        <v>0</v>
      </c>
      <c r="AM206" s="558">
        <f t="shared" si="52"/>
        <v>0</v>
      </c>
      <c r="AN206" s="562">
        <f t="shared" si="53"/>
        <v>0</v>
      </c>
      <c r="AP206" s="558">
        <f t="shared" si="54"/>
        <v>0</v>
      </c>
      <c r="AQ206" s="558">
        <f t="shared" si="55"/>
        <v>0</v>
      </c>
      <c r="AR206" s="562">
        <f t="shared" si="56"/>
        <v>0</v>
      </c>
    </row>
    <row r="207" spans="1:49">
      <c r="A207" s="429"/>
      <c r="B207" s="165"/>
      <c r="C207" s="442" t="s">
        <v>33</v>
      </c>
      <c r="D207" s="739" t="s">
        <v>255</v>
      </c>
      <c r="E207" s="740"/>
      <c r="F207" s="740"/>
      <c r="G207" s="741"/>
      <c r="H207" s="754"/>
      <c r="I207" s="754"/>
      <c r="J207" s="754"/>
      <c r="K207" s="754"/>
      <c r="L207" s="754"/>
      <c r="M207" s="754"/>
      <c r="N207" s="754"/>
      <c r="O207" s="754"/>
      <c r="P207" s="754"/>
      <c r="Q207" s="754"/>
      <c r="R207" s="754"/>
      <c r="S207" s="754"/>
      <c r="T207" s="754"/>
      <c r="U207" s="754"/>
      <c r="V207" s="754"/>
      <c r="W207" s="754"/>
      <c r="X207" s="754"/>
      <c r="Y207" s="754"/>
      <c r="Z207" s="754"/>
      <c r="AA207" s="754"/>
      <c r="AB207" s="754"/>
      <c r="AC207" s="358"/>
      <c r="AD207" s="358"/>
      <c r="AE207" s="375"/>
      <c r="AF207" s="393"/>
      <c r="AH207" s="558">
        <f t="shared" si="48"/>
        <v>0</v>
      </c>
      <c r="AI207" s="558">
        <f t="shared" si="49"/>
        <v>0</v>
      </c>
      <c r="AJ207" s="562">
        <f t="shared" si="50"/>
        <v>0</v>
      </c>
      <c r="AL207" s="558">
        <f t="shared" si="51"/>
        <v>0</v>
      </c>
      <c r="AM207" s="558">
        <f t="shared" si="52"/>
        <v>0</v>
      </c>
      <c r="AN207" s="562">
        <f t="shared" si="53"/>
        <v>0</v>
      </c>
      <c r="AP207" s="558">
        <f t="shared" si="54"/>
        <v>0</v>
      </c>
      <c r="AQ207" s="558">
        <f t="shared" si="55"/>
        <v>0</v>
      </c>
      <c r="AR207" s="562">
        <f t="shared" si="56"/>
        <v>0</v>
      </c>
    </row>
    <row r="208" spans="1:49">
      <c r="A208" s="429"/>
      <c r="B208" s="165"/>
      <c r="C208" s="442" t="s">
        <v>34</v>
      </c>
      <c r="D208" s="739" t="s">
        <v>256</v>
      </c>
      <c r="E208" s="740"/>
      <c r="F208" s="740"/>
      <c r="G208" s="741"/>
      <c r="H208" s="754"/>
      <c r="I208" s="754"/>
      <c r="J208" s="754"/>
      <c r="K208" s="754"/>
      <c r="L208" s="754"/>
      <c r="M208" s="754"/>
      <c r="N208" s="754"/>
      <c r="O208" s="754"/>
      <c r="P208" s="754"/>
      <c r="Q208" s="754"/>
      <c r="R208" s="754"/>
      <c r="S208" s="754"/>
      <c r="T208" s="754"/>
      <c r="U208" s="754"/>
      <c r="V208" s="754"/>
      <c r="W208" s="754"/>
      <c r="X208" s="754"/>
      <c r="Y208" s="754"/>
      <c r="Z208" s="754"/>
      <c r="AA208" s="754"/>
      <c r="AB208" s="754"/>
      <c r="AC208" s="358"/>
      <c r="AD208" s="358"/>
      <c r="AE208" s="375"/>
      <c r="AF208" s="393"/>
      <c r="AH208" s="558">
        <f t="shared" si="48"/>
        <v>0</v>
      </c>
      <c r="AI208" s="558">
        <f t="shared" si="49"/>
        <v>0</v>
      </c>
      <c r="AJ208" s="562">
        <f t="shared" si="50"/>
        <v>0</v>
      </c>
      <c r="AL208" s="558">
        <f t="shared" si="51"/>
        <v>0</v>
      </c>
      <c r="AM208" s="558">
        <f t="shared" si="52"/>
        <v>0</v>
      </c>
      <c r="AN208" s="562">
        <f t="shared" si="53"/>
        <v>0</v>
      </c>
      <c r="AP208" s="558">
        <f t="shared" si="54"/>
        <v>0</v>
      </c>
      <c r="AQ208" s="558">
        <f t="shared" si="55"/>
        <v>0</v>
      </c>
      <c r="AR208" s="562">
        <f t="shared" si="56"/>
        <v>0</v>
      </c>
    </row>
    <row r="209" spans="1:44">
      <c r="A209" s="429"/>
      <c r="B209" s="165"/>
      <c r="C209" s="442" t="s">
        <v>35</v>
      </c>
      <c r="D209" s="739" t="s">
        <v>83</v>
      </c>
      <c r="E209" s="740"/>
      <c r="F209" s="740"/>
      <c r="G209" s="741"/>
      <c r="H209" s="754"/>
      <c r="I209" s="754"/>
      <c r="J209" s="754"/>
      <c r="K209" s="754"/>
      <c r="L209" s="754"/>
      <c r="M209" s="754"/>
      <c r="N209" s="754"/>
      <c r="O209" s="754"/>
      <c r="P209" s="754"/>
      <c r="Q209" s="754"/>
      <c r="R209" s="754"/>
      <c r="S209" s="754"/>
      <c r="T209" s="754"/>
      <c r="U209" s="754"/>
      <c r="V209" s="754"/>
      <c r="W209" s="754"/>
      <c r="X209" s="754"/>
      <c r="Y209" s="754"/>
      <c r="Z209" s="754"/>
      <c r="AA209" s="754"/>
      <c r="AB209" s="754"/>
      <c r="AC209" s="358"/>
      <c r="AD209" s="358"/>
      <c r="AE209" s="375"/>
      <c r="AF209" s="393"/>
      <c r="AH209" s="558">
        <f t="shared" si="48"/>
        <v>0</v>
      </c>
      <c r="AI209" s="558">
        <f t="shared" si="49"/>
        <v>0</v>
      </c>
      <c r="AJ209" s="562">
        <f t="shared" si="50"/>
        <v>0</v>
      </c>
      <c r="AL209" s="558">
        <f t="shared" si="51"/>
        <v>0</v>
      </c>
      <c r="AM209" s="558">
        <f t="shared" si="52"/>
        <v>0</v>
      </c>
      <c r="AN209" s="562">
        <f t="shared" si="53"/>
        <v>0</v>
      </c>
      <c r="AP209" s="558">
        <f t="shared" si="54"/>
        <v>0</v>
      </c>
      <c r="AQ209" s="558">
        <f t="shared" si="55"/>
        <v>0</v>
      </c>
      <c r="AR209" s="562">
        <f t="shared" si="56"/>
        <v>0</v>
      </c>
    </row>
    <row r="210" spans="1:44">
      <c r="A210" s="429"/>
      <c r="B210" s="165"/>
      <c r="C210" s="442" t="s">
        <v>36</v>
      </c>
      <c r="D210" s="739" t="s">
        <v>258</v>
      </c>
      <c r="E210" s="740"/>
      <c r="F210" s="740"/>
      <c r="G210" s="741"/>
      <c r="H210" s="754"/>
      <c r="I210" s="754"/>
      <c r="J210" s="754"/>
      <c r="K210" s="754"/>
      <c r="L210" s="754"/>
      <c r="M210" s="754"/>
      <c r="N210" s="754"/>
      <c r="O210" s="754"/>
      <c r="P210" s="754"/>
      <c r="Q210" s="754"/>
      <c r="R210" s="754"/>
      <c r="S210" s="754"/>
      <c r="T210" s="754"/>
      <c r="U210" s="754"/>
      <c r="V210" s="754"/>
      <c r="W210" s="754"/>
      <c r="X210" s="754"/>
      <c r="Y210" s="754"/>
      <c r="Z210" s="754"/>
      <c r="AA210" s="754"/>
      <c r="AB210" s="754"/>
      <c r="AC210" s="358"/>
      <c r="AD210" s="358"/>
      <c r="AE210" s="375"/>
      <c r="AF210" s="393"/>
      <c r="AH210" s="558">
        <f t="shared" si="48"/>
        <v>0</v>
      </c>
      <c r="AI210" s="558">
        <f t="shared" si="49"/>
        <v>0</v>
      </c>
      <c r="AJ210" s="562">
        <f t="shared" si="50"/>
        <v>0</v>
      </c>
      <c r="AL210" s="558">
        <f t="shared" si="51"/>
        <v>0</v>
      </c>
      <c r="AM210" s="558">
        <f t="shared" si="52"/>
        <v>0</v>
      </c>
      <c r="AN210" s="562">
        <f t="shared" si="53"/>
        <v>0</v>
      </c>
      <c r="AP210" s="558">
        <f t="shared" si="54"/>
        <v>0</v>
      </c>
      <c r="AQ210" s="558">
        <f t="shared" si="55"/>
        <v>0</v>
      </c>
      <c r="AR210" s="562">
        <f t="shared" si="56"/>
        <v>0</v>
      </c>
    </row>
    <row r="211" spans="1:44" ht="15.75">
      <c r="A211" s="429"/>
      <c r="B211" s="387"/>
      <c r="C211" s="358"/>
      <c r="D211" s="428"/>
      <c r="E211" s="428"/>
      <c r="F211" s="428"/>
      <c r="G211" s="423" t="s">
        <v>318</v>
      </c>
      <c r="H211" s="852">
        <f>IF(AND(SUM(H196:J210)=0,COUNTIF(H196:J210,"NS")&gt;0),"NS",SUM(H196:J210))</f>
        <v>0</v>
      </c>
      <c r="I211" s="853"/>
      <c r="J211" s="854"/>
      <c r="K211" s="852">
        <f>IF(AND(SUM(K196:M210)=0,COUNTIF(K196:M210,"NS")&gt;0),"NS",SUM(K196:M210))</f>
        <v>0</v>
      </c>
      <c r="L211" s="853"/>
      <c r="M211" s="854"/>
      <c r="N211" s="852">
        <f>IF(AND(SUM(N196:P210)=0,COUNTIF(N196:P210,"NS")&gt;0),"NS",SUM(N196:P210))</f>
        <v>0</v>
      </c>
      <c r="O211" s="853"/>
      <c r="P211" s="854"/>
      <c r="Q211" s="852">
        <f>IF(AND(SUM(Q196:S210)=0,COUNTIF(Q196:S210,"NS")&gt;0),"NS",SUM(Q196:S210))</f>
        <v>0</v>
      </c>
      <c r="R211" s="853"/>
      <c r="S211" s="854"/>
      <c r="T211" s="852">
        <f>IF(AND(SUM(T196:V210)=0,COUNTIF(T196:V210,"NS")&gt;0),"NS",SUM(T196:V210))</f>
        <v>0</v>
      </c>
      <c r="U211" s="853"/>
      <c r="V211" s="854"/>
      <c r="W211" s="852">
        <f>IF(AND(SUM(W196:Y210)=0,COUNTIF(W196:Y210,"NS")&gt;0),"NS",SUM(W196:Y210))</f>
        <v>0</v>
      </c>
      <c r="X211" s="853"/>
      <c r="Y211" s="854"/>
      <c r="Z211" s="852">
        <f>IF(AND(SUM(Z196:AB210)=0,COUNTIF(Z196:AB210,"NS")&gt;0),"NS",SUM(Z196:AB210))</f>
        <v>0</v>
      </c>
      <c r="AA211" s="853"/>
      <c r="AB211" s="854"/>
      <c r="AC211" s="358"/>
      <c r="AD211" s="358"/>
      <c r="AE211" s="375"/>
      <c r="AF211" s="393"/>
      <c r="AJ211">
        <f>SUM(AJ196:AJ210)</f>
        <v>0</v>
      </c>
      <c r="AN211">
        <f>SUM(AN196:AN210)</f>
        <v>0</v>
      </c>
      <c r="AR211">
        <f>SUM(AR196:AR210)</f>
        <v>0</v>
      </c>
    </row>
    <row r="212" spans="1:44">
      <c r="A212" s="429"/>
      <c r="B212" s="715" t="str">
        <f>IF(SUM(AJ211:AR211)=0,"","ERROR: La suma de los datos registrados por filas no coinciden con el totales correspondientes ")</f>
        <v/>
      </c>
      <c r="C212" s="715"/>
      <c r="D212" s="715"/>
      <c r="E212" s="715"/>
      <c r="F212" s="715"/>
      <c r="G212" s="715"/>
      <c r="H212" s="715"/>
      <c r="I212" s="715"/>
      <c r="J212" s="715"/>
      <c r="K212" s="715"/>
      <c r="L212" s="715"/>
      <c r="M212" s="715"/>
      <c r="N212" s="715"/>
      <c r="O212" s="715"/>
      <c r="P212" s="715"/>
      <c r="Q212" s="715"/>
      <c r="R212" s="715"/>
      <c r="S212" s="715"/>
      <c r="T212" s="715"/>
      <c r="U212" s="715"/>
      <c r="V212" s="715"/>
      <c r="W212" s="715"/>
      <c r="X212" s="715"/>
      <c r="Y212" s="715"/>
      <c r="Z212" s="715"/>
      <c r="AA212" s="715"/>
      <c r="AB212" s="715"/>
      <c r="AC212" s="715"/>
      <c r="AD212" s="715"/>
      <c r="AE212" s="375"/>
      <c r="AF212" s="393"/>
    </row>
    <row r="213" spans="1:44">
      <c r="A213" s="429"/>
      <c r="B213" s="715" t="str">
        <f>IF(SUM(AT199:AW199)=0,"","ERROR: La suma de los datos registrados no es consistente por tipo de función y sexo de la pregunta 5")</f>
        <v/>
      </c>
      <c r="C213" s="715"/>
      <c r="D213" s="715"/>
      <c r="E213" s="715"/>
      <c r="F213" s="715"/>
      <c r="G213" s="715"/>
      <c r="H213" s="715"/>
      <c r="I213" s="715"/>
      <c r="J213" s="715"/>
      <c r="K213" s="715"/>
      <c r="L213" s="715"/>
      <c r="M213" s="715"/>
      <c r="N213" s="715"/>
      <c r="O213" s="715"/>
      <c r="P213" s="715"/>
      <c r="Q213" s="715"/>
      <c r="R213" s="715"/>
      <c r="S213" s="715"/>
      <c r="T213" s="715"/>
      <c r="U213" s="715"/>
      <c r="V213" s="715"/>
      <c r="W213" s="715"/>
      <c r="X213" s="715"/>
      <c r="Y213" s="715"/>
      <c r="Z213" s="715"/>
      <c r="AA213" s="715"/>
      <c r="AB213" s="715"/>
      <c r="AC213" s="715"/>
      <c r="AD213" s="715"/>
      <c r="AE213" s="375"/>
      <c r="AF213" s="393"/>
    </row>
    <row r="214" spans="1:44" ht="15.75" thickBot="1">
      <c r="A214" s="429"/>
      <c r="B214" s="713" t="str">
        <f>IF(OR(AG193=AH193,AG193=AI193),"","ERROR: Favor de llenar todas la celdas, si no se cuenta con la información registrar NS")</f>
        <v/>
      </c>
      <c r="C214" s="713"/>
      <c r="D214" s="713"/>
      <c r="E214" s="713"/>
      <c r="F214" s="713"/>
      <c r="G214" s="713"/>
      <c r="H214" s="713"/>
      <c r="I214" s="713"/>
      <c r="J214" s="713"/>
      <c r="K214" s="713"/>
      <c r="L214" s="713"/>
      <c r="M214" s="713"/>
      <c r="N214" s="713"/>
      <c r="O214" s="713"/>
      <c r="P214" s="713"/>
      <c r="Q214" s="713"/>
      <c r="R214" s="713"/>
      <c r="S214" s="713"/>
      <c r="T214" s="713"/>
      <c r="U214" s="713"/>
      <c r="V214" s="713"/>
      <c r="W214" s="713"/>
      <c r="X214" s="713"/>
      <c r="Y214" s="713"/>
      <c r="Z214" s="713"/>
      <c r="AA214" s="713"/>
      <c r="AB214" s="713"/>
      <c r="AC214" s="713"/>
      <c r="AD214" s="713"/>
      <c r="AE214" s="375"/>
      <c r="AF214" s="393"/>
    </row>
    <row r="215" spans="1:44" ht="15.75" thickBot="1">
      <c r="A215" s="179"/>
      <c r="B215" s="761" t="s">
        <v>498</v>
      </c>
      <c r="C215" s="762"/>
      <c r="D215" s="762"/>
      <c r="E215" s="762"/>
      <c r="F215" s="762"/>
      <c r="G215" s="762"/>
      <c r="H215" s="762"/>
      <c r="I215" s="762"/>
      <c r="J215" s="762"/>
      <c r="K215" s="762"/>
      <c r="L215" s="762"/>
      <c r="M215" s="762"/>
      <c r="N215" s="762"/>
      <c r="O215" s="762"/>
      <c r="P215" s="762"/>
      <c r="Q215" s="762"/>
      <c r="R215" s="762"/>
      <c r="S215" s="762"/>
      <c r="T215" s="762"/>
      <c r="U215" s="762"/>
      <c r="V215" s="762"/>
      <c r="W215" s="762"/>
      <c r="X215" s="762"/>
      <c r="Y215" s="762"/>
      <c r="Z215" s="762"/>
      <c r="AA215" s="762"/>
      <c r="AB215" s="762"/>
      <c r="AC215" s="762"/>
      <c r="AD215" s="763"/>
      <c r="AE215" s="430"/>
      <c r="AF215" s="543"/>
    </row>
    <row r="216" spans="1:44">
      <c r="A216" s="179"/>
      <c r="B216" s="764" t="s">
        <v>424</v>
      </c>
      <c r="C216" s="765"/>
      <c r="D216" s="765"/>
      <c r="E216" s="765"/>
      <c r="F216" s="765"/>
      <c r="G216" s="765"/>
      <c r="H216" s="765"/>
      <c r="I216" s="765"/>
      <c r="J216" s="765"/>
      <c r="K216" s="765"/>
      <c r="L216" s="765"/>
      <c r="M216" s="765"/>
      <c r="N216" s="765"/>
      <c r="O216" s="765"/>
      <c r="P216" s="765"/>
      <c r="Q216" s="765"/>
      <c r="R216" s="765"/>
      <c r="S216" s="765"/>
      <c r="T216" s="765"/>
      <c r="U216" s="765"/>
      <c r="V216" s="765"/>
      <c r="W216" s="765"/>
      <c r="X216" s="765"/>
      <c r="Y216" s="765"/>
      <c r="Z216" s="765"/>
      <c r="AA216" s="765"/>
      <c r="AB216" s="765"/>
      <c r="AC216" s="765"/>
      <c r="AD216" s="766"/>
      <c r="AE216" s="430"/>
      <c r="AF216" s="543"/>
    </row>
    <row r="217" spans="1:44" ht="24" customHeight="1">
      <c r="A217" s="179"/>
      <c r="B217" s="443"/>
      <c r="C217" s="938" t="s">
        <v>457</v>
      </c>
      <c r="D217" s="938"/>
      <c r="E217" s="938"/>
      <c r="F217" s="938"/>
      <c r="G217" s="938"/>
      <c r="H217" s="938"/>
      <c r="I217" s="938"/>
      <c r="J217" s="938"/>
      <c r="K217" s="938"/>
      <c r="L217" s="938"/>
      <c r="M217" s="938"/>
      <c r="N217" s="938"/>
      <c r="O217" s="938"/>
      <c r="P217" s="938"/>
      <c r="Q217" s="938"/>
      <c r="R217" s="938"/>
      <c r="S217" s="938"/>
      <c r="T217" s="938"/>
      <c r="U217" s="938"/>
      <c r="V217" s="938"/>
      <c r="W217" s="938"/>
      <c r="X217" s="938"/>
      <c r="Y217" s="938"/>
      <c r="Z217" s="938"/>
      <c r="AA217" s="938"/>
      <c r="AB217" s="938"/>
      <c r="AC217" s="938"/>
      <c r="AD217" s="939"/>
      <c r="AE217" s="430"/>
      <c r="AF217" s="543"/>
    </row>
    <row r="218" spans="1:44">
      <c r="A218" s="444"/>
      <c r="B218" s="445" t="s">
        <v>78</v>
      </c>
      <c r="C218" s="446"/>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6"/>
      <c r="Z218" s="446"/>
      <c r="AA218" s="446"/>
      <c r="AB218" s="446"/>
      <c r="AC218" s="446"/>
      <c r="AD218" s="447"/>
      <c r="AE218" s="358"/>
      <c r="AF218" s="543"/>
    </row>
    <row r="219" spans="1:44" ht="26.25" customHeight="1">
      <c r="A219" s="444"/>
      <c r="B219" s="448"/>
      <c r="C219" s="841" t="s">
        <v>670</v>
      </c>
      <c r="D219" s="841"/>
      <c r="E219" s="841"/>
      <c r="F219" s="841"/>
      <c r="G219" s="841"/>
      <c r="H219" s="841"/>
      <c r="I219" s="841"/>
      <c r="J219" s="841"/>
      <c r="K219" s="841"/>
      <c r="L219" s="841"/>
      <c r="M219" s="841"/>
      <c r="N219" s="841"/>
      <c r="O219" s="841"/>
      <c r="P219" s="841"/>
      <c r="Q219" s="841"/>
      <c r="R219" s="841"/>
      <c r="S219" s="841"/>
      <c r="T219" s="841"/>
      <c r="U219" s="841"/>
      <c r="V219" s="841"/>
      <c r="W219" s="841"/>
      <c r="X219" s="841"/>
      <c r="Y219" s="841"/>
      <c r="Z219" s="841"/>
      <c r="AA219" s="841"/>
      <c r="AB219" s="841"/>
      <c r="AC219" s="841"/>
      <c r="AD219" s="842"/>
      <c r="AE219" s="358"/>
      <c r="AF219" s="543"/>
    </row>
    <row r="220" spans="1:44" ht="39.75" customHeight="1">
      <c r="A220" s="444"/>
      <c r="B220" s="448"/>
      <c r="C220" s="841" t="s">
        <v>671</v>
      </c>
      <c r="D220" s="841"/>
      <c r="E220" s="841"/>
      <c r="F220" s="841"/>
      <c r="G220" s="841"/>
      <c r="H220" s="841"/>
      <c r="I220" s="841"/>
      <c r="J220" s="841"/>
      <c r="K220" s="841"/>
      <c r="L220" s="841"/>
      <c r="M220" s="841"/>
      <c r="N220" s="841"/>
      <c r="O220" s="841"/>
      <c r="P220" s="841"/>
      <c r="Q220" s="841"/>
      <c r="R220" s="841"/>
      <c r="S220" s="841"/>
      <c r="T220" s="841"/>
      <c r="U220" s="841"/>
      <c r="V220" s="841"/>
      <c r="W220" s="841"/>
      <c r="X220" s="841"/>
      <c r="Y220" s="841"/>
      <c r="Z220" s="841"/>
      <c r="AA220" s="841"/>
      <c r="AB220" s="841"/>
      <c r="AC220" s="841"/>
      <c r="AD220" s="842"/>
      <c r="AE220" s="358"/>
      <c r="AF220" s="543"/>
    </row>
    <row r="221" spans="1:44" ht="52.5" customHeight="1">
      <c r="A221" s="444"/>
      <c r="B221" s="448"/>
      <c r="C221" s="841" t="s">
        <v>672</v>
      </c>
      <c r="D221" s="841"/>
      <c r="E221" s="841"/>
      <c r="F221" s="841"/>
      <c r="G221" s="841"/>
      <c r="H221" s="841"/>
      <c r="I221" s="841"/>
      <c r="J221" s="841"/>
      <c r="K221" s="841"/>
      <c r="L221" s="841"/>
      <c r="M221" s="841"/>
      <c r="N221" s="841"/>
      <c r="O221" s="841"/>
      <c r="P221" s="841"/>
      <c r="Q221" s="841"/>
      <c r="R221" s="841"/>
      <c r="S221" s="841"/>
      <c r="T221" s="841"/>
      <c r="U221" s="841"/>
      <c r="V221" s="841"/>
      <c r="W221" s="841"/>
      <c r="X221" s="841"/>
      <c r="Y221" s="841"/>
      <c r="Z221" s="841"/>
      <c r="AA221" s="841"/>
      <c r="AB221" s="841"/>
      <c r="AC221" s="841"/>
      <c r="AD221" s="842"/>
      <c r="AE221" s="358"/>
      <c r="AF221" s="543"/>
    </row>
    <row r="222" spans="1:44" ht="53.25" customHeight="1">
      <c r="A222" s="444"/>
      <c r="B222" s="448"/>
      <c r="C222" s="841" t="s">
        <v>673</v>
      </c>
      <c r="D222" s="841"/>
      <c r="E222" s="841"/>
      <c r="F222" s="841"/>
      <c r="G222" s="841"/>
      <c r="H222" s="841"/>
      <c r="I222" s="841"/>
      <c r="J222" s="841"/>
      <c r="K222" s="841"/>
      <c r="L222" s="841"/>
      <c r="M222" s="841"/>
      <c r="N222" s="841"/>
      <c r="O222" s="841"/>
      <c r="P222" s="841"/>
      <c r="Q222" s="841"/>
      <c r="R222" s="841"/>
      <c r="S222" s="841"/>
      <c r="T222" s="841"/>
      <c r="U222" s="841"/>
      <c r="V222" s="841"/>
      <c r="W222" s="841"/>
      <c r="X222" s="841"/>
      <c r="Y222" s="841"/>
      <c r="Z222" s="841"/>
      <c r="AA222" s="841"/>
      <c r="AB222" s="841"/>
      <c r="AC222" s="841"/>
      <c r="AD222" s="842"/>
      <c r="AE222" s="358"/>
      <c r="AF222" s="543"/>
    </row>
    <row r="223" spans="1:44" ht="27.75" customHeight="1">
      <c r="A223" s="444"/>
      <c r="B223" s="449"/>
      <c r="C223" s="867" t="s">
        <v>674</v>
      </c>
      <c r="D223" s="867"/>
      <c r="E223" s="867"/>
      <c r="F223" s="867"/>
      <c r="G223" s="867"/>
      <c r="H223" s="867"/>
      <c r="I223" s="867"/>
      <c r="J223" s="867"/>
      <c r="K223" s="867"/>
      <c r="L223" s="867"/>
      <c r="M223" s="867"/>
      <c r="N223" s="867"/>
      <c r="O223" s="867"/>
      <c r="P223" s="867"/>
      <c r="Q223" s="867"/>
      <c r="R223" s="867"/>
      <c r="S223" s="867"/>
      <c r="T223" s="867"/>
      <c r="U223" s="867"/>
      <c r="V223" s="867"/>
      <c r="W223" s="867"/>
      <c r="X223" s="867"/>
      <c r="Y223" s="867"/>
      <c r="Z223" s="867"/>
      <c r="AA223" s="867"/>
      <c r="AB223" s="867"/>
      <c r="AC223" s="867"/>
      <c r="AD223" s="868"/>
      <c r="AE223" s="358"/>
      <c r="AF223" s="543"/>
    </row>
    <row r="224" spans="1:44">
      <c r="A224" s="375"/>
      <c r="B224" s="450"/>
      <c r="C224" s="450"/>
      <c r="D224" s="450"/>
      <c r="E224" s="450"/>
      <c r="F224" s="450"/>
      <c r="G224" s="450"/>
      <c r="H224" s="450"/>
      <c r="I224" s="450"/>
      <c r="J224" s="450"/>
      <c r="K224" s="450"/>
      <c r="L224" s="450"/>
      <c r="M224" s="450"/>
      <c r="N224" s="450"/>
      <c r="O224" s="450"/>
      <c r="P224" s="450"/>
      <c r="Q224" s="450"/>
      <c r="R224" s="450"/>
      <c r="S224" s="450"/>
      <c r="T224" s="450"/>
      <c r="U224" s="450"/>
      <c r="V224" s="450"/>
      <c r="W224" s="450"/>
      <c r="X224" s="450"/>
      <c r="Y224" s="450"/>
      <c r="Z224" s="450"/>
      <c r="AA224" s="450"/>
      <c r="AB224" s="450"/>
      <c r="AC224" s="450"/>
      <c r="AD224" s="450"/>
      <c r="AE224" s="159"/>
      <c r="AF224" s="543"/>
    </row>
    <row r="225" spans="1:35" ht="42" customHeight="1">
      <c r="A225" s="372" t="s">
        <v>271</v>
      </c>
      <c r="B225" s="725" t="s">
        <v>460</v>
      </c>
      <c r="C225" s="725"/>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5"/>
      <c r="AD225" s="725"/>
      <c r="AE225" s="356"/>
      <c r="AF225" s="545"/>
    </row>
    <row r="226" spans="1:35" ht="52.5" customHeight="1">
      <c r="A226" s="444"/>
      <c r="B226" s="158"/>
      <c r="C226" s="751" t="s">
        <v>383</v>
      </c>
      <c r="D226" s="751"/>
      <c r="E226" s="751"/>
      <c r="F226" s="751"/>
      <c r="G226" s="751"/>
      <c r="H226" s="751"/>
      <c r="I226" s="751"/>
      <c r="J226" s="751"/>
      <c r="K226" s="751"/>
      <c r="L226" s="751"/>
      <c r="M226" s="751"/>
      <c r="N226" s="751"/>
      <c r="O226" s="751"/>
      <c r="P226" s="751"/>
      <c r="Q226" s="751"/>
      <c r="R226" s="751"/>
      <c r="S226" s="751"/>
      <c r="T226" s="751"/>
      <c r="U226" s="751"/>
      <c r="V226" s="751"/>
      <c r="W226" s="751"/>
      <c r="X226" s="751"/>
      <c r="Y226" s="751"/>
      <c r="Z226" s="751"/>
      <c r="AA226" s="751"/>
      <c r="AB226" s="751"/>
      <c r="AC226" s="751"/>
      <c r="AD226" s="751"/>
      <c r="AE226" s="451"/>
      <c r="AF226" s="545"/>
    </row>
    <row r="227" spans="1:35" ht="30.75" customHeight="1">
      <c r="A227" s="538"/>
      <c r="B227" s="539"/>
      <c r="C227" s="937" t="s">
        <v>728</v>
      </c>
      <c r="D227" s="937"/>
      <c r="E227" s="937"/>
      <c r="F227" s="937"/>
      <c r="G227" s="937"/>
      <c r="H227" s="937"/>
      <c r="I227" s="937"/>
      <c r="J227" s="937"/>
      <c r="K227" s="937"/>
      <c r="L227" s="937"/>
      <c r="M227" s="937"/>
      <c r="N227" s="937"/>
      <c r="O227" s="937"/>
      <c r="P227" s="937"/>
      <c r="Q227" s="937"/>
      <c r="R227" s="937"/>
      <c r="S227" s="937"/>
      <c r="T227" s="937"/>
      <c r="U227" s="937"/>
      <c r="V227" s="937"/>
      <c r="W227" s="937"/>
      <c r="X227" s="937"/>
      <c r="Y227" s="937"/>
      <c r="Z227" s="937"/>
      <c r="AA227" s="937"/>
      <c r="AB227" s="937"/>
      <c r="AC227" s="937"/>
      <c r="AD227" s="937"/>
      <c r="AE227" s="540"/>
      <c r="AF227" s="252"/>
    </row>
    <row r="228" spans="1:35">
      <c r="A228" s="444"/>
      <c r="B228" s="391"/>
      <c r="C228" s="391"/>
      <c r="D228" s="391"/>
      <c r="E228" s="391"/>
      <c r="F228" s="391"/>
      <c r="G228" s="391"/>
      <c r="H228" s="391"/>
      <c r="I228" s="391"/>
      <c r="J228" s="391"/>
      <c r="K228" s="391"/>
      <c r="L228" s="391"/>
      <c r="M228" s="391"/>
      <c r="N228" s="391"/>
      <c r="O228" s="391"/>
      <c r="P228" s="391"/>
      <c r="Q228" s="391"/>
      <c r="R228" s="391"/>
      <c r="S228" s="391"/>
      <c r="T228" s="391"/>
      <c r="U228" s="391"/>
      <c r="V228" s="391"/>
      <c r="W228" s="391"/>
      <c r="X228" s="391"/>
      <c r="Y228" s="391"/>
      <c r="Z228" s="391"/>
      <c r="AA228" s="391"/>
      <c r="AB228" s="391"/>
      <c r="AC228" s="391"/>
      <c r="AD228" s="452"/>
      <c r="AE228" s="453"/>
      <c r="AF228" s="545"/>
      <c r="AG228" t="s">
        <v>764</v>
      </c>
    </row>
    <row r="229" spans="1:35" ht="25.5" customHeight="1">
      <c r="A229" s="454"/>
      <c r="B229" s="455"/>
      <c r="C229" s="455"/>
      <c r="D229" s="455"/>
      <c r="E229" s="455"/>
      <c r="F229" s="727" t="s">
        <v>384</v>
      </c>
      <c r="G229" s="728"/>
      <c r="H229" s="728"/>
      <c r="I229" s="728"/>
      <c r="J229" s="728"/>
      <c r="K229" s="728"/>
      <c r="L229" s="728"/>
      <c r="M229" s="728"/>
      <c r="N229" s="728"/>
      <c r="O229" s="729"/>
      <c r="P229" s="727" t="s">
        <v>726</v>
      </c>
      <c r="Q229" s="728"/>
      <c r="R229" s="728"/>
      <c r="S229" s="728"/>
      <c r="T229" s="729"/>
      <c r="U229" s="936" t="s">
        <v>727</v>
      </c>
      <c r="V229" s="936"/>
      <c r="W229" s="936"/>
      <c r="X229" s="455"/>
      <c r="Y229" s="455"/>
      <c r="Z229" s="455"/>
      <c r="AA229" s="455"/>
      <c r="AB229" s="455"/>
      <c r="AC229" s="455"/>
      <c r="AD229" s="455"/>
      <c r="AE229" s="159"/>
      <c r="AF229" s="543"/>
      <c r="AG229">
        <f>COUNTBLANK(P231:W236)</f>
        <v>48</v>
      </c>
      <c r="AH229">
        <v>48</v>
      </c>
      <c r="AI229">
        <v>42</v>
      </c>
    </row>
    <row r="230" spans="1:35" ht="53.25" customHeight="1">
      <c r="A230" s="454"/>
      <c r="B230" s="455"/>
      <c r="C230" s="455"/>
      <c r="D230" s="455"/>
      <c r="E230" s="455"/>
      <c r="F230" s="893"/>
      <c r="G230" s="894"/>
      <c r="H230" s="894"/>
      <c r="I230" s="894"/>
      <c r="J230" s="894"/>
      <c r="K230" s="894"/>
      <c r="L230" s="894"/>
      <c r="M230" s="894"/>
      <c r="N230" s="894"/>
      <c r="O230" s="895"/>
      <c r="P230" s="730"/>
      <c r="Q230" s="731"/>
      <c r="R230" s="731"/>
      <c r="S230" s="731"/>
      <c r="T230" s="732"/>
      <c r="U230" s="936"/>
      <c r="V230" s="936"/>
      <c r="W230" s="936"/>
      <c r="X230" s="455"/>
      <c r="Y230" s="455"/>
      <c r="Z230" s="455"/>
      <c r="AA230" s="455"/>
      <c r="AB230" s="455"/>
      <c r="AC230" s="455"/>
      <c r="AD230" s="455"/>
      <c r="AE230" s="159"/>
      <c r="AF230" s="543"/>
      <c r="AG230" t="s">
        <v>765</v>
      </c>
    </row>
    <row r="231" spans="1:35">
      <c r="A231" s="454"/>
      <c r="B231" s="455"/>
      <c r="C231" s="455"/>
      <c r="D231" s="455"/>
      <c r="E231" s="455"/>
      <c r="F231" s="421" t="s">
        <v>119</v>
      </c>
      <c r="G231" s="905" t="s">
        <v>77</v>
      </c>
      <c r="H231" s="906"/>
      <c r="I231" s="906"/>
      <c r="J231" s="906"/>
      <c r="K231" s="906"/>
      <c r="L231" s="906"/>
      <c r="M231" s="906"/>
      <c r="N231" s="906"/>
      <c r="O231" s="907"/>
      <c r="P231" s="908"/>
      <c r="Q231" s="909"/>
      <c r="R231" s="909"/>
      <c r="S231" s="909"/>
      <c r="T231" s="910"/>
      <c r="U231" s="788"/>
      <c r="V231" s="788"/>
      <c r="W231" s="788"/>
      <c r="X231" s="455"/>
      <c r="Y231" s="455"/>
      <c r="Z231" s="455"/>
      <c r="AA231" s="455"/>
      <c r="AB231" s="455"/>
      <c r="AC231" s="455"/>
      <c r="AD231" s="455"/>
      <c r="AE231" s="159"/>
      <c r="AF231" s="543"/>
      <c r="AG231" s="589">
        <f t="shared" ref="AG231:AG236" si="57">IF($AH$229=$AG$229,0,IF(OR(AND(U231="x",P231=""),AND(P231&gt;0,U231="")),0,1))</f>
        <v>0</v>
      </c>
    </row>
    <row r="232" spans="1:35">
      <c r="A232" s="454"/>
      <c r="B232" s="455"/>
      <c r="C232" s="455"/>
      <c r="D232" s="455"/>
      <c r="E232" s="455"/>
      <c r="F232" s="434" t="s">
        <v>121</v>
      </c>
      <c r="G232" s="905" t="s">
        <v>380</v>
      </c>
      <c r="H232" s="906"/>
      <c r="I232" s="906"/>
      <c r="J232" s="906"/>
      <c r="K232" s="906"/>
      <c r="L232" s="906"/>
      <c r="M232" s="906"/>
      <c r="N232" s="906"/>
      <c r="O232" s="907"/>
      <c r="P232" s="908"/>
      <c r="Q232" s="909"/>
      <c r="R232" s="909"/>
      <c r="S232" s="909"/>
      <c r="T232" s="910"/>
      <c r="U232" s="788"/>
      <c r="V232" s="788"/>
      <c r="W232" s="788"/>
      <c r="X232" s="455"/>
      <c r="Y232" s="455"/>
      <c r="Z232" s="455"/>
      <c r="AA232" s="455"/>
      <c r="AB232" s="455"/>
      <c r="AC232" s="455"/>
      <c r="AD232" s="455"/>
      <c r="AE232" s="159"/>
      <c r="AF232" s="543"/>
      <c r="AG232" s="589">
        <f t="shared" si="57"/>
        <v>0</v>
      </c>
    </row>
    <row r="233" spans="1:35">
      <c r="A233" s="454"/>
      <c r="B233" s="455"/>
      <c r="C233" s="455"/>
      <c r="D233" s="455"/>
      <c r="E233" s="455"/>
      <c r="F233" s="442" t="s">
        <v>122</v>
      </c>
      <c r="G233" s="905" t="s">
        <v>120</v>
      </c>
      <c r="H233" s="906"/>
      <c r="I233" s="906"/>
      <c r="J233" s="906"/>
      <c r="K233" s="906"/>
      <c r="L233" s="906"/>
      <c r="M233" s="906"/>
      <c r="N233" s="906"/>
      <c r="O233" s="907"/>
      <c r="P233" s="908"/>
      <c r="Q233" s="909"/>
      <c r="R233" s="909"/>
      <c r="S233" s="909"/>
      <c r="T233" s="910"/>
      <c r="U233" s="788"/>
      <c r="V233" s="788"/>
      <c r="W233" s="788"/>
      <c r="X233" s="455"/>
      <c r="Y233" s="455"/>
      <c r="Z233" s="455"/>
      <c r="AA233" s="455"/>
      <c r="AB233" s="455"/>
      <c r="AC233" s="455"/>
      <c r="AD233" s="455"/>
      <c r="AE233" s="159"/>
      <c r="AF233" s="543"/>
      <c r="AG233" s="589">
        <f t="shared" si="57"/>
        <v>0</v>
      </c>
    </row>
    <row r="234" spans="1:35">
      <c r="A234" s="454"/>
      <c r="B234" s="455"/>
      <c r="C234" s="455"/>
      <c r="D234" s="455"/>
      <c r="E234" s="455"/>
      <c r="F234" s="442" t="s">
        <v>123</v>
      </c>
      <c r="G234" s="905" t="s">
        <v>458</v>
      </c>
      <c r="H234" s="906"/>
      <c r="I234" s="906"/>
      <c r="J234" s="906"/>
      <c r="K234" s="906"/>
      <c r="L234" s="906"/>
      <c r="M234" s="906"/>
      <c r="N234" s="906"/>
      <c r="O234" s="907"/>
      <c r="P234" s="908"/>
      <c r="Q234" s="909"/>
      <c r="R234" s="909"/>
      <c r="S234" s="909"/>
      <c r="T234" s="910"/>
      <c r="U234" s="788"/>
      <c r="V234" s="788"/>
      <c r="W234" s="788"/>
      <c r="X234" s="455"/>
      <c r="Y234" s="455"/>
      <c r="Z234" s="455"/>
      <c r="AA234" s="455"/>
      <c r="AB234" s="455"/>
      <c r="AC234" s="455"/>
      <c r="AD234" s="455"/>
      <c r="AE234" s="159"/>
      <c r="AF234" s="543"/>
      <c r="AG234" s="589">
        <f t="shared" si="57"/>
        <v>0</v>
      </c>
    </row>
    <row r="235" spans="1:35">
      <c r="A235" s="454"/>
      <c r="B235" s="455"/>
      <c r="C235" s="455"/>
      <c r="D235" s="455"/>
      <c r="E235" s="455"/>
      <c r="F235" s="442" t="s">
        <v>124</v>
      </c>
      <c r="G235" s="905" t="s">
        <v>459</v>
      </c>
      <c r="H235" s="906"/>
      <c r="I235" s="906"/>
      <c r="J235" s="906"/>
      <c r="K235" s="906"/>
      <c r="L235" s="906"/>
      <c r="M235" s="906"/>
      <c r="N235" s="906"/>
      <c r="O235" s="907"/>
      <c r="P235" s="908"/>
      <c r="Q235" s="909"/>
      <c r="R235" s="909"/>
      <c r="S235" s="909"/>
      <c r="T235" s="910"/>
      <c r="U235" s="788"/>
      <c r="V235" s="788"/>
      <c r="W235" s="788"/>
      <c r="X235" s="455"/>
      <c r="Y235" s="455"/>
      <c r="Z235" s="455"/>
      <c r="AA235" s="455"/>
      <c r="AB235" s="455"/>
      <c r="AC235" s="455"/>
      <c r="AD235" s="455"/>
      <c r="AE235" s="159"/>
      <c r="AF235" s="543"/>
      <c r="AG235" s="589">
        <f t="shared" si="57"/>
        <v>0</v>
      </c>
    </row>
    <row r="236" spans="1:35">
      <c r="A236" s="454"/>
      <c r="B236" s="455"/>
      <c r="C236" s="455"/>
      <c r="D236" s="455"/>
      <c r="E236" s="455"/>
      <c r="F236" s="442" t="s">
        <v>128</v>
      </c>
      <c r="G236" s="905" t="s">
        <v>83</v>
      </c>
      <c r="H236" s="906"/>
      <c r="I236" s="906"/>
      <c r="J236" s="906"/>
      <c r="K236" s="906"/>
      <c r="L236" s="906"/>
      <c r="M236" s="906"/>
      <c r="N236" s="906"/>
      <c r="O236" s="907"/>
      <c r="P236" s="908"/>
      <c r="Q236" s="909"/>
      <c r="R236" s="909"/>
      <c r="S236" s="909"/>
      <c r="T236" s="910"/>
      <c r="U236" s="788"/>
      <c r="V236" s="788"/>
      <c r="W236" s="788"/>
      <c r="X236" s="455"/>
      <c r="Y236" s="455"/>
      <c r="Z236" s="455"/>
      <c r="AA236" s="455"/>
      <c r="AB236" s="455"/>
      <c r="AC236" s="455"/>
      <c r="AD236" s="455"/>
      <c r="AE236" s="159"/>
      <c r="AF236" s="543"/>
      <c r="AG236" s="589">
        <f t="shared" si="57"/>
        <v>0</v>
      </c>
    </row>
    <row r="237" spans="1:35">
      <c r="A237" s="454"/>
      <c r="B237" s="455"/>
      <c r="C237" s="455"/>
      <c r="D237" s="455"/>
      <c r="E237" s="455"/>
      <c r="F237" s="158"/>
      <c r="G237" s="158"/>
      <c r="H237" s="158"/>
      <c r="I237" s="158"/>
      <c r="J237" s="451"/>
      <c r="K237" s="374"/>
      <c r="L237" s="374"/>
      <c r="M237" s="374"/>
      <c r="N237" s="374"/>
      <c r="O237" s="456" t="s">
        <v>318</v>
      </c>
      <c r="P237" s="911">
        <f>IF(AND(SUM(P231:T236)=0,COUNTIF(P231:T236,"NS")&gt;0),"NS",SUM(P231:T236))</f>
        <v>0</v>
      </c>
      <c r="Q237" s="912"/>
      <c r="R237" s="912"/>
      <c r="S237" s="912"/>
      <c r="T237" s="913"/>
      <c r="U237" s="455"/>
      <c r="V237" s="455"/>
      <c r="W237" s="455"/>
      <c r="X237" s="455"/>
      <c r="Y237" s="455"/>
      <c r="Z237" s="455"/>
      <c r="AA237" s="455"/>
      <c r="AB237" s="455"/>
      <c r="AC237" s="455"/>
      <c r="AD237" s="455"/>
      <c r="AE237" s="159"/>
      <c r="AF237" s="543"/>
      <c r="AG237" s="590">
        <f>SUM(AG231:AG236)</f>
        <v>0</v>
      </c>
    </row>
    <row r="238" spans="1:35">
      <c r="A238" s="454"/>
      <c r="B238" s="715" t="str">
        <f>IF(SUM(AG237)=0,"","ERROR: Favor de revisar la concistencia de su respuesta")</f>
        <v/>
      </c>
      <c r="C238" s="715"/>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715"/>
      <c r="AE238" s="159"/>
      <c r="AF238" s="543"/>
    </row>
    <row r="239" spans="1:35">
      <c r="A239" s="457"/>
      <c r="B239" s="713"/>
      <c r="C239" s="713"/>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713"/>
      <c r="AE239" s="453"/>
      <c r="AF239" s="545"/>
    </row>
    <row r="240" spans="1:35">
      <c r="A240" s="457"/>
      <c r="B240" s="453"/>
      <c r="C240" s="613"/>
      <c r="D240" s="613"/>
      <c r="E240" s="613"/>
      <c r="F240" s="613"/>
      <c r="G240" s="613"/>
      <c r="H240" s="613"/>
      <c r="I240" s="158"/>
      <c r="J240" s="158"/>
      <c r="K240" s="158"/>
      <c r="L240" s="158"/>
      <c r="M240" s="451"/>
      <c r="N240" s="613"/>
      <c r="O240" s="613"/>
      <c r="P240" s="613"/>
      <c r="Q240" s="613"/>
      <c r="R240" s="158"/>
      <c r="S240" s="456"/>
      <c r="T240" s="629"/>
      <c r="U240" s="629"/>
      <c r="V240" s="629"/>
      <c r="W240" s="629"/>
      <c r="X240" s="613"/>
      <c r="Y240" s="613"/>
      <c r="Z240" s="613"/>
      <c r="AA240" s="613"/>
      <c r="AB240" s="613"/>
      <c r="AC240" s="613"/>
      <c r="AD240" s="613"/>
      <c r="AE240" s="453"/>
      <c r="AF240" s="545"/>
    </row>
    <row r="241" spans="1:61" ht="42" customHeight="1">
      <c r="A241" s="402" t="s">
        <v>284</v>
      </c>
      <c r="B241" s="725" t="s">
        <v>461</v>
      </c>
      <c r="C241" s="725"/>
      <c r="D241" s="725"/>
      <c r="E241" s="725"/>
      <c r="F241" s="725"/>
      <c r="G241" s="725"/>
      <c r="H241" s="725"/>
      <c r="I241" s="725"/>
      <c r="J241" s="725"/>
      <c r="K241" s="725"/>
      <c r="L241" s="725"/>
      <c r="M241" s="725"/>
      <c r="N241" s="725"/>
      <c r="O241" s="725"/>
      <c r="P241" s="725"/>
      <c r="Q241" s="725"/>
      <c r="R241" s="725"/>
      <c r="S241" s="725"/>
      <c r="T241" s="725"/>
      <c r="U241" s="725"/>
      <c r="V241" s="725"/>
      <c r="W241" s="725"/>
      <c r="X241" s="725"/>
      <c r="Y241" s="725"/>
      <c r="Z241" s="725"/>
      <c r="AA241" s="725"/>
      <c r="AB241" s="725"/>
      <c r="AC241" s="725"/>
      <c r="AD241" s="725"/>
      <c r="AE241" s="375"/>
      <c r="AF241" s="393"/>
    </row>
    <row r="242" spans="1:61" ht="54" customHeight="1">
      <c r="A242" s="372"/>
      <c r="B242" s="356"/>
      <c r="C242" s="726" t="s">
        <v>675</v>
      </c>
      <c r="D242" s="726"/>
      <c r="E242" s="726"/>
      <c r="F242" s="726"/>
      <c r="G242" s="726"/>
      <c r="H242" s="726"/>
      <c r="I242" s="726"/>
      <c r="J242" s="726"/>
      <c r="K242" s="726"/>
      <c r="L242" s="726"/>
      <c r="M242" s="726"/>
      <c r="N242" s="726"/>
      <c r="O242" s="726"/>
      <c r="P242" s="726"/>
      <c r="Q242" s="726"/>
      <c r="R242" s="726"/>
      <c r="S242" s="726"/>
      <c r="T242" s="726"/>
      <c r="U242" s="726"/>
      <c r="V242" s="726"/>
      <c r="W242" s="726"/>
      <c r="X242" s="726"/>
      <c r="Y242" s="726"/>
      <c r="Z242" s="726"/>
      <c r="AA242" s="726"/>
      <c r="AB242" s="726"/>
      <c r="AC242" s="726"/>
      <c r="AD242" s="726"/>
      <c r="AE242" s="375"/>
      <c r="AF242" s="393"/>
    </row>
    <row r="243" spans="1:61" ht="44.25" customHeight="1">
      <c r="A243" s="382"/>
      <c r="B243" s="458"/>
      <c r="C243" s="841" t="s">
        <v>391</v>
      </c>
      <c r="D243" s="841"/>
      <c r="E243" s="841"/>
      <c r="F243" s="841"/>
      <c r="G243" s="841"/>
      <c r="H243" s="841"/>
      <c r="I243" s="841"/>
      <c r="J243" s="841"/>
      <c r="K243" s="841"/>
      <c r="L243" s="841"/>
      <c r="M243" s="841"/>
      <c r="N243" s="841"/>
      <c r="O243" s="841"/>
      <c r="P243" s="841"/>
      <c r="Q243" s="841"/>
      <c r="R243" s="841"/>
      <c r="S243" s="841"/>
      <c r="T243" s="841"/>
      <c r="U243" s="841"/>
      <c r="V243" s="841"/>
      <c r="W243" s="841"/>
      <c r="X243" s="841"/>
      <c r="Y243" s="841"/>
      <c r="Z243" s="841"/>
      <c r="AA243" s="841"/>
      <c r="AB243" s="841"/>
      <c r="AC243" s="841"/>
      <c r="AD243" s="841"/>
      <c r="AE243" s="384"/>
      <c r="AF243" s="377"/>
    </row>
    <row r="244" spans="1:61" ht="25.5" customHeight="1">
      <c r="A244" s="444"/>
      <c r="B244" s="390"/>
      <c r="C244" s="726" t="s">
        <v>462</v>
      </c>
      <c r="D244" s="726"/>
      <c r="E244" s="726"/>
      <c r="F244" s="726"/>
      <c r="G244" s="726"/>
      <c r="H244" s="726"/>
      <c r="I244" s="726"/>
      <c r="J244" s="726"/>
      <c r="K244" s="726"/>
      <c r="L244" s="726"/>
      <c r="M244" s="726"/>
      <c r="N244" s="726"/>
      <c r="O244" s="726"/>
      <c r="P244" s="726"/>
      <c r="Q244" s="726"/>
      <c r="R244" s="726"/>
      <c r="S244" s="726"/>
      <c r="T244" s="726"/>
      <c r="U244" s="726"/>
      <c r="V244" s="726"/>
      <c r="W244" s="726"/>
      <c r="X244" s="726"/>
      <c r="Y244" s="726"/>
      <c r="Z244" s="726"/>
      <c r="AA244" s="726"/>
      <c r="AB244" s="726"/>
      <c r="AC244" s="726"/>
      <c r="AD244" s="726"/>
      <c r="AE244" s="413"/>
      <c r="AF244" s="543"/>
    </row>
    <row r="245" spans="1:61" ht="27" customHeight="1">
      <c r="A245" s="538"/>
      <c r="B245" s="539"/>
      <c r="C245" s="937" t="s">
        <v>728</v>
      </c>
      <c r="D245" s="937"/>
      <c r="E245" s="937"/>
      <c r="F245" s="937"/>
      <c r="G245" s="937"/>
      <c r="H245" s="937"/>
      <c r="I245" s="937"/>
      <c r="J245" s="937"/>
      <c r="K245" s="937"/>
      <c r="L245" s="937"/>
      <c r="M245" s="937"/>
      <c r="N245" s="937"/>
      <c r="O245" s="937"/>
      <c r="P245" s="937"/>
      <c r="Q245" s="937"/>
      <c r="R245" s="937"/>
      <c r="S245" s="937"/>
      <c r="T245" s="937"/>
      <c r="U245" s="937"/>
      <c r="V245" s="937"/>
      <c r="W245" s="937"/>
      <c r="X245" s="937"/>
      <c r="Y245" s="937"/>
      <c r="Z245" s="937"/>
      <c r="AA245" s="937"/>
      <c r="AB245" s="937"/>
      <c r="AC245" s="937"/>
      <c r="AD245" s="937"/>
      <c r="AE245" s="540"/>
      <c r="AF245" s="252"/>
    </row>
    <row r="246" spans="1:61">
      <c r="A246" s="372"/>
      <c r="B246" s="139"/>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c r="AA246" s="374"/>
      <c r="AB246" s="374"/>
      <c r="AC246" s="374"/>
      <c r="AD246" s="374"/>
      <c r="AE246" s="375"/>
      <c r="AF246" s="393"/>
      <c r="AG246" s="177" t="s">
        <v>751</v>
      </c>
    </row>
    <row r="247" spans="1:61" ht="36" customHeight="1" thickBot="1">
      <c r="A247" s="297"/>
      <c r="B247" s="916" t="s">
        <v>463</v>
      </c>
      <c r="C247" s="917"/>
      <c r="D247" s="917"/>
      <c r="E247" s="917"/>
      <c r="F247" s="918"/>
      <c r="G247" s="975" t="s">
        <v>729</v>
      </c>
      <c r="H247" s="976"/>
      <c r="I247" s="976"/>
      <c r="J247" s="976"/>
      <c r="K247" s="976"/>
      <c r="L247" s="976"/>
      <c r="M247" s="976"/>
      <c r="N247" s="976"/>
      <c r="O247" s="976"/>
      <c r="P247" s="976"/>
      <c r="Q247" s="976"/>
      <c r="R247" s="976"/>
      <c r="S247" s="976"/>
      <c r="T247" s="976"/>
      <c r="U247" s="976"/>
      <c r="V247" s="976"/>
      <c r="W247" s="976"/>
      <c r="X247" s="976"/>
      <c r="Y247" s="976"/>
      <c r="Z247" s="976"/>
      <c r="AA247" s="977"/>
      <c r="AB247" s="896" t="s">
        <v>730</v>
      </c>
      <c r="AC247" s="897"/>
      <c r="AD247" s="277"/>
      <c r="AE247" s="281"/>
      <c r="AF247" s="252"/>
      <c r="AG247" s="177">
        <f>COUNTBLANK(J250:AA255)</f>
        <v>108</v>
      </c>
      <c r="AH247">
        <v>108</v>
      </c>
      <c r="AI247" s="177">
        <v>12</v>
      </c>
      <c r="AJ247" s="177"/>
      <c r="AK247" s="177"/>
      <c r="AL247" s="177"/>
      <c r="AM247" s="177"/>
      <c r="AN247" s="177"/>
      <c r="AO247" s="177"/>
      <c r="AP247" s="177"/>
      <c r="AQ247" s="177"/>
      <c r="AU247" s="384"/>
      <c r="AV247" s="384"/>
      <c r="AW247" s="384"/>
      <c r="AX247" s="384"/>
      <c r="AY247" s="384"/>
      <c r="AZ247" s="384"/>
      <c r="BA247" s="384"/>
      <c r="BB247" s="384"/>
      <c r="BC247" s="384"/>
      <c r="BD247" s="384"/>
      <c r="BE247" s="384"/>
      <c r="BF247" s="384"/>
      <c r="BG247" s="384"/>
      <c r="BH247" s="384"/>
    </row>
    <row r="248" spans="1:61" ht="73.5" customHeight="1" thickBot="1">
      <c r="A248" s="297"/>
      <c r="B248" s="972"/>
      <c r="C248" s="973"/>
      <c r="D248" s="973"/>
      <c r="E248" s="973"/>
      <c r="F248" s="974"/>
      <c r="G248" s="902" t="s">
        <v>116</v>
      </c>
      <c r="H248" s="902"/>
      <c r="I248" s="902"/>
      <c r="J248" s="903" t="s">
        <v>24</v>
      </c>
      <c r="K248" s="903"/>
      <c r="L248" s="903" t="s">
        <v>25</v>
      </c>
      <c r="M248" s="903"/>
      <c r="N248" s="904" t="s">
        <v>435</v>
      </c>
      <c r="O248" s="904"/>
      <c r="P248" s="904" t="s">
        <v>108</v>
      </c>
      <c r="Q248" s="904"/>
      <c r="R248" s="904" t="s">
        <v>101</v>
      </c>
      <c r="S248" s="904"/>
      <c r="T248" s="904" t="s">
        <v>109</v>
      </c>
      <c r="U248" s="904"/>
      <c r="V248" s="904" t="s">
        <v>110</v>
      </c>
      <c r="W248" s="904"/>
      <c r="X248" s="904" t="s">
        <v>111</v>
      </c>
      <c r="Y248" s="904"/>
      <c r="Z248" s="904" t="s">
        <v>64</v>
      </c>
      <c r="AA248" s="904"/>
      <c r="AB248" s="898"/>
      <c r="AC248" s="899"/>
      <c r="AD248" s="277"/>
      <c r="AE248" s="281"/>
      <c r="AF248" s="252"/>
      <c r="AH248" s="581" t="s">
        <v>752</v>
      </c>
      <c r="AI248" s="582"/>
      <c r="AJ248" s="583"/>
      <c r="AK248" s="581" t="s">
        <v>761</v>
      </c>
      <c r="AL248" s="582"/>
      <c r="AM248" s="583"/>
      <c r="AN248" s="581" t="s">
        <v>753</v>
      </c>
      <c r="AO248" s="582"/>
      <c r="AP248" s="583"/>
      <c r="AR248" s="177"/>
      <c r="AS248" s="177"/>
      <c r="AT248" s="384"/>
      <c r="AU248" s="384"/>
      <c r="AV248" s="747" t="s">
        <v>435</v>
      </c>
      <c r="AW248" s="748"/>
      <c r="AX248" s="747" t="s">
        <v>108</v>
      </c>
      <c r="AY248" s="748"/>
      <c r="AZ248" s="747" t="s">
        <v>101</v>
      </c>
      <c r="BA248" s="748"/>
      <c r="BB248" s="747" t="s">
        <v>109</v>
      </c>
      <c r="BC248" s="748"/>
      <c r="BD248" s="747" t="s">
        <v>110</v>
      </c>
      <c r="BE248" s="748"/>
      <c r="BF248" s="747" t="s">
        <v>111</v>
      </c>
      <c r="BG248" s="748"/>
      <c r="BH248" s="747" t="s">
        <v>64</v>
      </c>
      <c r="BI248" s="748"/>
    </row>
    <row r="249" spans="1:61" ht="45.75" customHeight="1" thickBot="1">
      <c r="A249" s="297"/>
      <c r="B249" s="919"/>
      <c r="C249" s="920"/>
      <c r="D249" s="920"/>
      <c r="E249" s="920"/>
      <c r="F249" s="921"/>
      <c r="G249" s="902"/>
      <c r="H249" s="902"/>
      <c r="I249" s="902"/>
      <c r="J249" s="903"/>
      <c r="K249" s="903"/>
      <c r="L249" s="903"/>
      <c r="M249" s="903"/>
      <c r="N249" s="536" t="s">
        <v>24</v>
      </c>
      <c r="O249" s="536" t="s">
        <v>439</v>
      </c>
      <c r="P249" s="536" t="s">
        <v>24</v>
      </c>
      <c r="Q249" s="536" t="s">
        <v>439</v>
      </c>
      <c r="R249" s="536" t="s">
        <v>24</v>
      </c>
      <c r="S249" s="536" t="s">
        <v>439</v>
      </c>
      <c r="T249" s="536" t="s">
        <v>24</v>
      </c>
      <c r="U249" s="536" t="s">
        <v>439</v>
      </c>
      <c r="V249" s="536" t="s">
        <v>24</v>
      </c>
      <c r="W249" s="536" t="s">
        <v>439</v>
      </c>
      <c r="X249" s="536" t="s">
        <v>24</v>
      </c>
      <c r="Y249" s="536" t="s">
        <v>439</v>
      </c>
      <c r="Z249" s="536" t="s">
        <v>24</v>
      </c>
      <c r="AA249" s="536" t="s">
        <v>439</v>
      </c>
      <c r="AB249" s="900"/>
      <c r="AC249" s="901"/>
      <c r="AD249" s="277"/>
      <c r="AE249" s="281"/>
      <c r="AF249" s="252"/>
      <c r="AG249" t="s">
        <v>766</v>
      </c>
      <c r="AH249" s="558" t="s">
        <v>744</v>
      </c>
      <c r="AI249" s="558" t="s">
        <v>745</v>
      </c>
      <c r="AJ249" s="558" t="s">
        <v>754</v>
      </c>
      <c r="AK249" s="558" t="s">
        <v>744</v>
      </c>
      <c r="AL249" s="558" t="s">
        <v>745</v>
      </c>
      <c r="AM249" s="558" t="s">
        <v>754</v>
      </c>
      <c r="AN249" s="558" t="s">
        <v>744</v>
      </c>
      <c r="AO249" s="558" t="s">
        <v>745</v>
      </c>
      <c r="AP249" s="558" t="s">
        <v>754</v>
      </c>
      <c r="AU249" s="559"/>
      <c r="AV249" s="559" t="s">
        <v>758</v>
      </c>
      <c r="AW249" s="561" t="s">
        <v>759</v>
      </c>
      <c r="AX249" s="559" t="s">
        <v>758</v>
      </c>
      <c r="AY249" s="561" t="s">
        <v>759</v>
      </c>
      <c r="AZ249" s="559" t="s">
        <v>758</v>
      </c>
      <c r="BA249" s="561" t="s">
        <v>759</v>
      </c>
      <c r="BB249" s="559" t="s">
        <v>758</v>
      </c>
      <c r="BC249" s="561" t="s">
        <v>759</v>
      </c>
      <c r="BD249" s="559" t="s">
        <v>758</v>
      </c>
      <c r="BE249" s="561" t="s">
        <v>759</v>
      </c>
      <c r="BF249" s="559" t="s">
        <v>758</v>
      </c>
      <c r="BG249" s="561" t="s">
        <v>759</v>
      </c>
      <c r="BH249" s="559" t="s">
        <v>758</v>
      </c>
      <c r="BI249" s="561" t="s">
        <v>759</v>
      </c>
    </row>
    <row r="250" spans="1:61" ht="15.75" thickBot="1">
      <c r="A250" s="297"/>
      <c r="B250" s="537" t="s">
        <v>119</v>
      </c>
      <c r="C250" s="978" t="s">
        <v>77</v>
      </c>
      <c r="D250" s="979"/>
      <c r="E250" s="979"/>
      <c r="F250" s="980"/>
      <c r="G250" s="981" t="str">
        <f>IF(P231="","",P231)</f>
        <v/>
      </c>
      <c r="H250" s="982"/>
      <c r="I250" s="983"/>
      <c r="J250" s="984"/>
      <c r="K250" s="985"/>
      <c r="L250" s="984"/>
      <c r="M250" s="985"/>
      <c r="N250" s="592"/>
      <c r="O250" s="592"/>
      <c r="P250" s="592"/>
      <c r="Q250" s="592"/>
      <c r="R250" s="592"/>
      <c r="S250" s="592"/>
      <c r="T250" s="592"/>
      <c r="U250" s="592"/>
      <c r="V250" s="592"/>
      <c r="W250" s="592"/>
      <c r="X250" s="592"/>
      <c r="Y250" s="592"/>
      <c r="Z250" s="592"/>
      <c r="AA250" s="592"/>
      <c r="AB250" s="971" t="str">
        <f>IF(U231="","",U231)</f>
        <v/>
      </c>
      <c r="AC250" s="971"/>
      <c r="AD250" s="277"/>
      <c r="AE250" s="281"/>
      <c r="AF250" s="252"/>
      <c r="AG250">
        <f>IF($AG$247=$AH$247,0,IF(OR(AND(AB250="X",COUNTBLANK(G250:AA250)=21),AND(COUNTBLANK(G250:AA250)=4,AB250="")),0,1))</f>
        <v>0</v>
      </c>
      <c r="AH250" s="558">
        <f t="shared" ref="AH250:AH255" si="58">COUNTIF(J250:M250,"NS")</f>
        <v>0</v>
      </c>
      <c r="AI250" s="591">
        <f t="shared" ref="AI250:AI255" si="59">SUM(J250:M250)</f>
        <v>0</v>
      </c>
      <c r="AJ250" s="562">
        <f>IF($AG$247=$AH$247,0,IF(OR(AND(G250=0,AH250&gt;0),AND(G250="NS",AI250&gt;0),AND(G250="ns",AI250=0,AH250=0)),1,IF(OR(AND(G250&gt;0,AH250=2),AND(G250="NS",AH250=2),AND(G250="NS",AI250=0,AH250&gt;0),SUM(G250)=AI250),0,1)))</f>
        <v>0</v>
      </c>
      <c r="AK250" s="558">
        <f t="shared" ref="AK250:AK255" si="60">SUM(COUNTIF(R250,"NS"), COUNTIF(T250,"NS"),COUNTIF(V250,"NS"),COUNTIF(X250,"NS"),COUNTIF(Z250,"NS"),COUNTIF(P250,"NS"),COUNTIF(N250,"NS"))</f>
        <v>0</v>
      </c>
      <c r="AL250" s="591">
        <f t="shared" ref="AL250:AL255" si="61">SUM(R250,T250,V250,X250,Z250,P250,N250)</f>
        <v>0</v>
      </c>
      <c r="AM250" s="563">
        <f t="shared" ref="AM250:AM255" si="62">IF($AG$247=$AH$247,0,IF(OR(AND(J250=0,AK250&gt;0),AND(J250="ns",AL250&gt;0),AND(J250="ns",AL250=0,AK250=0)),0,IF(OR(AND(AK250&gt;=2,AL250&lt;J250),AND(J250="ns",AL250=0,AK250&gt;0),AL250=J250),0,1)))</f>
        <v>0</v>
      </c>
      <c r="AN250" s="558">
        <f t="shared" ref="AN250:AN255" si="63">SUM(COUNTIF(Q250,"NS"),COUNTIF(S250,"}NS"), COUNTIF(U250,"NS"),COUNTIF(W250,"NS"),COUNTIF(Y250,"NS"),COUNTIF(AA250,"NS"),COUNTIF(O250,"NS"))</f>
        <v>0</v>
      </c>
      <c r="AO250" s="591">
        <f t="shared" ref="AO250:AO255" si="64">SUM(Q250,S250,U250,W250,Y250,AA250,O250)</f>
        <v>0</v>
      </c>
      <c r="AP250" s="563">
        <f t="shared" ref="AP250:AP255" si="65">IF($AG$247=$AH$247,0,IF(OR(AND(L250=0,AN250&gt;0),AND(L250="ns",AO250&gt;0),AND(L250="ns",AO250=0,AN250=0)),1,IF(OR(AND(AN250&gt;=2,AO250&lt;L250),AND(L250="ns",AO250=0,AN250&gt;0),AO250=L250),0,1)))</f>
        <v>0</v>
      </c>
      <c r="AU250" s="564" t="s">
        <v>760</v>
      </c>
      <c r="AV250" s="564">
        <f>$J$83</f>
        <v>0</v>
      </c>
      <c r="AW250" s="566">
        <f>$J$84</f>
        <v>0</v>
      </c>
      <c r="AX250" s="564">
        <f>$M$83</f>
        <v>0</v>
      </c>
      <c r="AY250" s="566">
        <f>$M$84</f>
        <v>0</v>
      </c>
      <c r="AZ250" s="564">
        <f>$P$83</f>
        <v>0</v>
      </c>
      <c r="BA250" s="566">
        <f>$P$84</f>
        <v>0</v>
      </c>
      <c r="BB250" s="564">
        <f>$S$83</f>
        <v>0</v>
      </c>
      <c r="BC250" s="566">
        <f>$S$84</f>
        <v>0</v>
      </c>
      <c r="BD250" s="564">
        <f>$V$83</f>
        <v>0</v>
      </c>
      <c r="BE250" s="566">
        <f>$V$84</f>
        <v>0</v>
      </c>
      <c r="BF250" s="564">
        <f>$Y$83</f>
        <v>0</v>
      </c>
      <c r="BG250" s="566">
        <f>$Y$84</f>
        <v>0</v>
      </c>
      <c r="BH250" s="564">
        <f>$AB$83</f>
        <v>0</v>
      </c>
      <c r="BI250" s="566">
        <f>$AB$84</f>
        <v>0</v>
      </c>
    </row>
    <row r="251" spans="1:61">
      <c r="A251" s="297"/>
      <c r="B251" s="537" t="s">
        <v>121</v>
      </c>
      <c r="C251" s="978" t="s">
        <v>354</v>
      </c>
      <c r="D251" s="979"/>
      <c r="E251" s="979"/>
      <c r="F251" s="980"/>
      <c r="G251" s="981" t="str">
        <f t="shared" ref="G251:G255" si="66">IF(P232="","",P232)</f>
        <v/>
      </c>
      <c r="H251" s="982"/>
      <c r="I251" s="983"/>
      <c r="J251" s="984"/>
      <c r="K251" s="985"/>
      <c r="L251" s="984"/>
      <c r="M251" s="985"/>
      <c r="N251" s="592"/>
      <c r="O251" s="592"/>
      <c r="P251" s="592"/>
      <c r="Q251" s="592"/>
      <c r="R251" s="592"/>
      <c r="S251" s="592"/>
      <c r="T251" s="592"/>
      <c r="U251" s="592"/>
      <c r="V251" s="592"/>
      <c r="W251" s="592"/>
      <c r="X251" s="592"/>
      <c r="Y251" s="592"/>
      <c r="Z251" s="592"/>
      <c r="AA251" s="592"/>
      <c r="AB251" s="971" t="str">
        <f t="shared" ref="AB251:AB255" si="67">IF(U232="","",U232)</f>
        <v/>
      </c>
      <c r="AC251" s="971"/>
      <c r="AD251" s="277"/>
      <c r="AE251" s="281"/>
      <c r="AF251" s="252"/>
      <c r="AG251">
        <f t="shared" ref="AG251:AG255" si="68">IF($AG$247=$AH$247,0,IF(OR(AND(AB251="X",COUNTBLANK(G251:AA251)=21),AND(COUNTBLANK(G251:AA251)=4,AB251="")),0,1))</f>
        <v>0</v>
      </c>
      <c r="AH251" s="558">
        <f t="shared" si="58"/>
        <v>0</v>
      </c>
      <c r="AI251" s="591">
        <f t="shared" si="59"/>
        <v>0</v>
      </c>
      <c r="AJ251" s="562">
        <f t="shared" ref="AJ251:AJ255" si="69">IF($AG$247=$AH$247,0,IF(OR(AND(G251=0,AH251&gt;0),AND(G251="NS",AI251&gt;0),AND(G251="ns",AI251=0,AH251=0)),1,IF(OR(AND(G251&gt;0,AH251=2),AND(G251="NS",AH251=2),AND(G251="NS",AI251=0,AH251&gt;0),SUM(G251)=AI251),0,1)))</f>
        <v>0</v>
      </c>
      <c r="AK251" s="558">
        <f t="shared" si="60"/>
        <v>0</v>
      </c>
      <c r="AL251" s="591">
        <f t="shared" si="61"/>
        <v>0</v>
      </c>
      <c r="AM251" s="563">
        <f t="shared" si="62"/>
        <v>0</v>
      </c>
      <c r="AN251" s="558">
        <f t="shared" si="63"/>
        <v>0</v>
      </c>
      <c r="AO251" s="591">
        <f t="shared" si="64"/>
        <v>0</v>
      </c>
      <c r="AP251" s="563">
        <f t="shared" si="65"/>
        <v>0</v>
      </c>
      <c r="AU251" s="567" t="s">
        <v>749</v>
      </c>
      <c r="AV251" s="593">
        <f t="shared" ref="AV251:BI251" si="70">SUM(N250:N255)</f>
        <v>0</v>
      </c>
      <c r="AW251" s="594">
        <f t="shared" si="70"/>
        <v>0</v>
      </c>
      <c r="AX251" s="593">
        <f t="shared" si="70"/>
        <v>0</v>
      </c>
      <c r="AY251" s="594">
        <f t="shared" si="70"/>
        <v>0</v>
      </c>
      <c r="AZ251" s="593">
        <f t="shared" si="70"/>
        <v>0</v>
      </c>
      <c r="BA251" s="594">
        <f t="shared" si="70"/>
        <v>0</v>
      </c>
      <c r="BB251" s="593">
        <f t="shared" si="70"/>
        <v>0</v>
      </c>
      <c r="BC251" s="594">
        <f t="shared" si="70"/>
        <v>0</v>
      </c>
      <c r="BD251" s="593">
        <f t="shared" si="70"/>
        <v>0</v>
      </c>
      <c r="BE251" s="594">
        <f t="shared" si="70"/>
        <v>0</v>
      </c>
      <c r="BF251" s="593">
        <f t="shared" si="70"/>
        <v>0</v>
      </c>
      <c r="BG251" s="594">
        <f t="shared" si="70"/>
        <v>0</v>
      </c>
      <c r="BH251" s="593">
        <f t="shared" si="70"/>
        <v>0</v>
      </c>
      <c r="BI251" s="594">
        <f t="shared" si="70"/>
        <v>0</v>
      </c>
    </row>
    <row r="252" spans="1:61">
      <c r="A252" s="297"/>
      <c r="B252" s="537" t="s">
        <v>122</v>
      </c>
      <c r="C252" s="978" t="s">
        <v>120</v>
      </c>
      <c r="D252" s="979"/>
      <c r="E252" s="979"/>
      <c r="F252" s="980"/>
      <c r="G252" s="981" t="str">
        <f t="shared" si="66"/>
        <v/>
      </c>
      <c r="H252" s="982"/>
      <c r="I252" s="983"/>
      <c r="J252" s="984"/>
      <c r="K252" s="985"/>
      <c r="L252" s="984"/>
      <c r="M252" s="985"/>
      <c r="N252" s="592"/>
      <c r="O252" s="592"/>
      <c r="P252" s="592"/>
      <c r="Q252" s="592"/>
      <c r="R252" s="592"/>
      <c r="S252" s="592"/>
      <c r="T252" s="592"/>
      <c r="U252" s="592"/>
      <c r="V252" s="592"/>
      <c r="W252" s="592"/>
      <c r="X252" s="592"/>
      <c r="Y252" s="592"/>
      <c r="Z252" s="592"/>
      <c r="AA252" s="592"/>
      <c r="AB252" s="971" t="str">
        <f t="shared" si="67"/>
        <v/>
      </c>
      <c r="AC252" s="971"/>
      <c r="AD252" s="277"/>
      <c r="AE252" s="281"/>
      <c r="AF252" s="252"/>
      <c r="AG252">
        <f t="shared" si="68"/>
        <v>0</v>
      </c>
      <c r="AH252" s="558">
        <f t="shared" si="58"/>
        <v>0</v>
      </c>
      <c r="AI252" s="591">
        <f t="shared" si="59"/>
        <v>0</v>
      </c>
      <c r="AJ252" s="562">
        <f t="shared" si="69"/>
        <v>0</v>
      </c>
      <c r="AK252" s="558">
        <f t="shared" si="60"/>
        <v>0</v>
      </c>
      <c r="AL252" s="591">
        <f t="shared" si="61"/>
        <v>0</v>
      </c>
      <c r="AM252" s="563">
        <f t="shared" si="62"/>
        <v>0</v>
      </c>
      <c r="AN252" s="558">
        <f t="shared" si="63"/>
        <v>0</v>
      </c>
      <c r="AO252" s="591">
        <f t="shared" si="64"/>
        <v>0</v>
      </c>
      <c r="AP252" s="563">
        <f t="shared" si="65"/>
        <v>0</v>
      </c>
      <c r="AU252" s="569" t="s">
        <v>744</v>
      </c>
      <c r="AV252" s="575">
        <f>COUNTIF(N250:N255,"NS")</f>
        <v>0</v>
      </c>
      <c r="AW252" s="576">
        <f t="shared" ref="AW252:BI252" si="71">COUNTIF(O250:O255,"NS")</f>
        <v>0</v>
      </c>
      <c r="AX252" s="575">
        <f t="shared" si="71"/>
        <v>0</v>
      </c>
      <c r="AY252" s="576">
        <f t="shared" si="71"/>
        <v>0</v>
      </c>
      <c r="AZ252" s="575">
        <f t="shared" si="71"/>
        <v>0</v>
      </c>
      <c r="BA252" s="576">
        <f t="shared" si="71"/>
        <v>0</v>
      </c>
      <c r="BB252" s="575">
        <f t="shared" si="71"/>
        <v>0</v>
      </c>
      <c r="BC252" s="576">
        <f t="shared" si="71"/>
        <v>0</v>
      </c>
      <c r="BD252" s="575">
        <f t="shared" si="71"/>
        <v>0</v>
      </c>
      <c r="BE252" s="576">
        <f t="shared" si="71"/>
        <v>0</v>
      </c>
      <c r="BF252" s="575">
        <f t="shared" si="71"/>
        <v>0</v>
      </c>
      <c r="BG252" s="576">
        <f t="shared" si="71"/>
        <v>0</v>
      </c>
      <c r="BH252" s="575">
        <f t="shared" si="71"/>
        <v>0</v>
      </c>
      <c r="BI252" s="576">
        <f t="shared" si="71"/>
        <v>0</v>
      </c>
    </row>
    <row r="253" spans="1:61" ht="15" customHeight="1" thickBot="1">
      <c r="A253" s="297"/>
      <c r="B253" s="537" t="s">
        <v>123</v>
      </c>
      <c r="C253" s="978" t="s">
        <v>458</v>
      </c>
      <c r="D253" s="979"/>
      <c r="E253" s="979"/>
      <c r="F253" s="980"/>
      <c r="G253" s="981" t="str">
        <f t="shared" si="66"/>
        <v/>
      </c>
      <c r="H253" s="982"/>
      <c r="I253" s="983"/>
      <c r="J253" s="984"/>
      <c r="K253" s="985"/>
      <c r="L253" s="984"/>
      <c r="M253" s="985"/>
      <c r="N253" s="592"/>
      <c r="O253" s="592"/>
      <c r="P253" s="592"/>
      <c r="Q253" s="592"/>
      <c r="R253" s="592"/>
      <c r="S253" s="592"/>
      <c r="T253" s="592"/>
      <c r="U253" s="592"/>
      <c r="V253" s="592"/>
      <c r="W253" s="592"/>
      <c r="X253" s="592"/>
      <c r="Y253" s="592"/>
      <c r="Z253" s="592"/>
      <c r="AA253" s="592"/>
      <c r="AB253" s="971" t="str">
        <f t="shared" si="67"/>
        <v/>
      </c>
      <c r="AC253" s="971"/>
      <c r="AD253" s="277"/>
      <c r="AE253" s="281"/>
      <c r="AF253" s="252"/>
      <c r="AG253">
        <f t="shared" si="68"/>
        <v>0</v>
      </c>
      <c r="AH253" s="558">
        <f t="shared" si="58"/>
        <v>0</v>
      </c>
      <c r="AI253" s="591">
        <f t="shared" si="59"/>
        <v>0</v>
      </c>
      <c r="AJ253" s="562">
        <f t="shared" si="69"/>
        <v>0</v>
      </c>
      <c r="AK253" s="558">
        <f t="shared" si="60"/>
        <v>0</v>
      </c>
      <c r="AL253" s="591">
        <f t="shared" si="61"/>
        <v>0</v>
      </c>
      <c r="AM253" s="563">
        <f t="shared" si="62"/>
        <v>0</v>
      </c>
      <c r="AN253" s="558">
        <f t="shared" si="63"/>
        <v>0</v>
      </c>
      <c r="AO253" s="591">
        <f t="shared" si="64"/>
        <v>0</v>
      </c>
      <c r="AP253" s="563">
        <f t="shared" si="65"/>
        <v>0</v>
      </c>
      <c r="AU253" s="571" t="s">
        <v>754</v>
      </c>
      <c r="AV253" s="577">
        <f>IF($AG$247=$AH$247,0,IF(OR(AND(AV250=0,AV252&gt;0),AND(AV250="NS",AV251&gt;0),AND(AV250="ns",AV251=0,AV252=0)),1,IF(OR(AND(AV252&gt;=2,AV251&lt;AV250),AND(AV250="NS",AV251=0,AV252&gt;0),AND(OR(AV250&lt;AV251,AV250&gt;AV251),AV250&lt;&gt;0),AND(AV250=AV251)),0,1)))</f>
        <v>0</v>
      </c>
      <c r="AW253" s="595">
        <f t="shared" ref="AW253:BI253" si="72">IF($AG$247=$AH$247,0,IF(OR(AND(AW250=0,AW252&gt;0),AND(AW250="NS",AW251&gt;0),AND(AW250="ns",AW251=0,AW252=0)),1,IF(OR(AND(AW252&gt;=2,AW251&lt;AW250),AND(AW250="NS",AW251=0,AW252&gt;0),AND(OR(AW250&lt;AW251,AW250&gt;AW251),AW250&lt;&gt;0),AND(AW250=AW251)),0,1)))</f>
        <v>0</v>
      </c>
      <c r="AX253" s="577">
        <f t="shared" si="72"/>
        <v>0</v>
      </c>
      <c r="AY253" s="595">
        <f t="shared" si="72"/>
        <v>0</v>
      </c>
      <c r="AZ253" s="577">
        <f t="shared" si="72"/>
        <v>0</v>
      </c>
      <c r="BA253" s="595">
        <f t="shared" si="72"/>
        <v>0</v>
      </c>
      <c r="BB253" s="577">
        <f t="shared" si="72"/>
        <v>0</v>
      </c>
      <c r="BC253" s="595">
        <f t="shared" si="72"/>
        <v>0</v>
      </c>
      <c r="BD253" s="577">
        <f t="shared" si="72"/>
        <v>0</v>
      </c>
      <c r="BE253" s="595">
        <f t="shared" si="72"/>
        <v>0</v>
      </c>
      <c r="BF253" s="577">
        <f t="shared" si="72"/>
        <v>0</v>
      </c>
      <c r="BG253" s="595">
        <f t="shared" si="72"/>
        <v>0</v>
      </c>
      <c r="BH253" s="577">
        <f t="shared" si="72"/>
        <v>0</v>
      </c>
      <c r="BI253" s="595">
        <f t="shared" si="72"/>
        <v>0</v>
      </c>
    </row>
    <row r="254" spans="1:61">
      <c r="A254" s="297"/>
      <c r="B254" s="537" t="s">
        <v>124</v>
      </c>
      <c r="C254" s="978" t="s">
        <v>169</v>
      </c>
      <c r="D254" s="979"/>
      <c r="E254" s="979"/>
      <c r="F254" s="980"/>
      <c r="G254" s="981" t="str">
        <f t="shared" si="66"/>
        <v/>
      </c>
      <c r="H254" s="982"/>
      <c r="I254" s="983"/>
      <c r="J254" s="984"/>
      <c r="K254" s="985"/>
      <c r="L254" s="984"/>
      <c r="M254" s="985"/>
      <c r="N254" s="592"/>
      <c r="O254" s="592"/>
      <c r="P254" s="592"/>
      <c r="Q254" s="592"/>
      <c r="R254" s="592"/>
      <c r="S254" s="592"/>
      <c r="T254" s="592"/>
      <c r="U254" s="592"/>
      <c r="V254" s="592"/>
      <c r="W254" s="592"/>
      <c r="X254" s="592"/>
      <c r="Y254" s="592"/>
      <c r="Z254" s="592"/>
      <c r="AA254" s="592"/>
      <c r="AB254" s="971" t="str">
        <f t="shared" si="67"/>
        <v/>
      </c>
      <c r="AC254" s="971"/>
      <c r="AD254" s="277"/>
      <c r="AE254" s="281"/>
      <c r="AF254" s="252"/>
      <c r="AG254">
        <f t="shared" si="68"/>
        <v>0</v>
      </c>
      <c r="AH254" s="558">
        <f t="shared" si="58"/>
        <v>0</v>
      </c>
      <c r="AI254" s="591">
        <f t="shared" si="59"/>
        <v>0</v>
      </c>
      <c r="AJ254" s="562">
        <f t="shared" si="69"/>
        <v>0</v>
      </c>
      <c r="AK254" s="558">
        <f t="shared" si="60"/>
        <v>0</v>
      </c>
      <c r="AL254" s="591">
        <f t="shared" si="61"/>
        <v>0</v>
      </c>
      <c r="AM254" s="563">
        <f t="shared" si="62"/>
        <v>0</v>
      </c>
      <c r="AN254" s="558">
        <f t="shared" si="63"/>
        <v>0</v>
      </c>
      <c r="AO254" s="591">
        <f t="shared" si="64"/>
        <v>0</v>
      </c>
      <c r="AP254" s="563">
        <f t="shared" si="65"/>
        <v>0</v>
      </c>
    </row>
    <row r="255" spans="1:61">
      <c r="A255" s="297"/>
      <c r="B255" s="537" t="s">
        <v>128</v>
      </c>
      <c r="C255" s="978" t="s">
        <v>83</v>
      </c>
      <c r="D255" s="979"/>
      <c r="E255" s="979"/>
      <c r="F255" s="980"/>
      <c r="G255" s="981" t="str">
        <f t="shared" si="66"/>
        <v/>
      </c>
      <c r="H255" s="982"/>
      <c r="I255" s="983"/>
      <c r="J255" s="984"/>
      <c r="K255" s="985"/>
      <c r="L255" s="984"/>
      <c r="M255" s="985"/>
      <c r="N255" s="592"/>
      <c r="O255" s="592"/>
      <c r="P255" s="592"/>
      <c r="Q255" s="592"/>
      <c r="R255" s="592"/>
      <c r="S255" s="592"/>
      <c r="T255" s="592"/>
      <c r="U255" s="592"/>
      <c r="V255" s="592"/>
      <c r="W255" s="592"/>
      <c r="X255" s="592"/>
      <c r="Y255" s="592"/>
      <c r="Z255" s="592"/>
      <c r="AA255" s="592"/>
      <c r="AB255" s="971" t="str">
        <f t="shared" si="67"/>
        <v/>
      </c>
      <c r="AC255" s="971"/>
      <c r="AD255" s="277"/>
      <c r="AE255" s="281"/>
      <c r="AF255" s="252"/>
      <c r="AG255">
        <f t="shared" si="68"/>
        <v>0</v>
      </c>
      <c r="AH255" s="558">
        <f t="shared" si="58"/>
        <v>0</v>
      </c>
      <c r="AI255" s="591">
        <f t="shared" si="59"/>
        <v>0</v>
      </c>
      <c r="AJ255" s="562">
        <f t="shared" si="69"/>
        <v>0</v>
      </c>
      <c r="AK255" s="558">
        <f t="shared" si="60"/>
        <v>0</v>
      </c>
      <c r="AL255" s="591">
        <f t="shared" si="61"/>
        <v>0</v>
      </c>
      <c r="AM255" s="563">
        <f t="shared" si="62"/>
        <v>0</v>
      </c>
      <c r="AN255" s="558">
        <f t="shared" si="63"/>
        <v>0</v>
      </c>
      <c r="AO255" s="591">
        <f t="shared" si="64"/>
        <v>0</v>
      </c>
      <c r="AP255" s="563">
        <f t="shared" si="65"/>
        <v>0</v>
      </c>
    </row>
    <row r="256" spans="1:61" ht="15.75">
      <c r="A256" s="297"/>
      <c r="B256" s="541"/>
      <c r="C256" s="541"/>
      <c r="D256" s="541"/>
      <c r="E256" s="541"/>
      <c r="F256" s="542" t="s">
        <v>318</v>
      </c>
      <c r="G256" s="993">
        <f>IF(AND(SUM(G250:I255)=0,COUNTIF(G250:I255,"NS")&gt;0),"NS",SUM(G250:I255))</f>
        <v>0</v>
      </c>
      <c r="H256" s="994"/>
      <c r="I256" s="995"/>
      <c r="J256" s="996">
        <f>IF(AND(SUM(J250:K255)=0,COUNTIF(J250:K255,"NS")&gt;0),"NS",SUM(J250:K255))</f>
        <v>0</v>
      </c>
      <c r="K256" s="997"/>
      <c r="L256" s="996">
        <f>IF(AND(SUM(L250:M255)=0,COUNTIF(L250:M255,"NS")&gt;0),"NS",SUM(L250:M255))</f>
        <v>0</v>
      </c>
      <c r="M256" s="997"/>
      <c r="N256" s="596">
        <f>IF(AND(SUM(N250:N255)=0,COUNTIF(N250:N255,"NS")&gt;0),"NS",SUM(N250:N255))</f>
        <v>0</v>
      </c>
      <c r="O256" s="596">
        <f t="shared" ref="O256:AA256" si="73">IF(AND(SUM(O250:O255)=0,COUNTIF(O250:O255,"NS")&gt;0),"NS",SUM(O250:O255))</f>
        <v>0</v>
      </c>
      <c r="P256" s="596">
        <f t="shared" si="73"/>
        <v>0</v>
      </c>
      <c r="Q256" s="596">
        <f t="shared" si="73"/>
        <v>0</v>
      </c>
      <c r="R256" s="596">
        <f t="shared" si="73"/>
        <v>0</v>
      </c>
      <c r="S256" s="596">
        <f t="shared" si="73"/>
        <v>0</v>
      </c>
      <c r="T256" s="596">
        <f t="shared" si="73"/>
        <v>0</v>
      </c>
      <c r="U256" s="596">
        <f t="shared" si="73"/>
        <v>0</v>
      </c>
      <c r="V256" s="596">
        <f t="shared" si="73"/>
        <v>0</v>
      </c>
      <c r="W256" s="596">
        <f t="shared" si="73"/>
        <v>0</v>
      </c>
      <c r="X256" s="596">
        <f t="shared" si="73"/>
        <v>0</v>
      </c>
      <c r="Y256" s="596">
        <f t="shared" si="73"/>
        <v>0</v>
      </c>
      <c r="Z256" s="596">
        <f t="shared" si="73"/>
        <v>0</v>
      </c>
      <c r="AA256" s="596">
        <f t="shared" si="73"/>
        <v>0</v>
      </c>
      <c r="AB256" s="277"/>
      <c r="AC256" s="277"/>
      <c r="AD256" s="277"/>
      <c r="AE256" s="281"/>
      <c r="AF256" s="252"/>
      <c r="AG256" s="548">
        <f>SUM(AG250:AG255)</f>
        <v>0</v>
      </c>
      <c r="AJ256">
        <f>SUM(AJ250:AJ255)</f>
        <v>0</v>
      </c>
      <c r="AM256">
        <f>SUM(AM250:AM255)</f>
        <v>0</v>
      </c>
      <c r="AP256">
        <f>SUM(AP250:AP255)</f>
        <v>0</v>
      </c>
    </row>
    <row r="257" spans="1:32">
      <c r="A257" s="179"/>
      <c r="B257" s="715" t="str">
        <f>IF(SUM(AJ256:AP256)=0,"","ERROR: La suma de los datos registrados por filas no coinciden con el totales correspondientes ")</f>
        <v/>
      </c>
      <c r="C257" s="715"/>
      <c r="D257" s="715"/>
      <c r="E257" s="715"/>
      <c r="F257" s="715"/>
      <c r="G257" s="715"/>
      <c r="H257" s="715"/>
      <c r="I257" s="715"/>
      <c r="J257" s="715"/>
      <c r="K257" s="715"/>
      <c r="L257" s="715"/>
      <c r="M257" s="715"/>
      <c r="N257" s="715"/>
      <c r="O257" s="715"/>
      <c r="P257" s="715"/>
      <c r="Q257" s="715"/>
      <c r="R257" s="715"/>
      <c r="S257" s="715"/>
      <c r="T257" s="715"/>
      <c r="U257" s="715"/>
      <c r="V257" s="715"/>
      <c r="W257" s="715"/>
      <c r="X257" s="715"/>
      <c r="Y257" s="715"/>
      <c r="Z257" s="715"/>
      <c r="AA257" s="715"/>
      <c r="AB257" s="715"/>
      <c r="AC257" s="715"/>
      <c r="AD257" s="715"/>
      <c r="AE257" s="430"/>
      <c r="AF257" s="543"/>
    </row>
    <row r="258" spans="1:32">
      <c r="A258" s="372"/>
      <c r="B258" s="715" t="str">
        <f>IF(SUM(AV253:BI253)=0,"","ERROR: La suma de los datos registrados no es consistente por tipo de función y sexo de la pregunta 5")</f>
        <v/>
      </c>
      <c r="C258" s="715"/>
      <c r="D258" s="715"/>
      <c r="E258" s="715"/>
      <c r="F258" s="715"/>
      <c r="G258" s="715"/>
      <c r="H258" s="715"/>
      <c r="I258" s="715"/>
      <c r="J258" s="715"/>
      <c r="K258" s="715"/>
      <c r="L258" s="715"/>
      <c r="M258" s="715"/>
      <c r="N258" s="715"/>
      <c r="O258" s="715"/>
      <c r="P258" s="715"/>
      <c r="Q258" s="715"/>
      <c r="R258" s="715"/>
      <c r="S258" s="715"/>
      <c r="T258" s="715"/>
      <c r="U258" s="715"/>
      <c r="V258" s="715"/>
      <c r="W258" s="715"/>
      <c r="X258" s="715"/>
      <c r="Y258" s="715"/>
      <c r="Z258" s="715"/>
      <c r="AA258" s="715"/>
      <c r="AB258" s="715"/>
      <c r="AC258" s="715"/>
      <c r="AD258" s="715"/>
      <c r="AE258" s="430"/>
      <c r="AF258" s="543"/>
    </row>
    <row r="259" spans="1:32" ht="15.75" thickBot="1">
      <c r="A259" s="165"/>
      <c r="B259" s="713" t="str">
        <f>IF(SUM(AG256)=0,"","ERROR: Favor de llenar todas la celdas, si no se cuenta con la información registrar NS")</f>
        <v/>
      </c>
      <c r="C259" s="713"/>
      <c r="D259" s="713"/>
      <c r="E259" s="713"/>
      <c r="F259" s="713"/>
      <c r="G259" s="713"/>
      <c r="H259" s="713"/>
      <c r="I259" s="713"/>
      <c r="J259" s="713"/>
      <c r="K259" s="713"/>
      <c r="L259" s="713"/>
      <c r="M259" s="713"/>
      <c r="N259" s="713"/>
      <c r="O259" s="713"/>
      <c r="P259" s="713"/>
      <c r="Q259" s="713"/>
      <c r="R259" s="713"/>
      <c r="S259" s="713"/>
      <c r="T259" s="713"/>
      <c r="U259" s="713"/>
      <c r="V259" s="713"/>
      <c r="W259" s="713"/>
      <c r="X259" s="713"/>
      <c r="Y259" s="713"/>
      <c r="Z259" s="713"/>
      <c r="AA259" s="713"/>
      <c r="AB259" s="713"/>
      <c r="AC259" s="713"/>
      <c r="AD259" s="713"/>
      <c r="AE259" s="375"/>
      <c r="AF259" s="393"/>
    </row>
    <row r="260" spans="1:32" ht="15.75" thickBot="1">
      <c r="A260" s="429"/>
      <c r="B260" s="873" t="s">
        <v>499</v>
      </c>
      <c r="C260" s="874"/>
      <c r="D260" s="874"/>
      <c r="E260" s="874"/>
      <c r="F260" s="874"/>
      <c r="G260" s="874"/>
      <c r="H260" s="874"/>
      <c r="I260" s="874"/>
      <c r="J260" s="874"/>
      <c r="K260" s="874"/>
      <c r="L260" s="874"/>
      <c r="M260" s="874"/>
      <c r="N260" s="874"/>
      <c r="O260" s="874"/>
      <c r="P260" s="874"/>
      <c r="Q260" s="874"/>
      <c r="R260" s="874"/>
      <c r="S260" s="874"/>
      <c r="T260" s="874"/>
      <c r="U260" s="874"/>
      <c r="V260" s="874"/>
      <c r="W260" s="874"/>
      <c r="X260" s="874"/>
      <c r="Y260" s="874"/>
      <c r="Z260" s="874"/>
      <c r="AA260" s="874"/>
      <c r="AB260" s="874"/>
      <c r="AC260" s="874"/>
      <c r="AD260" s="875"/>
      <c r="AE260" s="375"/>
      <c r="AF260" s="393"/>
    </row>
    <row r="261" spans="1:32">
      <c r="A261" s="372"/>
      <c r="B261" s="888" t="s">
        <v>424</v>
      </c>
      <c r="C261" s="765"/>
      <c r="D261" s="765"/>
      <c r="E261" s="765"/>
      <c r="F261" s="765"/>
      <c r="G261" s="765"/>
      <c r="H261" s="765"/>
      <c r="I261" s="765"/>
      <c r="J261" s="765"/>
      <c r="K261" s="765"/>
      <c r="L261" s="765"/>
      <c r="M261" s="765"/>
      <c r="N261" s="765"/>
      <c r="O261" s="765"/>
      <c r="P261" s="765"/>
      <c r="Q261" s="765"/>
      <c r="R261" s="765"/>
      <c r="S261" s="765"/>
      <c r="T261" s="765"/>
      <c r="U261" s="765"/>
      <c r="V261" s="765"/>
      <c r="W261" s="765"/>
      <c r="X261" s="765"/>
      <c r="Y261" s="765"/>
      <c r="Z261" s="765"/>
      <c r="AA261" s="765"/>
      <c r="AB261" s="765"/>
      <c r="AC261" s="765"/>
      <c r="AD261" s="766"/>
      <c r="AE261" s="430"/>
      <c r="AF261" s="543"/>
    </row>
    <row r="262" spans="1:32" ht="27" customHeight="1">
      <c r="A262" s="372"/>
      <c r="B262" s="459"/>
      <c r="C262" s="745" t="s">
        <v>457</v>
      </c>
      <c r="D262" s="745"/>
      <c r="E262" s="745"/>
      <c r="F262" s="745"/>
      <c r="G262" s="745"/>
      <c r="H262" s="745"/>
      <c r="I262" s="745"/>
      <c r="J262" s="745"/>
      <c r="K262" s="745"/>
      <c r="L262" s="745"/>
      <c r="M262" s="745"/>
      <c r="N262" s="745"/>
      <c r="O262" s="745"/>
      <c r="P262" s="745"/>
      <c r="Q262" s="745"/>
      <c r="R262" s="745"/>
      <c r="S262" s="745"/>
      <c r="T262" s="745"/>
      <c r="U262" s="745"/>
      <c r="V262" s="745"/>
      <c r="W262" s="745"/>
      <c r="X262" s="745"/>
      <c r="Y262" s="745"/>
      <c r="Z262" s="745"/>
      <c r="AA262" s="745"/>
      <c r="AB262" s="745"/>
      <c r="AC262" s="745"/>
      <c r="AD262" s="889"/>
      <c r="AE262" s="430"/>
      <c r="AF262" s="543"/>
    </row>
    <row r="263" spans="1:32" ht="24" customHeight="1">
      <c r="A263" s="372"/>
      <c r="B263" s="459"/>
      <c r="C263" s="841" t="s">
        <v>419</v>
      </c>
      <c r="D263" s="841"/>
      <c r="E263" s="841"/>
      <c r="F263" s="841"/>
      <c r="G263" s="841"/>
      <c r="H263" s="841"/>
      <c r="I263" s="841"/>
      <c r="J263" s="841"/>
      <c r="K263" s="841"/>
      <c r="L263" s="841"/>
      <c r="M263" s="841"/>
      <c r="N263" s="841"/>
      <c r="O263" s="841"/>
      <c r="P263" s="841"/>
      <c r="Q263" s="841"/>
      <c r="R263" s="841"/>
      <c r="S263" s="841"/>
      <c r="T263" s="841"/>
      <c r="U263" s="841"/>
      <c r="V263" s="841"/>
      <c r="W263" s="841"/>
      <c r="X263" s="841"/>
      <c r="Y263" s="841"/>
      <c r="Z263" s="841"/>
      <c r="AA263" s="841"/>
      <c r="AB263" s="841"/>
      <c r="AC263" s="841"/>
      <c r="AD263" s="842"/>
      <c r="AE263" s="430"/>
      <c r="AF263" s="543"/>
    </row>
    <row r="264" spans="1:32">
      <c r="A264" s="372"/>
      <c r="B264" s="460"/>
      <c r="C264" s="850" t="s">
        <v>420</v>
      </c>
      <c r="D264" s="850"/>
      <c r="E264" s="850"/>
      <c r="F264" s="850"/>
      <c r="G264" s="850"/>
      <c r="H264" s="850"/>
      <c r="I264" s="850"/>
      <c r="J264" s="850"/>
      <c r="K264" s="850"/>
      <c r="L264" s="850"/>
      <c r="M264" s="850"/>
      <c r="N264" s="850"/>
      <c r="O264" s="850"/>
      <c r="P264" s="850"/>
      <c r="Q264" s="850"/>
      <c r="R264" s="850"/>
      <c r="S264" s="850"/>
      <c r="T264" s="850"/>
      <c r="U264" s="850"/>
      <c r="V264" s="850"/>
      <c r="W264" s="850"/>
      <c r="X264" s="850"/>
      <c r="Y264" s="850"/>
      <c r="Z264" s="850"/>
      <c r="AA264" s="850"/>
      <c r="AB264" s="850"/>
      <c r="AC264" s="850"/>
      <c r="AD264" s="851"/>
      <c r="AE264" s="430"/>
      <c r="AF264" s="543"/>
    </row>
    <row r="265" spans="1:32" ht="15" customHeight="1">
      <c r="A265" s="444"/>
      <c r="B265" s="742" t="s">
        <v>465</v>
      </c>
      <c r="C265" s="743"/>
      <c r="D265" s="743"/>
      <c r="E265" s="743"/>
      <c r="F265" s="743"/>
      <c r="G265" s="743"/>
      <c r="H265" s="743"/>
      <c r="I265" s="743"/>
      <c r="J265" s="743"/>
      <c r="K265" s="743"/>
      <c r="L265" s="743"/>
      <c r="M265" s="743"/>
      <c r="N265" s="743"/>
      <c r="O265" s="743"/>
      <c r="P265" s="743"/>
      <c r="Q265" s="743"/>
      <c r="R265" s="743"/>
      <c r="S265" s="743"/>
      <c r="T265" s="743"/>
      <c r="U265" s="743"/>
      <c r="V265" s="743"/>
      <c r="W265" s="743"/>
      <c r="X265" s="743"/>
      <c r="Y265" s="743"/>
      <c r="Z265" s="743"/>
      <c r="AA265" s="743"/>
      <c r="AB265" s="743"/>
      <c r="AC265" s="743"/>
      <c r="AD265" s="744"/>
      <c r="AE265" s="159"/>
      <c r="AF265" s="543"/>
    </row>
    <row r="266" spans="1:32" ht="29.25" customHeight="1">
      <c r="A266" s="372"/>
      <c r="B266" s="461"/>
      <c r="C266" s="848" t="s">
        <v>713</v>
      </c>
      <c r="D266" s="848"/>
      <c r="E266" s="848"/>
      <c r="F266" s="848"/>
      <c r="G266" s="848"/>
      <c r="H266" s="848"/>
      <c r="I266" s="848"/>
      <c r="J266" s="848"/>
      <c r="K266" s="848"/>
      <c r="L266" s="848"/>
      <c r="M266" s="848"/>
      <c r="N266" s="848"/>
      <c r="O266" s="848"/>
      <c r="P266" s="848"/>
      <c r="Q266" s="848"/>
      <c r="R266" s="848"/>
      <c r="S266" s="848"/>
      <c r="T266" s="848"/>
      <c r="U266" s="848"/>
      <c r="V266" s="848"/>
      <c r="W266" s="848"/>
      <c r="X266" s="848"/>
      <c r="Y266" s="848"/>
      <c r="Z266" s="848"/>
      <c r="AA266" s="848"/>
      <c r="AB266" s="848"/>
      <c r="AC266" s="848"/>
      <c r="AD266" s="849"/>
      <c r="AE266" s="159"/>
      <c r="AF266" s="543"/>
    </row>
    <row r="267" spans="1:32">
      <c r="A267" s="372"/>
      <c r="B267" s="139"/>
      <c r="C267" s="524"/>
      <c r="D267" s="524"/>
      <c r="E267" s="524"/>
      <c r="F267" s="524"/>
      <c r="G267" s="524"/>
      <c r="H267" s="524"/>
      <c r="I267" s="524"/>
      <c r="J267" s="524"/>
      <c r="K267" s="524"/>
      <c r="L267" s="524"/>
      <c r="M267" s="524"/>
      <c r="N267" s="524"/>
      <c r="O267" s="524"/>
      <c r="P267" s="524"/>
      <c r="Q267" s="524"/>
      <c r="R267" s="524"/>
      <c r="S267" s="524"/>
      <c r="T267" s="524"/>
      <c r="U267" s="524"/>
      <c r="V267" s="524"/>
      <c r="W267" s="524"/>
      <c r="X267" s="524"/>
      <c r="Y267" s="524"/>
      <c r="Z267" s="524"/>
      <c r="AA267" s="524"/>
      <c r="AB267" s="524"/>
      <c r="AC267" s="524"/>
      <c r="AD267" s="524"/>
      <c r="AE267" s="375"/>
      <c r="AF267" s="393"/>
    </row>
    <row r="268" spans="1:32" ht="40.5" customHeight="1">
      <c r="A268" s="372" t="s">
        <v>272</v>
      </c>
      <c r="B268" s="869" t="s">
        <v>736</v>
      </c>
      <c r="C268" s="869"/>
      <c r="D268" s="869"/>
      <c r="E268" s="869"/>
      <c r="F268" s="869"/>
      <c r="G268" s="869"/>
      <c r="H268" s="869"/>
      <c r="I268" s="869"/>
      <c r="J268" s="869"/>
      <c r="K268" s="869"/>
      <c r="L268" s="869"/>
      <c r="M268" s="869"/>
      <c r="N268" s="869"/>
      <c r="O268" s="869"/>
      <c r="P268" s="869"/>
      <c r="Q268" s="869"/>
      <c r="R268" s="869"/>
      <c r="S268" s="869"/>
      <c r="T268" s="869"/>
      <c r="U268" s="869"/>
      <c r="V268" s="869"/>
      <c r="W268" s="869"/>
      <c r="X268" s="869"/>
      <c r="Y268" s="869"/>
      <c r="Z268" s="869"/>
      <c r="AA268" s="869"/>
      <c r="AB268" s="869"/>
      <c r="AC268" s="869"/>
      <c r="AD268" s="869"/>
      <c r="AE268" s="869"/>
      <c r="AF268" s="393"/>
    </row>
    <row r="269" spans="1:32" ht="48.75" customHeight="1">
      <c r="A269" s="372"/>
      <c r="B269" s="390"/>
      <c r="C269" s="726" t="s">
        <v>356</v>
      </c>
      <c r="D269" s="726"/>
      <c r="E269" s="726"/>
      <c r="F269" s="726"/>
      <c r="G269" s="726"/>
      <c r="H269" s="726"/>
      <c r="I269" s="726"/>
      <c r="J269" s="726"/>
      <c r="K269" s="726"/>
      <c r="L269" s="726"/>
      <c r="M269" s="726"/>
      <c r="N269" s="726"/>
      <c r="O269" s="726"/>
      <c r="P269" s="726"/>
      <c r="Q269" s="726"/>
      <c r="R269" s="726"/>
      <c r="S269" s="726"/>
      <c r="T269" s="726"/>
      <c r="U269" s="726"/>
      <c r="V269" s="726"/>
      <c r="W269" s="726"/>
      <c r="X269" s="726"/>
      <c r="Y269" s="726"/>
      <c r="Z269" s="726"/>
      <c r="AA269" s="726"/>
      <c r="AB269" s="726"/>
      <c r="AC269" s="726"/>
      <c r="AD269" s="726"/>
      <c r="AE269" s="462"/>
      <c r="AF269" s="393"/>
    </row>
    <row r="270" spans="1:32" ht="14.25" customHeight="1">
      <c r="A270" s="372"/>
      <c r="B270" s="390"/>
      <c r="C270" s="726" t="s">
        <v>282</v>
      </c>
      <c r="D270" s="726"/>
      <c r="E270" s="726"/>
      <c r="F270" s="726"/>
      <c r="G270" s="726"/>
      <c r="H270" s="726"/>
      <c r="I270" s="726"/>
      <c r="J270" s="726"/>
      <c r="K270" s="726"/>
      <c r="L270" s="726"/>
      <c r="M270" s="726"/>
      <c r="N270" s="726"/>
      <c r="O270" s="726"/>
      <c r="P270" s="726"/>
      <c r="Q270" s="726"/>
      <c r="R270" s="726"/>
      <c r="S270" s="726"/>
      <c r="T270" s="726"/>
      <c r="U270" s="726"/>
      <c r="V270" s="726"/>
      <c r="W270" s="726"/>
      <c r="X270" s="726"/>
      <c r="Y270" s="726"/>
      <c r="Z270" s="726"/>
      <c r="AA270" s="726"/>
      <c r="AB270" s="726"/>
      <c r="AC270" s="726"/>
      <c r="AD270" s="726"/>
      <c r="AE270" s="159"/>
      <c r="AF270" s="393"/>
    </row>
    <row r="271" spans="1:32">
      <c r="A271" s="372"/>
      <c r="B271" s="390"/>
      <c r="C271" s="726" t="s">
        <v>466</v>
      </c>
      <c r="D271" s="726"/>
      <c r="E271" s="726"/>
      <c r="F271" s="726"/>
      <c r="G271" s="726"/>
      <c r="H271" s="726"/>
      <c r="I271" s="726"/>
      <c r="J271" s="726"/>
      <c r="K271" s="726"/>
      <c r="L271" s="726"/>
      <c r="M271" s="726"/>
      <c r="N271" s="726"/>
      <c r="O271" s="726"/>
      <c r="P271" s="726"/>
      <c r="Q271" s="726"/>
      <c r="R271" s="726"/>
      <c r="S271" s="726"/>
      <c r="T271" s="726"/>
      <c r="U271" s="726"/>
      <c r="V271" s="726"/>
      <c r="W271" s="726"/>
      <c r="X271" s="726"/>
      <c r="Y271" s="726"/>
      <c r="Z271" s="726"/>
      <c r="AA271" s="726"/>
      <c r="AB271" s="726"/>
      <c r="AC271" s="726"/>
      <c r="AD271" s="726"/>
      <c r="AE271" s="430"/>
      <c r="AF271" s="543"/>
    </row>
    <row r="272" spans="1:32" ht="15.75" thickBot="1">
      <c r="A272" s="372"/>
      <c r="B272" s="298"/>
      <c r="C272" s="165"/>
      <c r="D272" s="165"/>
      <c r="E272" s="165"/>
      <c r="F272" s="165"/>
      <c r="G272" s="165"/>
      <c r="H272" s="165"/>
      <c r="I272" s="298"/>
      <c r="J272" s="298"/>
      <c r="K272" s="298"/>
      <c r="L272" s="298"/>
      <c r="M272" s="298"/>
      <c r="N272" s="298"/>
      <c r="O272" s="298"/>
      <c r="P272" s="298"/>
      <c r="Q272" s="298"/>
      <c r="R272" s="298"/>
      <c r="S272" s="298"/>
      <c r="T272" s="298"/>
      <c r="U272" s="298"/>
      <c r="V272" s="298"/>
      <c r="W272" s="298"/>
      <c r="X272" s="298"/>
      <c r="Y272" s="298"/>
      <c r="Z272" s="298"/>
      <c r="AA272" s="298"/>
      <c r="AB272" s="298"/>
      <c r="AC272" s="298"/>
      <c r="AD272" s="298"/>
      <c r="AE272" s="159"/>
      <c r="AF272" s="393"/>
    </row>
    <row r="273" spans="1:45" ht="15.75" thickBot="1">
      <c r="A273" s="372"/>
      <c r="B273" s="165"/>
      <c r="C273" s="890"/>
      <c r="D273" s="891"/>
      <c r="E273" s="891"/>
      <c r="F273" s="891"/>
      <c r="G273" s="891"/>
      <c r="H273" s="892"/>
      <c r="I273" s="298"/>
      <c r="J273" s="159"/>
      <c r="K273" s="298"/>
      <c r="L273" s="298"/>
      <c r="M273" s="298"/>
      <c r="N273" s="298"/>
      <c r="O273" s="298"/>
      <c r="P273" s="298"/>
      <c r="Q273" s="298"/>
      <c r="R273" s="298"/>
      <c r="S273" s="298"/>
      <c r="T273" s="298"/>
      <c r="U273" s="298"/>
      <c r="V273" s="298"/>
      <c r="W273" s="298"/>
      <c r="X273" s="298"/>
      <c r="Y273" s="298"/>
      <c r="Z273" s="298"/>
      <c r="AA273" s="298"/>
      <c r="AB273" s="298"/>
      <c r="AC273" s="298"/>
      <c r="AD273" s="298"/>
      <c r="AE273" s="159"/>
      <c r="AF273" s="393"/>
    </row>
    <row r="274" spans="1:45" ht="9" customHeight="1">
      <c r="A274" s="372"/>
      <c r="B274" s="630"/>
      <c r="C274" s="630"/>
      <c r="D274" s="630"/>
      <c r="E274" s="630"/>
      <c r="F274" s="630"/>
      <c r="G274" s="630"/>
      <c r="H274" s="159"/>
      <c r="I274" s="298"/>
      <c r="J274" s="159"/>
      <c r="K274" s="298"/>
      <c r="L274" s="298"/>
      <c r="M274" s="298"/>
      <c r="N274" s="298"/>
      <c r="O274" s="298"/>
      <c r="P274" s="298"/>
      <c r="Q274" s="298"/>
      <c r="R274" s="298"/>
      <c r="S274" s="298"/>
      <c r="T274" s="298"/>
      <c r="U274" s="298"/>
      <c r="V274" s="298"/>
      <c r="W274" s="298"/>
      <c r="X274" s="298"/>
      <c r="Y274" s="298"/>
      <c r="Z274" s="298"/>
      <c r="AA274" s="298"/>
      <c r="AB274" s="298"/>
      <c r="AC274" s="298"/>
      <c r="AD274" s="298"/>
      <c r="AE274" s="159"/>
      <c r="AF274" s="393"/>
    </row>
    <row r="275" spans="1:45" ht="9" customHeight="1">
      <c r="A275" s="372"/>
      <c r="B275" s="630"/>
      <c r="C275" s="630"/>
      <c r="D275" s="630"/>
      <c r="E275" s="630"/>
      <c r="F275" s="630"/>
      <c r="G275" s="630"/>
      <c r="H275" s="159"/>
      <c r="I275" s="298"/>
      <c r="J275" s="159"/>
      <c r="K275" s="298"/>
      <c r="L275" s="298"/>
      <c r="M275" s="298"/>
      <c r="N275" s="298"/>
      <c r="O275" s="298"/>
      <c r="P275" s="298"/>
      <c r="Q275" s="298"/>
      <c r="R275" s="298"/>
      <c r="S275" s="298"/>
      <c r="T275" s="298"/>
      <c r="U275" s="298"/>
      <c r="V275" s="298"/>
      <c r="W275" s="298"/>
      <c r="X275" s="298"/>
      <c r="Y275" s="298"/>
      <c r="Z275" s="298"/>
      <c r="AA275" s="298"/>
      <c r="AB275" s="298"/>
      <c r="AC275" s="298"/>
      <c r="AD275" s="298"/>
      <c r="AE275" s="159"/>
      <c r="AF275" s="393"/>
    </row>
    <row r="276" spans="1:45" ht="9" customHeight="1">
      <c r="A276" s="372"/>
      <c r="B276" s="394"/>
      <c r="C276" s="394"/>
      <c r="D276" s="394"/>
      <c r="E276" s="394"/>
      <c r="F276" s="394"/>
      <c r="G276" s="394"/>
      <c r="H276" s="394"/>
      <c r="I276" s="394"/>
      <c r="J276" s="394"/>
      <c r="K276" s="394"/>
      <c r="L276" s="394"/>
      <c r="M276" s="394"/>
      <c r="N276" s="394"/>
      <c r="O276" s="394"/>
      <c r="P276" s="394"/>
      <c r="Q276" s="394"/>
      <c r="R276" s="394"/>
      <c r="S276" s="394"/>
      <c r="T276" s="394"/>
      <c r="U276" s="394"/>
      <c r="V276" s="394"/>
      <c r="W276" s="394"/>
      <c r="X276" s="394"/>
      <c r="Y276" s="394"/>
      <c r="Z276" s="394"/>
      <c r="AA276" s="394"/>
      <c r="AB276" s="394"/>
      <c r="AC276" s="394"/>
      <c r="AD276" s="394"/>
      <c r="AE276" s="159"/>
      <c r="AF276" s="393"/>
    </row>
    <row r="277" spans="1:45" ht="29.25" customHeight="1">
      <c r="A277" s="463" t="s">
        <v>371</v>
      </c>
      <c r="B277" s="725" t="s">
        <v>467</v>
      </c>
      <c r="C277" s="725"/>
      <c r="D277" s="725"/>
      <c r="E277" s="725"/>
      <c r="F277" s="725"/>
      <c r="G277" s="725"/>
      <c r="H277" s="725"/>
      <c r="I277" s="725"/>
      <c r="J277" s="725"/>
      <c r="K277" s="725"/>
      <c r="L277" s="725"/>
      <c r="M277" s="725"/>
      <c r="N277" s="725"/>
      <c r="O277" s="725"/>
      <c r="P277" s="725"/>
      <c r="Q277" s="725"/>
      <c r="R277" s="725"/>
      <c r="S277" s="725"/>
      <c r="T277" s="725"/>
      <c r="U277" s="725"/>
      <c r="V277" s="725"/>
      <c r="W277" s="725"/>
      <c r="X277" s="725"/>
      <c r="Y277" s="725"/>
      <c r="Z277" s="725"/>
      <c r="AA277" s="725"/>
      <c r="AB277" s="725"/>
      <c r="AC277" s="725"/>
      <c r="AD277" s="725"/>
      <c r="AE277" s="384"/>
      <c r="AF277" s="543"/>
    </row>
    <row r="278" spans="1:45">
      <c r="A278" s="372"/>
      <c r="B278" s="464"/>
      <c r="C278" s="751" t="s">
        <v>369</v>
      </c>
      <c r="D278" s="751"/>
      <c r="E278" s="751"/>
      <c r="F278" s="751"/>
      <c r="G278" s="751"/>
      <c r="H278" s="751"/>
      <c r="I278" s="751"/>
      <c r="J278" s="751"/>
      <c r="K278" s="751"/>
      <c r="L278" s="751"/>
      <c r="M278" s="751"/>
      <c r="N278" s="751"/>
      <c r="O278" s="751"/>
      <c r="P278" s="751"/>
      <c r="Q278" s="751"/>
      <c r="R278" s="751"/>
      <c r="S278" s="751"/>
      <c r="T278" s="751"/>
      <c r="U278" s="751"/>
      <c r="V278" s="751"/>
      <c r="W278" s="751"/>
      <c r="X278" s="751"/>
      <c r="Y278" s="751"/>
      <c r="Z278" s="751"/>
      <c r="AA278" s="751"/>
      <c r="AB278" s="751"/>
      <c r="AC278" s="751"/>
      <c r="AD278" s="751"/>
      <c r="AE278" s="465"/>
      <c r="AF278" s="543"/>
    </row>
    <row r="279" spans="1:45" ht="15.75" thickBot="1">
      <c r="A279" s="372"/>
      <c r="B279" s="464"/>
      <c r="C279" s="466"/>
      <c r="D279" s="466"/>
      <c r="E279" s="466"/>
      <c r="F279" s="466"/>
      <c r="G279" s="466"/>
      <c r="H279" s="466"/>
      <c r="I279" s="466"/>
      <c r="J279" s="466"/>
      <c r="K279" s="466"/>
      <c r="L279" s="466"/>
      <c r="M279" s="466"/>
      <c r="N279" s="466"/>
      <c r="O279" s="466"/>
      <c r="P279" s="466"/>
      <c r="Q279" s="466"/>
      <c r="R279" s="466"/>
      <c r="S279" s="466"/>
      <c r="T279" s="466"/>
      <c r="U279" s="466"/>
      <c r="V279" s="466"/>
      <c r="W279" s="466"/>
      <c r="X279" s="466"/>
      <c r="Y279" s="466"/>
      <c r="Z279" s="466"/>
      <c r="AA279" s="466"/>
      <c r="AB279" s="466"/>
      <c r="AC279" s="466"/>
      <c r="AD279" s="466"/>
      <c r="AE279" s="465"/>
      <c r="AF279" s="543"/>
      <c r="AG279" s="253" t="s">
        <v>767</v>
      </c>
      <c r="AH279" s="253" t="s">
        <v>768</v>
      </c>
    </row>
    <row r="280" spans="1:45" ht="15.75" thickBot="1">
      <c r="A280" s="372"/>
      <c r="B280" s="158"/>
      <c r="C280" s="882"/>
      <c r="D280" s="883"/>
      <c r="E280" s="883"/>
      <c r="F280" s="884"/>
      <c r="G280" s="467" t="s">
        <v>370</v>
      </c>
      <c r="H280" s="158"/>
      <c r="I280" s="158"/>
      <c r="J280" s="159"/>
      <c r="K280" s="298"/>
      <c r="L280" s="299"/>
      <c r="M280" s="298"/>
      <c r="N280" s="298"/>
      <c r="O280" s="298"/>
      <c r="P280" s="298"/>
      <c r="Q280" s="298"/>
      <c r="R280" s="298"/>
      <c r="S280" s="298"/>
      <c r="T280" s="298"/>
      <c r="U280" s="298"/>
      <c r="V280" s="298"/>
      <c r="W280" s="298"/>
      <c r="X280" s="298"/>
      <c r="Y280" s="298"/>
      <c r="Z280" s="298"/>
      <c r="AA280" s="298"/>
      <c r="AB280" s="298"/>
      <c r="AC280" s="298"/>
      <c r="AD280" s="159"/>
      <c r="AE280" s="56"/>
      <c r="AF280" s="543"/>
      <c r="AG280" s="253">
        <f>IF(OR(C280="",C280="NS"),1,LEN(C280)-LEN(INT(C280))-1)</f>
        <v>1</v>
      </c>
      <c r="AH280" s="253">
        <f>IF(AG280&lt;6,0,1)</f>
        <v>0</v>
      </c>
    </row>
    <row r="281" spans="1:45">
      <c r="A281" s="372"/>
      <c r="B281" s="714" t="str">
        <f>IF(OR(C280="",C280="NS",C280&lt;=100),"","ERROR: La cifra no debe ser mayor a 100%")</f>
        <v/>
      </c>
      <c r="C281" s="714"/>
      <c r="D281" s="714"/>
      <c r="E281" s="714"/>
      <c r="F281" s="714"/>
      <c r="G281" s="714"/>
      <c r="H281" s="714"/>
      <c r="I281" s="714"/>
      <c r="J281" s="714"/>
      <c r="K281" s="714"/>
      <c r="L281" s="714"/>
      <c r="M281" s="714"/>
      <c r="N281" s="714"/>
      <c r="O281" s="714"/>
      <c r="P281" s="714"/>
      <c r="Q281" s="714"/>
      <c r="R281" s="714"/>
      <c r="S281" s="714"/>
      <c r="T281" s="714"/>
      <c r="U281" s="714"/>
      <c r="V281" s="714"/>
      <c r="W281" s="714"/>
      <c r="X281" s="714"/>
      <c r="Y281" s="714"/>
      <c r="Z281" s="714"/>
      <c r="AA281" s="714"/>
      <c r="AB281" s="714"/>
      <c r="AC281" s="714"/>
      <c r="AD281" s="714"/>
      <c r="AE281" s="56"/>
      <c r="AF281" s="543"/>
    </row>
    <row r="282" spans="1:45">
      <c r="A282" s="372"/>
      <c r="B282" s="714" t="str">
        <f>IF(AH280=0,"","ERROR: El porcentaje registrado no puede exceder de 5 decimales")</f>
        <v/>
      </c>
      <c r="C282" s="714"/>
      <c r="D282" s="714"/>
      <c r="E282" s="714"/>
      <c r="F282" s="714"/>
      <c r="G282" s="714"/>
      <c r="H282" s="714"/>
      <c r="I282" s="714"/>
      <c r="J282" s="714"/>
      <c r="K282" s="714"/>
      <c r="L282" s="714"/>
      <c r="M282" s="714"/>
      <c r="N282" s="714"/>
      <c r="O282" s="714"/>
      <c r="P282" s="714"/>
      <c r="Q282" s="714"/>
      <c r="R282" s="714"/>
      <c r="S282" s="714"/>
      <c r="T282" s="714"/>
      <c r="U282" s="714"/>
      <c r="V282" s="714"/>
      <c r="W282" s="714"/>
      <c r="X282" s="714"/>
      <c r="Y282" s="714"/>
      <c r="Z282" s="714"/>
      <c r="AA282" s="714"/>
      <c r="AB282" s="714"/>
      <c r="AC282" s="714"/>
      <c r="AD282" s="714"/>
      <c r="AE282" s="56"/>
      <c r="AF282" s="543"/>
    </row>
    <row r="283" spans="1:45">
      <c r="A283" s="372"/>
      <c r="B283" s="158"/>
      <c r="C283" s="631"/>
      <c r="D283" s="631"/>
      <c r="E283" s="631"/>
      <c r="F283" s="631"/>
      <c r="G283" s="467"/>
      <c r="H283" s="158"/>
      <c r="I283" s="158"/>
      <c r="J283" s="159"/>
      <c r="K283" s="298"/>
      <c r="L283" s="299"/>
      <c r="M283" s="298"/>
      <c r="N283" s="298"/>
      <c r="O283" s="298"/>
      <c r="P283" s="298"/>
      <c r="Q283" s="298"/>
      <c r="R283" s="298"/>
      <c r="S283" s="298"/>
      <c r="T283" s="298"/>
      <c r="U283" s="298"/>
      <c r="V283" s="298"/>
      <c r="W283" s="298"/>
      <c r="X283" s="298"/>
      <c r="Y283" s="298"/>
      <c r="Z283" s="298"/>
      <c r="AA283" s="298"/>
      <c r="AB283" s="298"/>
      <c r="AC283" s="298"/>
      <c r="AD283" s="159"/>
      <c r="AE283" s="56"/>
      <c r="AF283" s="543"/>
    </row>
    <row r="284" spans="1:45" ht="31.5" customHeight="1">
      <c r="A284" s="398" t="s">
        <v>372</v>
      </c>
      <c r="B284" s="725" t="s">
        <v>385</v>
      </c>
      <c r="C284" s="725"/>
      <c r="D284" s="725"/>
      <c r="E284" s="725"/>
      <c r="F284" s="725"/>
      <c r="G284" s="725"/>
      <c r="H284" s="725"/>
      <c r="I284" s="725"/>
      <c r="J284" s="725"/>
      <c r="K284" s="725"/>
      <c r="L284" s="725"/>
      <c r="M284" s="725"/>
      <c r="N284" s="725"/>
      <c r="O284" s="725"/>
      <c r="P284" s="725"/>
      <c r="Q284" s="725"/>
      <c r="R284" s="725"/>
      <c r="S284" s="725"/>
      <c r="T284" s="725"/>
      <c r="U284" s="725"/>
      <c r="V284" s="725"/>
      <c r="W284" s="725"/>
      <c r="X284" s="725"/>
      <c r="Y284" s="725"/>
      <c r="Z284" s="725"/>
      <c r="AA284" s="725"/>
      <c r="AB284" s="725"/>
      <c r="AC284" s="725"/>
      <c r="AD284" s="725"/>
      <c r="AE284" s="430"/>
      <c r="AF284" s="543"/>
    </row>
    <row r="285" spans="1:45" ht="32.25" customHeight="1">
      <c r="A285" s="372"/>
      <c r="B285" s="56"/>
      <c r="C285" s="726" t="s">
        <v>357</v>
      </c>
      <c r="D285" s="726"/>
      <c r="E285" s="726"/>
      <c r="F285" s="726"/>
      <c r="G285" s="726"/>
      <c r="H285" s="726"/>
      <c r="I285" s="726"/>
      <c r="J285" s="726"/>
      <c r="K285" s="726"/>
      <c r="L285" s="726"/>
      <c r="M285" s="726"/>
      <c r="N285" s="726"/>
      <c r="O285" s="726"/>
      <c r="P285" s="726"/>
      <c r="Q285" s="726"/>
      <c r="R285" s="726"/>
      <c r="S285" s="726"/>
      <c r="T285" s="726"/>
      <c r="U285" s="726"/>
      <c r="V285" s="726"/>
      <c r="W285" s="726"/>
      <c r="X285" s="726"/>
      <c r="Y285" s="726"/>
      <c r="Z285" s="726"/>
      <c r="AA285" s="726"/>
      <c r="AB285" s="726"/>
      <c r="AC285" s="726"/>
      <c r="AD285" s="726"/>
      <c r="AE285" s="430"/>
      <c r="AF285" s="543"/>
    </row>
    <row r="286" spans="1:45">
      <c r="A286" s="372"/>
      <c r="B286" s="56"/>
      <c r="C286" s="726" t="s">
        <v>358</v>
      </c>
      <c r="D286" s="726"/>
      <c r="E286" s="726"/>
      <c r="F286" s="726"/>
      <c r="G286" s="726"/>
      <c r="H286" s="726"/>
      <c r="I286" s="726"/>
      <c r="J286" s="726"/>
      <c r="K286" s="726"/>
      <c r="L286" s="726"/>
      <c r="M286" s="726"/>
      <c r="N286" s="726"/>
      <c r="O286" s="726"/>
      <c r="P286" s="726"/>
      <c r="Q286" s="726"/>
      <c r="R286" s="726"/>
      <c r="S286" s="726"/>
      <c r="T286" s="726"/>
      <c r="U286" s="726"/>
      <c r="V286" s="726"/>
      <c r="W286" s="726"/>
      <c r="X286" s="726"/>
      <c r="Y286" s="726"/>
      <c r="Z286" s="726"/>
      <c r="AA286" s="726"/>
      <c r="AB286" s="726"/>
      <c r="AC286" s="726"/>
      <c r="AD286" s="726"/>
      <c r="AE286" s="430"/>
      <c r="AF286" s="543"/>
    </row>
    <row r="287" spans="1:45">
      <c r="A287" s="372"/>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430"/>
      <c r="AF287" s="543"/>
    </row>
    <row r="288" spans="1:45" ht="15" customHeight="1">
      <c r="A288" s="375"/>
      <c r="B288" s="391"/>
      <c r="C288" s="771" t="s">
        <v>359</v>
      </c>
      <c r="D288" s="771"/>
      <c r="E288" s="771"/>
      <c r="F288" s="771"/>
      <c r="G288" s="771"/>
      <c r="H288" s="771"/>
      <c r="I288" s="771"/>
      <c r="J288" s="771"/>
      <c r="K288" s="771"/>
      <c r="L288" s="771"/>
      <c r="M288" s="771"/>
      <c r="N288" s="771"/>
      <c r="O288" s="771"/>
      <c r="P288" s="771"/>
      <c r="Q288" s="771"/>
      <c r="R288" s="771"/>
      <c r="S288" s="771"/>
      <c r="T288" s="771"/>
      <c r="U288" s="771"/>
      <c r="V288" s="771"/>
      <c r="W288" s="771"/>
      <c r="X288" s="771"/>
      <c r="Y288" s="771"/>
      <c r="Z288" s="771"/>
      <c r="AA288" s="771"/>
      <c r="AB288" s="771"/>
      <c r="AC288" s="771"/>
      <c r="AD288" s="391"/>
      <c r="AE288" s="468"/>
      <c r="AF288" s="543"/>
      <c r="AG288" s="597" t="s">
        <v>764</v>
      </c>
      <c r="AH288" s="597" t="s">
        <v>747</v>
      </c>
      <c r="AI288" s="597" t="s">
        <v>748</v>
      </c>
      <c r="AJ288" s="140"/>
      <c r="AK288" s="140"/>
      <c r="AL288" s="140">
        <v>1</v>
      </c>
      <c r="AM288" s="140">
        <v>2</v>
      </c>
      <c r="AN288" s="140">
        <v>3</v>
      </c>
      <c r="AO288" s="140">
        <v>4</v>
      </c>
      <c r="AP288" s="140">
        <v>5</v>
      </c>
      <c r="AQ288" s="140">
        <v>6</v>
      </c>
      <c r="AR288" s="140">
        <v>7</v>
      </c>
      <c r="AS288" s="140"/>
    </row>
    <row r="289" spans="1:45" ht="76.5" customHeight="1">
      <c r="A289" s="403"/>
      <c r="B289" s="391"/>
      <c r="C289" s="736" t="s">
        <v>360</v>
      </c>
      <c r="D289" s="737"/>
      <c r="E289" s="738"/>
      <c r="F289" s="736" t="s">
        <v>361</v>
      </c>
      <c r="G289" s="737"/>
      <c r="H289" s="738"/>
      <c r="I289" s="736" t="s">
        <v>362</v>
      </c>
      <c r="J289" s="737"/>
      <c r="K289" s="738"/>
      <c r="L289" s="852" t="s">
        <v>468</v>
      </c>
      <c r="M289" s="853"/>
      <c r="N289" s="854"/>
      <c r="O289" s="736" t="s">
        <v>469</v>
      </c>
      <c r="P289" s="737"/>
      <c r="Q289" s="738"/>
      <c r="R289" s="736" t="s">
        <v>470</v>
      </c>
      <c r="S289" s="737"/>
      <c r="T289" s="738"/>
      <c r="U289" s="736" t="s">
        <v>471</v>
      </c>
      <c r="V289" s="737"/>
      <c r="W289" s="738"/>
      <c r="X289" s="736" t="s">
        <v>472</v>
      </c>
      <c r="Y289" s="737"/>
      <c r="Z289" s="738"/>
      <c r="AA289" s="768" t="s">
        <v>473</v>
      </c>
      <c r="AB289" s="768"/>
      <c r="AC289" s="768"/>
      <c r="AD289" s="428"/>
      <c r="AE289" s="369"/>
      <c r="AF289" s="543"/>
      <c r="AG289" s="550">
        <f>COUNTBLANK(C291:AC291)</f>
        <v>27</v>
      </c>
      <c r="AH289" s="550">
        <v>27</v>
      </c>
      <c r="AI289" s="550">
        <v>18</v>
      </c>
      <c r="AJ289" s="140"/>
      <c r="AK289" s="253" t="s">
        <v>767</v>
      </c>
      <c r="AL289" s="598">
        <f>IF(OR(C291="",C291="NS"),1,LEN(C291)-LEN(INT(C291))-1)</f>
        <v>1</v>
      </c>
      <c r="AM289" s="598">
        <f>IF(OR(G291="",G291="NS"),1,LEN(G291)-LEN(INT(G291))-1)</f>
        <v>1</v>
      </c>
      <c r="AN289" s="598">
        <f>IF(OR(K291="",K291="NS"),1,LEN(K291)-LEN(INT(K291))-1)</f>
        <v>1</v>
      </c>
      <c r="AO289" s="598">
        <f>IF(OR(O291="",O291="NS"),1,LEN(O291)-LEN(INT(O291))-1)</f>
        <v>1</v>
      </c>
      <c r="AP289" s="598">
        <f>IF(OR(S291="",S291="NS"),1,LEN(S291)-LEN(INT(S291))-1)</f>
        <v>1</v>
      </c>
      <c r="AQ289" s="598">
        <f>IF(OR(W291="",W291="NS"),1,LEN(W291)-LEN(INT(W291))-1)</f>
        <v>1</v>
      </c>
      <c r="AR289" s="598">
        <f>IF(OR(AA291="",AA291="NS"),1,LEN(AA291)-LEN(INT(AA291))-1)</f>
        <v>1</v>
      </c>
      <c r="AS289" s="140"/>
    </row>
    <row r="290" spans="1:45" ht="34.5" customHeight="1">
      <c r="A290" s="375"/>
      <c r="B290" s="469"/>
      <c r="C290" s="736" t="s">
        <v>363</v>
      </c>
      <c r="D290" s="737"/>
      <c r="E290" s="738"/>
      <c r="F290" s="736" t="s">
        <v>364</v>
      </c>
      <c r="G290" s="737"/>
      <c r="H290" s="738"/>
      <c r="I290" s="736" t="s">
        <v>365</v>
      </c>
      <c r="J290" s="737"/>
      <c r="K290" s="738"/>
      <c r="L290" s="736" t="s">
        <v>366</v>
      </c>
      <c r="M290" s="737"/>
      <c r="N290" s="738"/>
      <c r="O290" s="736" t="s">
        <v>367</v>
      </c>
      <c r="P290" s="737"/>
      <c r="Q290" s="738"/>
      <c r="R290" s="736" t="s">
        <v>368</v>
      </c>
      <c r="S290" s="737"/>
      <c r="T290" s="738"/>
      <c r="U290" s="736" t="s">
        <v>474</v>
      </c>
      <c r="V290" s="737"/>
      <c r="W290" s="738"/>
      <c r="X290" s="736" t="s">
        <v>475</v>
      </c>
      <c r="Y290" s="737"/>
      <c r="Z290" s="738"/>
      <c r="AA290" s="768" t="s">
        <v>476</v>
      </c>
      <c r="AB290" s="768"/>
      <c r="AC290" s="768"/>
      <c r="AD290" s="428"/>
      <c r="AE290" s="369"/>
      <c r="AF290" s="543"/>
      <c r="AG290" s="599" t="s">
        <v>744</v>
      </c>
      <c r="AH290" s="599" t="s">
        <v>749</v>
      </c>
      <c r="AI290" s="599" t="s">
        <v>746</v>
      </c>
      <c r="AJ290" s="140"/>
      <c r="AK290" s="253" t="s">
        <v>768</v>
      </c>
      <c r="AL290" s="598">
        <f>IF(AL289&lt;6,0,1)</f>
        <v>0</v>
      </c>
      <c r="AM290" s="598">
        <f t="shared" ref="AM290:AR290" si="74">IF(AM289&lt;6,0,1)</f>
        <v>0</v>
      </c>
      <c r="AN290" s="598">
        <f t="shared" si="74"/>
        <v>0</v>
      </c>
      <c r="AO290" s="598">
        <f t="shared" si="74"/>
        <v>0</v>
      </c>
      <c r="AP290" s="598">
        <f t="shared" si="74"/>
        <v>0</v>
      </c>
      <c r="AQ290" s="598">
        <f t="shared" si="74"/>
        <v>0</v>
      </c>
      <c r="AR290" s="598">
        <f t="shared" si="74"/>
        <v>0</v>
      </c>
      <c r="AS290" s="140">
        <f>SUM(AL290:AR290)</f>
        <v>0</v>
      </c>
    </row>
    <row r="291" spans="1:45" ht="24" customHeight="1">
      <c r="A291" s="375"/>
      <c r="B291" s="470"/>
      <c r="C291" s="885"/>
      <c r="D291" s="886"/>
      <c r="E291" s="887"/>
      <c r="F291" s="885"/>
      <c r="G291" s="886"/>
      <c r="H291" s="887"/>
      <c r="I291" s="885"/>
      <c r="J291" s="886"/>
      <c r="K291" s="887"/>
      <c r="L291" s="885"/>
      <c r="M291" s="886"/>
      <c r="N291" s="887"/>
      <c r="O291" s="885"/>
      <c r="P291" s="886"/>
      <c r="Q291" s="887"/>
      <c r="R291" s="885"/>
      <c r="S291" s="886"/>
      <c r="T291" s="887"/>
      <c r="U291" s="885"/>
      <c r="V291" s="886"/>
      <c r="W291" s="887"/>
      <c r="X291" s="885"/>
      <c r="Y291" s="886"/>
      <c r="Z291" s="887"/>
      <c r="AA291" s="885"/>
      <c r="AB291" s="886"/>
      <c r="AC291" s="887"/>
      <c r="AD291" s="632"/>
      <c r="AE291" s="369"/>
      <c r="AF291" s="543"/>
      <c r="AG291" s="600">
        <f>COUNTIF(C291:AC291,"NS")</f>
        <v>0</v>
      </c>
      <c r="AH291" s="601">
        <f>SUM(C291:AC291)</f>
        <v>0</v>
      </c>
      <c r="AI291" s="602">
        <f>IF($AG289=AH289,0,IF(OR(AND(C280=0,AG291&gt;0),AND(C280="NS",AH291&gt;0),AND(C280="NS",AH291=0,AG291=0)),1,IF(OR(AND(AG291&gt;=2,AH291&lt;C280),AND(C280="NS",AH291=0,AG291&gt;0),C280=AH291),0,1)))</f>
        <v>0</v>
      </c>
      <c r="AJ291" s="140"/>
      <c r="AK291" s="140"/>
      <c r="AL291" s="140"/>
      <c r="AM291" s="140"/>
      <c r="AN291" s="140"/>
      <c r="AO291" s="140"/>
      <c r="AP291" s="140"/>
      <c r="AQ291" s="140"/>
      <c r="AR291" s="140"/>
      <c r="AS291" s="140"/>
    </row>
    <row r="292" spans="1:45">
      <c r="A292" s="372"/>
      <c r="B292" s="714" t="str">
        <f>IF(AI291=0,"","ERROR:La suma de los datos registrados no coincide con la cantidad de la pregunta anterior")</f>
        <v/>
      </c>
      <c r="C292" s="714"/>
      <c r="D292" s="714"/>
      <c r="E292" s="714"/>
      <c r="F292" s="714"/>
      <c r="G292" s="714"/>
      <c r="H292" s="714"/>
      <c r="I292" s="714"/>
      <c r="J292" s="714"/>
      <c r="K292" s="714"/>
      <c r="L292" s="714"/>
      <c r="M292" s="714"/>
      <c r="N292" s="714"/>
      <c r="O292" s="714"/>
      <c r="P292" s="714"/>
      <c r="Q292" s="714"/>
      <c r="R292" s="714"/>
      <c r="S292" s="714"/>
      <c r="T292" s="714"/>
      <c r="U292" s="714"/>
      <c r="V292" s="714"/>
      <c r="W292" s="714"/>
      <c r="X292" s="714"/>
      <c r="Y292" s="714"/>
      <c r="Z292" s="714"/>
      <c r="AA292" s="714"/>
      <c r="AB292" s="714"/>
      <c r="AC292" s="714"/>
      <c r="AD292" s="714"/>
      <c r="AE292" s="430"/>
      <c r="AF292" s="543"/>
    </row>
    <row r="293" spans="1:45">
      <c r="A293" s="372"/>
      <c r="B293" s="714" t="str">
        <f>IF(AS290=0,"","ERROR: El porcentaje registrado no puede exceder de 5 decimales")</f>
        <v/>
      </c>
      <c r="C293" s="714"/>
      <c r="D293" s="714"/>
      <c r="E293" s="714"/>
      <c r="F293" s="714"/>
      <c r="G293" s="714"/>
      <c r="H293" s="714"/>
      <c r="I293" s="714"/>
      <c r="J293" s="714"/>
      <c r="K293" s="714"/>
      <c r="L293" s="714"/>
      <c r="M293" s="714"/>
      <c r="N293" s="714"/>
      <c r="O293" s="714"/>
      <c r="P293" s="714"/>
      <c r="Q293" s="714"/>
      <c r="R293" s="714"/>
      <c r="S293" s="714"/>
      <c r="T293" s="714"/>
      <c r="U293" s="714"/>
      <c r="V293" s="714"/>
      <c r="W293" s="714"/>
      <c r="X293" s="714"/>
      <c r="Y293" s="714"/>
      <c r="Z293" s="714"/>
      <c r="AA293" s="714"/>
      <c r="AB293" s="714"/>
      <c r="AC293" s="714"/>
      <c r="AD293" s="714"/>
      <c r="AE293" s="430"/>
      <c r="AF293" s="543"/>
    </row>
    <row r="294" spans="1:45" ht="15.75" thickBot="1">
      <c r="A294" s="372"/>
      <c r="B294" s="713" t="str">
        <f>IF(OR(AG289=AH289,AG289=AI289),"","ERROR: Favor de llenar todas la celdas. Si no se cuenta con la información, registrar NS")</f>
        <v/>
      </c>
      <c r="C294" s="713"/>
      <c r="D294" s="713"/>
      <c r="E294" s="713"/>
      <c r="F294" s="713"/>
      <c r="G294" s="713"/>
      <c r="H294" s="713"/>
      <c r="I294" s="713"/>
      <c r="J294" s="713"/>
      <c r="K294" s="713"/>
      <c r="L294" s="713"/>
      <c r="M294" s="713"/>
      <c r="N294" s="713"/>
      <c r="O294" s="713"/>
      <c r="P294" s="713"/>
      <c r="Q294" s="713"/>
      <c r="R294" s="713"/>
      <c r="S294" s="713"/>
      <c r="T294" s="713"/>
      <c r="U294" s="713"/>
      <c r="V294" s="713"/>
      <c r="W294" s="713"/>
      <c r="X294" s="713"/>
      <c r="Y294" s="713"/>
      <c r="Z294" s="713"/>
      <c r="AA294" s="713"/>
      <c r="AB294" s="713"/>
      <c r="AC294" s="713"/>
      <c r="AD294" s="713"/>
      <c r="AE294" s="430"/>
      <c r="AF294" s="543"/>
    </row>
    <row r="295" spans="1:45" ht="15.75" thickBot="1">
      <c r="A295" s="372"/>
      <c r="B295" s="873" t="s">
        <v>500</v>
      </c>
      <c r="C295" s="874"/>
      <c r="D295" s="874"/>
      <c r="E295" s="874"/>
      <c r="F295" s="874"/>
      <c r="G295" s="874"/>
      <c r="H295" s="874"/>
      <c r="I295" s="874"/>
      <c r="J295" s="874"/>
      <c r="K295" s="874"/>
      <c r="L295" s="874"/>
      <c r="M295" s="874"/>
      <c r="N295" s="874"/>
      <c r="O295" s="874"/>
      <c r="P295" s="874"/>
      <c r="Q295" s="874"/>
      <c r="R295" s="874"/>
      <c r="S295" s="874"/>
      <c r="T295" s="874"/>
      <c r="U295" s="874"/>
      <c r="V295" s="874"/>
      <c r="W295" s="874"/>
      <c r="X295" s="874"/>
      <c r="Y295" s="874"/>
      <c r="Z295" s="874"/>
      <c r="AA295" s="874"/>
      <c r="AB295" s="874"/>
      <c r="AC295" s="874"/>
      <c r="AD295" s="875"/>
      <c r="AE295" s="430"/>
      <c r="AF295" s="543"/>
    </row>
    <row r="296" spans="1:45" ht="15.75" thickBot="1">
      <c r="A296" s="372"/>
      <c r="B296" s="761" t="s">
        <v>501</v>
      </c>
      <c r="C296" s="762"/>
      <c r="D296" s="762"/>
      <c r="E296" s="762"/>
      <c r="F296" s="762"/>
      <c r="G296" s="762"/>
      <c r="H296" s="762"/>
      <c r="I296" s="762"/>
      <c r="J296" s="762"/>
      <c r="K296" s="762"/>
      <c r="L296" s="762"/>
      <c r="M296" s="762"/>
      <c r="N296" s="762"/>
      <c r="O296" s="762"/>
      <c r="P296" s="762"/>
      <c r="Q296" s="762"/>
      <c r="R296" s="762"/>
      <c r="S296" s="762"/>
      <c r="T296" s="762"/>
      <c r="U296" s="762"/>
      <c r="V296" s="762"/>
      <c r="W296" s="762"/>
      <c r="X296" s="762"/>
      <c r="Y296" s="762"/>
      <c r="Z296" s="762"/>
      <c r="AA296" s="762"/>
      <c r="AB296" s="762"/>
      <c r="AC296" s="762"/>
      <c r="AD296" s="763"/>
      <c r="AE296" s="430"/>
      <c r="AF296" s="543"/>
    </row>
    <row r="297" spans="1:45">
      <c r="A297" s="372"/>
      <c r="B297" s="879" t="s">
        <v>79</v>
      </c>
      <c r="C297" s="880"/>
      <c r="D297" s="880"/>
      <c r="E297" s="880"/>
      <c r="F297" s="880"/>
      <c r="G297" s="880"/>
      <c r="H297" s="880"/>
      <c r="I297" s="880"/>
      <c r="J297" s="880"/>
      <c r="K297" s="880"/>
      <c r="L297" s="880"/>
      <c r="M297" s="880"/>
      <c r="N297" s="880"/>
      <c r="O297" s="880"/>
      <c r="P297" s="880"/>
      <c r="Q297" s="880"/>
      <c r="R297" s="880"/>
      <c r="S297" s="880"/>
      <c r="T297" s="880"/>
      <c r="U297" s="880"/>
      <c r="V297" s="880"/>
      <c r="W297" s="880"/>
      <c r="X297" s="880"/>
      <c r="Y297" s="880"/>
      <c r="Z297" s="880"/>
      <c r="AA297" s="880"/>
      <c r="AB297" s="880"/>
      <c r="AC297" s="880"/>
      <c r="AD297" s="881"/>
      <c r="AE297" s="430"/>
      <c r="AF297" s="543"/>
    </row>
    <row r="298" spans="1:45" ht="26.25" customHeight="1">
      <c r="A298" s="372"/>
      <c r="B298" s="409"/>
      <c r="C298" s="745" t="s">
        <v>425</v>
      </c>
      <c r="D298" s="745"/>
      <c r="E298" s="745"/>
      <c r="F298" s="745"/>
      <c r="G298" s="745"/>
      <c r="H298" s="745"/>
      <c r="I298" s="745"/>
      <c r="J298" s="745"/>
      <c r="K298" s="745"/>
      <c r="L298" s="745"/>
      <c r="M298" s="745"/>
      <c r="N298" s="745"/>
      <c r="O298" s="745"/>
      <c r="P298" s="745"/>
      <c r="Q298" s="745"/>
      <c r="R298" s="745"/>
      <c r="S298" s="745"/>
      <c r="T298" s="745"/>
      <c r="U298" s="745"/>
      <c r="V298" s="745"/>
      <c r="W298" s="745"/>
      <c r="X298" s="745"/>
      <c r="Y298" s="745"/>
      <c r="Z298" s="745"/>
      <c r="AA298" s="745"/>
      <c r="AB298" s="745"/>
      <c r="AC298" s="745"/>
      <c r="AD298" s="746"/>
      <c r="AE298" s="430"/>
      <c r="AF298" s="543"/>
    </row>
    <row r="299" spans="1:45" ht="36" customHeight="1">
      <c r="A299" s="372"/>
      <c r="B299" s="409"/>
      <c r="C299" s="841" t="s">
        <v>477</v>
      </c>
      <c r="D299" s="841"/>
      <c r="E299" s="841"/>
      <c r="F299" s="841"/>
      <c r="G299" s="841"/>
      <c r="H299" s="841"/>
      <c r="I299" s="841"/>
      <c r="J299" s="841"/>
      <c r="K299" s="841"/>
      <c r="L299" s="841"/>
      <c r="M299" s="841"/>
      <c r="N299" s="841"/>
      <c r="O299" s="841"/>
      <c r="P299" s="841"/>
      <c r="Q299" s="841"/>
      <c r="R299" s="841"/>
      <c r="S299" s="841"/>
      <c r="T299" s="841"/>
      <c r="U299" s="841"/>
      <c r="V299" s="841"/>
      <c r="W299" s="841"/>
      <c r="X299" s="841"/>
      <c r="Y299" s="841"/>
      <c r="Z299" s="841"/>
      <c r="AA299" s="841"/>
      <c r="AB299" s="841"/>
      <c r="AC299" s="841"/>
      <c r="AD299" s="842"/>
      <c r="AE299" s="430"/>
      <c r="AF299" s="543"/>
    </row>
    <row r="300" spans="1:45" ht="25.5" customHeight="1">
      <c r="A300" s="372"/>
      <c r="B300" s="409"/>
      <c r="C300" s="841" t="s">
        <v>478</v>
      </c>
      <c r="D300" s="841"/>
      <c r="E300" s="841"/>
      <c r="F300" s="841"/>
      <c r="G300" s="841"/>
      <c r="H300" s="841"/>
      <c r="I300" s="841"/>
      <c r="J300" s="841"/>
      <c r="K300" s="841"/>
      <c r="L300" s="841"/>
      <c r="M300" s="841"/>
      <c r="N300" s="841"/>
      <c r="O300" s="841"/>
      <c r="P300" s="841"/>
      <c r="Q300" s="841"/>
      <c r="R300" s="841"/>
      <c r="S300" s="841"/>
      <c r="T300" s="841"/>
      <c r="U300" s="841"/>
      <c r="V300" s="841"/>
      <c r="W300" s="841"/>
      <c r="X300" s="841"/>
      <c r="Y300" s="841"/>
      <c r="Z300" s="841"/>
      <c r="AA300" s="841"/>
      <c r="AB300" s="841"/>
      <c r="AC300" s="841"/>
      <c r="AD300" s="842"/>
      <c r="AE300" s="430"/>
      <c r="AF300" s="543"/>
    </row>
    <row r="301" spans="1:45">
      <c r="A301" s="372"/>
      <c r="B301" s="471"/>
      <c r="C301" s="850" t="s">
        <v>479</v>
      </c>
      <c r="D301" s="850"/>
      <c r="E301" s="850"/>
      <c r="F301" s="850"/>
      <c r="G301" s="850"/>
      <c r="H301" s="850"/>
      <c r="I301" s="850"/>
      <c r="J301" s="850"/>
      <c r="K301" s="850"/>
      <c r="L301" s="850"/>
      <c r="M301" s="850"/>
      <c r="N301" s="850"/>
      <c r="O301" s="850"/>
      <c r="P301" s="850"/>
      <c r="Q301" s="850"/>
      <c r="R301" s="850"/>
      <c r="S301" s="850"/>
      <c r="T301" s="850"/>
      <c r="U301" s="850"/>
      <c r="V301" s="850"/>
      <c r="W301" s="850"/>
      <c r="X301" s="850"/>
      <c r="Y301" s="850"/>
      <c r="Z301" s="850"/>
      <c r="AA301" s="850"/>
      <c r="AB301" s="850"/>
      <c r="AC301" s="850"/>
      <c r="AD301" s="851"/>
      <c r="AE301" s="430"/>
      <c r="AF301" s="543"/>
    </row>
    <row r="302" spans="1:45">
      <c r="A302" s="472"/>
      <c r="B302" s="876" t="s">
        <v>78</v>
      </c>
      <c r="C302" s="877"/>
      <c r="D302" s="877"/>
      <c r="E302" s="877"/>
      <c r="F302" s="877"/>
      <c r="G302" s="877"/>
      <c r="H302" s="877"/>
      <c r="I302" s="877"/>
      <c r="J302" s="877"/>
      <c r="K302" s="877"/>
      <c r="L302" s="877"/>
      <c r="M302" s="877"/>
      <c r="N302" s="877"/>
      <c r="O302" s="877"/>
      <c r="P302" s="877"/>
      <c r="Q302" s="877"/>
      <c r="R302" s="877"/>
      <c r="S302" s="877"/>
      <c r="T302" s="877"/>
      <c r="U302" s="877"/>
      <c r="V302" s="877"/>
      <c r="W302" s="877"/>
      <c r="X302" s="877"/>
      <c r="Y302" s="877"/>
      <c r="Z302" s="877"/>
      <c r="AA302" s="877"/>
      <c r="AB302" s="877"/>
      <c r="AC302" s="877"/>
      <c r="AD302" s="878"/>
      <c r="AE302" s="430"/>
      <c r="AF302" s="543"/>
    </row>
    <row r="303" spans="1:45" ht="102" customHeight="1">
      <c r="A303" s="372"/>
      <c r="B303" s="449"/>
      <c r="C303" s="867" t="s">
        <v>714</v>
      </c>
      <c r="D303" s="867"/>
      <c r="E303" s="867"/>
      <c r="F303" s="867"/>
      <c r="G303" s="867"/>
      <c r="H303" s="867"/>
      <c r="I303" s="867"/>
      <c r="J303" s="867"/>
      <c r="K303" s="867"/>
      <c r="L303" s="867"/>
      <c r="M303" s="867"/>
      <c r="N303" s="867"/>
      <c r="O303" s="867"/>
      <c r="P303" s="867"/>
      <c r="Q303" s="867"/>
      <c r="R303" s="867"/>
      <c r="S303" s="867"/>
      <c r="T303" s="867"/>
      <c r="U303" s="867"/>
      <c r="V303" s="867"/>
      <c r="W303" s="867"/>
      <c r="X303" s="867"/>
      <c r="Y303" s="867"/>
      <c r="Z303" s="867"/>
      <c r="AA303" s="867"/>
      <c r="AB303" s="867"/>
      <c r="AC303" s="867"/>
      <c r="AD303" s="868"/>
      <c r="AE303" s="430"/>
      <c r="AF303" s="543"/>
    </row>
    <row r="304" spans="1:45">
      <c r="A304" s="473"/>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3"/>
      <c r="AG304" s="277" t="s">
        <v>769</v>
      </c>
    </row>
    <row r="305" spans="1:35" ht="33" customHeight="1">
      <c r="A305" s="372" t="s">
        <v>273</v>
      </c>
      <c r="B305" s="725" t="s">
        <v>480</v>
      </c>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c r="AA305" s="725"/>
      <c r="AB305" s="725"/>
      <c r="AC305" s="725"/>
      <c r="AD305" s="725"/>
      <c r="AE305" s="375"/>
      <c r="AF305" s="393"/>
      <c r="AG305" s="277">
        <f>COUNTBLANK(C307:H313)</f>
        <v>41</v>
      </c>
      <c r="AH305">
        <v>41</v>
      </c>
      <c r="AI305" s="277">
        <v>37</v>
      </c>
    </row>
    <row r="306" spans="1:35" ht="15.75" thickBot="1">
      <c r="A306" s="372"/>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75"/>
      <c r="AF306" s="393"/>
      <c r="AG306" s="277"/>
      <c r="AH306" s="277"/>
      <c r="AI306" s="277"/>
    </row>
    <row r="307" spans="1:35" ht="15.75" thickBot="1">
      <c r="A307" s="429"/>
      <c r="B307" s="356"/>
      <c r="C307" s="835"/>
      <c r="D307" s="836"/>
      <c r="E307" s="836"/>
      <c r="F307" s="837"/>
      <c r="G307" s="414" t="s">
        <v>676</v>
      </c>
      <c r="H307" s="366"/>
      <c r="I307" s="366"/>
      <c r="J307" s="159"/>
      <c r="K307" s="298"/>
      <c r="L307" s="299"/>
      <c r="M307" s="298"/>
      <c r="N307" s="298"/>
      <c r="O307" s="298"/>
      <c r="P307" s="298"/>
      <c r="Q307" s="298"/>
      <c r="R307" s="298"/>
      <c r="S307" s="356"/>
      <c r="T307" s="356"/>
      <c r="U307" s="356"/>
      <c r="V307" s="356"/>
      <c r="W307" s="356"/>
      <c r="X307" s="356"/>
      <c r="Y307" s="356"/>
      <c r="Z307" s="356"/>
      <c r="AA307" s="356"/>
      <c r="AB307" s="356"/>
      <c r="AC307" s="356"/>
      <c r="AD307" s="356"/>
      <c r="AE307" s="375"/>
      <c r="AF307" s="393"/>
      <c r="AG307" s="277"/>
      <c r="AH307" s="277"/>
      <c r="AI307" s="277"/>
    </row>
    <row r="308" spans="1:35">
      <c r="A308" s="429"/>
      <c r="B308" s="356"/>
      <c r="C308" s="474"/>
      <c r="D308" s="474"/>
      <c r="E308" s="475"/>
      <c r="F308" s="475"/>
      <c r="G308" s="414"/>
      <c r="H308" s="366"/>
      <c r="I308" s="366"/>
      <c r="J308" s="159"/>
      <c r="K308" s="298"/>
      <c r="L308" s="299"/>
      <c r="M308" s="298"/>
      <c r="N308" s="298"/>
      <c r="O308" s="298"/>
      <c r="P308" s="298"/>
      <c r="Q308" s="298"/>
      <c r="R308" s="298"/>
      <c r="S308" s="356"/>
      <c r="T308" s="356"/>
      <c r="U308" s="356"/>
      <c r="V308" s="356"/>
      <c r="W308" s="356"/>
      <c r="X308" s="356"/>
      <c r="Y308" s="356"/>
      <c r="Z308" s="356"/>
      <c r="AA308" s="356"/>
      <c r="AB308" s="356"/>
      <c r="AC308" s="356"/>
      <c r="AD308" s="356"/>
      <c r="AE308" s="375"/>
      <c r="AF308" s="393"/>
      <c r="AG308" s="603" t="s">
        <v>744</v>
      </c>
      <c r="AH308" s="603" t="s">
        <v>745</v>
      </c>
      <c r="AI308" s="603" t="s">
        <v>754</v>
      </c>
    </row>
    <row r="309" spans="1:35">
      <c r="A309" s="429"/>
      <c r="B309" s="356"/>
      <c r="C309" s="139"/>
      <c r="D309" s="476"/>
      <c r="E309" s="864"/>
      <c r="F309" s="865"/>
      <c r="G309" s="865"/>
      <c r="H309" s="866"/>
      <c r="I309" s="159" t="s">
        <v>172</v>
      </c>
      <c r="J309" s="366"/>
      <c r="K309" s="366"/>
      <c r="L309" s="159"/>
      <c r="M309" s="298"/>
      <c r="N309" s="299"/>
      <c r="O309" s="298"/>
      <c r="P309" s="298"/>
      <c r="Q309" s="298"/>
      <c r="R309" s="298"/>
      <c r="S309" s="356"/>
      <c r="T309" s="356"/>
      <c r="U309" s="356"/>
      <c r="V309" s="356"/>
      <c r="W309" s="356"/>
      <c r="X309" s="356"/>
      <c r="Y309" s="356"/>
      <c r="Z309" s="356"/>
      <c r="AA309" s="356"/>
      <c r="AB309" s="356"/>
      <c r="AC309" s="356"/>
      <c r="AD309" s="356"/>
      <c r="AE309" s="375"/>
      <c r="AF309" s="393"/>
      <c r="AG309" s="603">
        <f>COUNTIF(E309:H313,"NS")</f>
        <v>0</v>
      </c>
      <c r="AH309" s="604">
        <f>SUM(E309:H313)</f>
        <v>0</v>
      </c>
      <c r="AI309" s="572">
        <f>IF($AH$71=64,0,IF(OR(AND(C307=0,AG309&gt;0),AND(C307="NS",AH309&gt;0),AND(C307="NS",AH309=0,AG309=0)),1,IF(OR(AND(AG309&gt;=2,AH309&lt;C307),AND(C307="NS",AH309=0,AG309&gt;0),C307=AH309),0,1)))</f>
        <v>0</v>
      </c>
    </row>
    <row r="310" spans="1:35" ht="6.75" customHeight="1">
      <c r="A310" s="429"/>
      <c r="B310" s="356"/>
      <c r="C310" s="139"/>
      <c r="D310" s="139"/>
      <c r="E310" s="477"/>
      <c r="F310" s="477"/>
      <c r="G310" s="477"/>
      <c r="H310" s="477"/>
      <c r="I310" s="369"/>
      <c r="J310" s="366"/>
      <c r="K310" s="366"/>
      <c r="L310" s="159"/>
      <c r="M310" s="298"/>
      <c r="N310" s="299"/>
      <c r="O310" s="298"/>
      <c r="P310" s="298"/>
      <c r="Q310" s="298"/>
      <c r="R310" s="298"/>
      <c r="S310" s="356"/>
      <c r="T310" s="356"/>
      <c r="U310" s="356"/>
      <c r="V310" s="356"/>
      <c r="W310" s="356"/>
      <c r="X310" s="356"/>
      <c r="Y310" s="356"/>
      <c r="Z310" s="356"/>
      <c r="AA310" s="356"/>
      <c r="AB310" s="356"/>
      <c r="AC310" s="356"/>
      <c r="AD310" s="356"/>
      <c r="AE310" s="375"/>
      <c r="AF310" s="393"/>
    </row>
    <row r="311" spans="1:35">
      <c r="A311" s="429"/>
      <c r="B311" s="356"/>
      <c r="C311" s="139"/>
      <c r="D311" s="139"/>
      <c r="E311" s="864"/>
      <c r="F311" s="865"/>
      <c r="G311" s="865"/>
      <c r="H311" s="866"/>
      <c r="I311" s="159" t="s">
        <v>173</v>
      </c>
      <c r="J311" s="366"/>
      <c r="K311" s="366"/>
      <c r="L311" s="159"/>
      <c r="M311" s="298"/>
      <c r="N311" s="299"/>
      <c r="O311" s="298"/>
      <c r="P311" s="298"/>
      <c r="Q311" s="298"/>
      <c r="R311" s="298"/>
      <c r="S311" s="356"/>
      <c r="T311" s="356"/>
      <c r="U311" s="356"/>
      <c r="V311" s="356"/>
      <c r="W311" s="356"/>
      <c r="X311" s="356"/>
      <c r="Y311" s="356"/>
      <c r="Z311" s="356"/>
      <c r="AA311" s="356"/>
      <c r="AB311" s="356"/>
      <c r="AC311" s="356"/>
      <c r="AD311" s="356"/>
      <c r="AE311" s="375"/>
      <c r="AF311" s="393"/>
    </row>
    <row r="312" spans="1:35" ht="6.75" customHeight="1">
      <c r="A312" s="429"/>
      <c r="B312" s="356"/>
      <c r="C312" s="139"/>
      <c r="D312" s="139"/>
      <c r="E312" s="477"/>
      <c r="F312" s="477"/>
      <c r="G312" s="477"/>
      <c r="H312" s="477"/>
      <c r="I312" s="159"/>
      <c r="J312" s="366"/>
      <c r="K312" s="366"/>
      <c r="L312" s="159"/>
      <c r="M312" s="298"/>
      <c r="N312" s="299"/>
      <c r="O312" s="298"/>
      <c r="P312" s="298"/>
      <c r="Q312" s="298"/>
      <c r="R312" s="298"/>
      <c r="S312" s="356"/>
      <c r="T312" s="356"/>
      <c r="U312" s="356"/>
      <c r="V312" s="356"/>
      <c r="W312" s="356"/>
      <c r="X312" s="356"/>
      <c r="Y312" s="356"/>
      <c r="Z312" s="356"/>
      <c r="AA312" s="356"/>
      <c r="AB312" s="356"/>
      <c r="AC312" s="356"/>
      <c r="AD312" s="356"/>
      <c r="AE312" s="375"/>
      <c r="AF312" s="393"/>
    </row>
    <row r="313" spans="1:35">
      <c r="A313" s="429"/>
      <c r="B313" s="356"/>
      <c r="C313" s="139"/>
      <c r="D313" s="139"/>
      <c r="E313" s="864"/>
      <c r="F313" s="865"/>
      <c r="G313" s="865"/>
      <c r="H313" s="866"/>
      <c r="I313" s="159" t="s">
        <v>283</v>
      </c>
      <c r="J313" s="366"/>
      <c r="K313" s="366"/>
      <c r="L313" s="159"/>
      <c r="M313" s="298"/>
      <c r="N313" s="299"/>
      <c r="O313" s="298"/>
      <c r="P313" s="298"/>
      <c r="Q313" s="298"/>
      <c r="R313" s="298"/>
      <c r="S313" s="356"/>
      <c r="T313" s="356"/>
      <c r="U313" s="356"/>
      <c r="V313" s="356"/>
      <c r="W313" s="356"/>
      <c r="X313" s="356"/>
      <c r="Y313" s="356"/>
      <c r="Z313" s="356"/>
      <c r="AA313" s="356"/>
      <c r="AB313" s="356"/>
      <c r="AC313" s="356"/>
      <c r="AD313" s="356"/>
      <c r="AE313" s="375"/>
      <c r="AF313" s="393"/>
    </row>
    <row r="314" spans="1:35">
      <c r="A314" s="429"/>
      <c r="B314" s="715" t="str">
        <f>IF(SUM(AI309)=0,"","ERROR: La suma de los datos registrados no coinciden con el total ")</f>
        <v/>
      </c>
      <c r="C314" s="715"/>
      <c r="D314" s="715"/>
      <c r="E314" s="715"/>
      <c r="F314" s="715"/>
      <c r="G314" s="715"/>
      <c r="H314" s="715"/>
      <c r="I314" s="715"/>
      <c r="J314" s="715"/>
      <c r="K314" s="715"/>
      <c r="L314" s="715"/>
      <c r="M314" s="715"/>
      <c r="N314" s="715"/>
      <c r="O314" s="715"/>
      <c r="P314" s="715"/>
      <c r="Q314" s="715"/>
      <c r="R314" s="715"/>
      <c r="S314" s="715"/>
      <c r="T314" s="715"/>
      <c r="U314" s="715"/>
      <c r="V314" s="715"/>
      <c r="W314" s="715"/>
      <c r="X314" s="715"/>
      <c r="Y314" s="715"/>
      <c r="Z314" s="715"/>
      <c r="AA314" s="715"/>
      <c r="AB314" s="715"/>
      <c r="AC314" s="715"/>
      <c r="AD314" s="715"/>
      <c r="AE314" s="375"/>
      <c r="AF314" s="393"/>
    </row>
    <row r="315" spans="1:35">
      <c r="A315" s="429"/>
      <c r="B315" s="713" t="str">
        <f>IF(OR(AG305=AH305,AG305=AI305),"","ERROR: Favor de llenar todas la celdas, si no se cuenta con la información registrar NS")</f>
        <v/>
      </c>
      <c r="C315" s="713"/>
      <c r="D315" s="713"/>
      <c r="E315" s="713"/>
      <c r="F315" s="713"/>
      <c r="G315" s="713"/>
      <c r="H315" s="713"/>
      <c r="I315" s="713"/>
      <c r="J315" s="713"/>
      <c r="K315" s="713"/>
      <c r="L315" s="713"/>
      <c r="M315" s="713"/>
      <c r="N315" s="713"/>
      <c r="O315" s="713"/>
      <c r="P315" s="713"/>
      <c r="Q315" s="713"/>
      <c r="R315" s="713"/>
      <c r="S315" s="713"/>
      <c r="T315" s="713"/>
      <c r="U315" s="713"/>
      <c r="V315" s="713"/>
      <c r="W315" s="713"/>
      <c r="X315" s="713"/>
      <c r="Y315" s="713"/>
      <c r="Z315" s="713"/>
      <c r="AA315" s="713"/>
      <c r="AB315" s="713"/>
      <c r="AC315" s="713"/>
      <c r="AD315" s="713"/>
      <c r="AE315" s="375"/>
      <c r="AF315" s="393"/>
    </row>
    <row r="316" spans="1:35" ht="15.75" thickBot="1">
      <c r="A316" s="429"/>
      <c r="B316" s="713"/>
      <c r="C316" s="713"/>
      <c r="D316" s="713"/>
      <c r="E316" s="713"/>
      <c r="F316" s="713"/>
      <c r="G316" s="713"/>
      <c r="H316" s="713"/>
      <c r="I316" s="713"/>
      <c r="J316" s="713"/>
      <c r="K316" s="713"/>
      <c r="L316" s="713"/>
      <c r="M316" s="713"/>
      <c r="N316" s="713"/>
      <c r="O316" s="713"/>
      <c r="P316" s="713"/>
      <c r="Q316" s="713"/>
      <c r="R316" s="713"/>
      <c r="S316" s="713"/>
      <c r="T316" s="713"/>
      <c r="U316" s="713"/>
      <c r="V316" s="713"/>
      <c r="W316" s="713"/>
      <c r="X316" s="713"/>
      <c r="Y316" s="713"/>
      <c r="Z316" s="713"/>
      <c r="AA316" s="713"/>
      <c r="AB316" s="713"/>
      <c r="AC316" s="713"/>
      <c r="AD316" s="713"/>
      <c r="AE316" s="375"/>
      <c r="AF316" s="393"/>
    </row>
    <row r="317" spans="1:35" ht="15.75" thickBot="1">
      <c r="A317" s="411"/>
      <c r="B317" s="761" t="s">
        <v>502</v>
      </c>
      <c r="C317" s="762"/>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762"/>
      <c r="AD317" s="763"/>
      <c r="AE317" s="430"/>
      <c r="AF317" s="543"/>
    </row>
    <row r="318" spans="1:35">
      <c r="A318" s="472"/>
      <c r="B318" s="742" t="s">
        <v>79</v>
      </c>
      <c r="C318" s="743"/>
      <c r="D318" s="743"/>
      <c r="E318" s="743"/>
      <c r="F318" s="743"/>
      <c r="G318" s="743"/>
      <c r="H318" s="743"/>
      <c r="I318" s="743"/>
      <c r="J318" s="743"/>
      <c r="K318" s="743"/>
      <c r="L318" s="743"/>
      <c r="M318" s="743"/>
      <c r="N318" s="743"/>
      <c r="O318" s="743"/>
      <c r="P318" s="743"/>
      <c r="Q318" s="743"/>
      <c r="R318" s="743"/>
      <c r="S318" s="743"/>
      <c r="T318" s="743"/>
      <c r="U318" s="743"/>
      <c r="V318" s="743"/>
      <c r="W318" s="743"/>
      <c r="X318" s="743"/>
      <c r="Y318" s="743"/>
      <c r="Z318" s="743"/>
      <c r="AA318" s="743"/>
      <c r="AB318" s="743"/>
      <c r="AC318" s="743"/>
      <c r="AD318" s="744"/>
      <c r="AE318" s="159"/>
      <c r="AF318" s="543"/>
    </row>
    <row r="319" spans="1:35" ht="24.75" customHeight="1">
      <c r="A319" s="372"/>
      <c r="B319" s="478"/>
      <c r="C319" s="745" t="s">
        <v>425</v>
      </c>
      <c r="D319" s="745"/>
      <c r="E319" s="745"/>
      <c r="F319" s="745"/>
      <c r="G319" s="745"/>
      <c r="H319" s="745"/>
      <c r="I319" s="745"/>
      <c r="J319" s="745"/>
      <c r="K319" s="745"/>
      <c r="L319" s="745"/>
      <c r="M319" s="745"/>
      <c r="N319" s="745"/>
      <c r="O319" s="745"/>
      <c r="P319" s="745"/>
      <c r="Q319" s="745"/>
      <c r="R319" s="745"/>
      <c r="S319" s="745"/>
      <c r="T319" s="745"/>
      <c r="U319" s="745"/>
      <c r="V319" s="745"/>
      <c r="W319" s="745"/>
      <c r="X319" s="745"/>
      <c r="Y319" s="745"/>
      <c r="Z319" s="745"/>
      <c r="AA319" s="745"/>
      <c r="AB319" s="745"/>
      <c r="AC319" s="745"/>
      <c r="AD319" s="746"/>
      <c r="AE319" s="56"/>
      <c r="AF319" s="543"/>
    </row>
    <row r="320" spans="1:35" ht="51" customHeight="1">
      <c r="A320" s="372"/>
      <c r="B320" s="479"/>
      <c r="C320" s="841" t="s">
        <v>481</v>
      </c>
      <c r="D320" s="841"/>
      <c r="E320" s="841"/>
      <c r="F320" s="841"/>
      <c r="G320" s="841"/>
      <c r="H320" s="841"/>
      <c r="I320" s="841"/>
      <c r="J320" s="841"/>
      <c r="K320" s="841"/>
      <c r="L320" s="841"/>
      <c r="M320" s="841"/>
      <c r="N320" s="841"/>
      <c r="O320" s="841"/>
      <c r="P320" s="841"/>
      <c r="Q320" s="841"/>
      <c r="R320" s="841"/>
      <c r="S320" s="841"/>
      <c r="T320" s="841"/>
      <c r="U320" s="841"/>
      <c r="V320" s="841"/>
      <c r="W320" s="841"/>
      <c r="X320" s="841"/>
      <c r="Y320" s="841"/>
      <c r="Z320" s="841"/>
      <c r="AA320" s="841"/>
      <c r="AB320" s="841"/>
      <c r="AC320" s="841"/>
      <c r="AD320" s="842"/>
      <c r="AE320" s="159"/>
      <c r="AF320" s="543"/>
    </row>
    <row r="321" spans="1:35" ht="24" customHeight="1">
      <c r="A321" s="179"/>
      <c r="B321" s="480"/>
      <c r="C321" s="841" t="s">
        <v>478</v>
      </c>
      <c r="D321" s="841"/>
      <c r="E321" s="841"/>
      <c r="F321" s="841"/>
      <c r="G321" s="841"/>
      <c r="H321" s="841"/>
      <c r="I321" s="841"/>
      <c r="J321" s="841"/>
      <c r="K321" s="841"/>
      <c r="L321" s="841"/>
      <c r="M321" s="841"/>
      <c r="N321" s="841"/>
      <c r="O321" s="841"/>
      <c r="P321" s="841"/>
      <c r="Q321" s="841"/>
      <c r="R321" s="841"/>
      <c r="S321" s="841"/>
      <c r="T321" s="841"/>
      <c r="U321" s="841"/>
      <c r="V321" s="841"/>
      <c r="W321" s="841"/>
      <c r="X321" s="841"/>
      <c r="Y321" s="841"/>
      <c r="Z321" s="841"/>
      <c r="AA321" s="841"/>
      <c r="AB321" s="841"/>
      <c r="AC321" s="841"/>
      <c r="AD321" s="842"/>
      <c r="AE321" s="481"/>
      <c r="AF321" s="543"/>
    </row>
    <row r="322" spans="1:35">
      <c r="A322" s="382"/>
      <c r="B322" s="383"/>
      <c r="C322" s="850" t="s">
        <v>479</v>
      </c>
      <c r="D322" s="850"/>
      <c r="E322" s="850"/>
      <c r="F322" s="850"/>
      <c r="G322" s="850"/>
      <c r="H322" s="850"/>
      <c r="I322" s="850"/>
      <c r="J322" s="850"/>
      <c r="K322" s="850"/>
      <c r="L322" s="850"/>
      <c r="M322" s="850"/>
      <c r="N322" s="850"/>
      <c r="O322" s="850"/>
      <c r="P322" s="850"/>
      <c r="Q322" s="850"/>
      <c r="R322" s="850"/>
      <c r="S322" s="850"/>
      <c r="T322" s="850"/>
      <c r="U322" s="850"/>
      <c r="V322" s="850"/>
      <c r="W322" s="850"/>
      <c r="X322" s="850"/>
      <c r="Y322" s="850"/>
      <c r="Z322" s="850"/>
      <c r="AA322" s="850"/>
      <c r="AB322" s="850"/>
      <c r="AC322" s="850"/>
      <c r="AD322" s="851"/>
      <c r="AE322" s="384"/>
      <c r="AF322" s="543"/>
    </row>
    <row r="323" spans="1:35">
      <c r="A323" s="411"/>
      <c r="B323" s="876" t="s">
        <v>78</v>
      </c>
      <c r="C323" s="877"/>
      <c r="D323" s="877"/>
      <c r="E323" s="877"/>
      <c r="F323" s="877"/>
      <c r="G323" s="877"/>
      <c r="H323" s="877"/>
      <c r="I323" s="877"/>
      <c r="J323" s="877"/>
      <c r="K323" s="877"/>
      <c r="L323" s="877"/>
      <c r="M323" s="877"/>
      <c r="N323" s="877"/>
      <c r="O323" s="877"/>
      <c r="P323" s="877"/>
      <c r="Q323" s="877"/>
      <c r="R323" s="877"/>
      <c r="S323" s="877"/>
      <c r="T323" s="877"/>
      <c r="U323" s="877"/>
      <c r="V323" s="877"/>
      <c r="W323" s="877"/>
      <c r="X323" s="877"/>
      <c r="Y323" s="877"/>
      <c r="Z323" s="877"/>
      <c r="AA323" s="877"/>
      <c r="AB323" s="877"/>
      <c r="AC323" s="877"/>
      <c r="AD323" s="878"/>
      <c r="AE323" s="430"/>
      <c r="AF323" s="543"/>
    </row>
    <row r="324" spans="1:35" ht="57.75" customHeight="1">
      <c r="A324" s="411"/>
      <c r="B324" s="482"/>
      <c r="C324" s="867" t="s">
        <v>677</v>
      </c>
      <c r="D324" s="867"/>
      <c r="E324" s="867"/>
      <c r="F324" s="867"/>
      <c r="G324" s="867"/>
      <c r="H324" s="867"/>
      <c r="I324" s="867"/>
      <c r="J324" s="867"/>
      <c r="K324" s="867"/>
      <c r="L324" s="867"/>
      <c r="M324" s="867"/>
      <c r="N324" s="867"/>
      <c r="O324" s="867"/>
      <c r="P324" s="867"/>
      <c r="Q324" s="867"/>
      <c r="R324" s="867"/>
      <c r="S324" s="867"/>
      <c r="T324" s="867"/>
      <c r="U324" s="867"/>
      <c r="V324" s="867"/>
      <c r="W324" s="867"/>
      <c r="X324" s="867"/>
      <c r="Y324" s="867"/>
      <c r="Z324" s="867"/>
      <c r="AA324" s="867"/>
      <c r="AB324" s="867"/>
      <c r="AC324" s="867"/>
      <c r="AD324" s="868"/>
      <c r="AE324" s="430"/>
      <c r="AF324" s="543"/>
    </row>
    <row r="325" spans="1:35">
      <c r="A325" s="411"/>
      <c r="B325" s="483"/>
      <c r="C325" s="358"/>
      <c r="D325" s="358"/>
      <c r="E325" s="358"/>
      <c r="F325" s="358"/>
      <c r="G325" s="358"/>
      <c r="H325" s="358"/>
      <c r="I325" s="358"/>
      <c r="J325" s="358"/>
      <c r="K325" s="358"/>
      <c r="L325" s="358"/>
      <c r="M325" s="358"/>
      <c r="N325" s="358"/>
      <c r="O325" s="358"/>
      <c r="P325" s="358"/>
      <c r="Q325" s="358"/>
      <c r="R325" s="358"/>
      <c r="S325" s="358"/>
      <c r="T325" s="358"/>
      <c r="U325" s="358"/>
      <c r="V325" s="358"/>
      <c r="W325" s="358"/>
      <c r="X325" s="358"/>
      <c r="Y325" s="358"/>
      <c r="Z325" s="358"/>
      <c r="AA325" s="358"/>
      <c r="AB325" s="358"/>
      <c r="AC325" s="358"/>
      <c r="AD325" s="358"/>
      <c r="AE325" s="430"/>
      <c r="AF325" s="543"/>
    </row>
    <row r="326" spans="1:35" ht="27" customHeight="1">
      <c r="A326" s="372" t="s">
        <v>274</v>
      </c>
      <c r="B326" s="725" t="s">
        <v>482</v>
      </c>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c r="AA326" s="725"/>
      <c r="AB326" s="725"/>
      <c r="AC326" s="725"/>
      <c r="AD326" s="725"/>
      <c r="AE326" s="375"/>
      <c r="AF326" s="393"/>
      <c r="AG326" s="277" t="s">
        <v>769</v>
      </c>
    </row>
    <row r="327" spans="1:35" ht="51.75" customHeight="1">
      <c r="A327" s="372"/>
      <c r="B327" s="356"/>
      <c r="C327" s="726" t="s">
        <v>388</v>
      </c>
      <c r="D327" s="726"/>
      <c r="E327" s="726"/>
      <c r="F327" s="726"/>
      <c r="G327" s="726"/>
      <c r="H327" s="726"/>
      <c r="I327" s="726"/>
      <c r="J327" s="726"/>
      <c r="K327" s="726"/>
      <c r="L327" s="726"/>
      <c r="M327" s="726"/>
      <c r="N327" s="726"/>
      <c r="O327" s="726"/>
      <c r="P327" s="726"/>
      <c r="Q327" s="726"/>
      <c r="R327" s="726"/>
      <c r="S327" s="726"/>
      <c r="T327" s="726"/>
      <c r="U327" s="726"/>
      <c r="V327" s="726"/>
      <c r="W327" s="726"/>
      <c r="X327" s="726"/>
      <c r="Y327" s="726"/>
      <c r="Z327" s="726"/>
      <c r="AA327" s="726"/>
      <c r="AB327" s="726"/>
      <c r="AC327" s="726"/>
      <c r="AD327" s="726"/>
      <c r="AE327" s="375"/>
      <c r="AF327" s="393"/>
      <c r="AG327" s="277">
        <f>COUNTBLANK(C329:H337)</f>
        <v>53</v>
      </c>
      <c r="AH327">
        <v>53</v>
      </c>
      <c r="AI327" s="277">
        <v>48</v>
      </c>
    </row>
    <row r="328" spans="1:35" ht="15.75" thickBot="1">
      <c r="A328" s="372"/>
      <c r="B328" s="390"/>
      <c r="C328" s="413"/>
      <c r="D328" s="413"/>
      <c r="E328" s="413"/>
      <c r="F328" s="413"/>
      <c r="G328" s="413"/>
      <c r="H328" s="413"/>
      <c r="I328" s="413"/>
      <c r="J328" s="413"/>
      <c r="K328" s="413"/>
      <c r="L328" s="413"/>
      <c r="M328" s="413"/>
      <c r="N328" s="413"/>
      <c r="O328" s="413"/>
      <c r="P328" s="413"/>
      <c r="Q328" s="413"/>
      <c r="R328" s="413"/>
      <c r="S328" s="413"/>
      <c r="T328" s="413"/>
      <c r="U328" s="413"/>
      <c r="V328" s="413"/>
      <c r="W328" s="413"/>
      <c r="X328" s="413"/>
      <c r="Y328" s="413"/>
      <c r="Z328" s="413"/>
      <c r="AA328" s="413"/>
      <c r="AB328" s="413"/>
      <c r="AC328" s="413"/>
      <c r="AD328" s="413"/>
      <c r="AE328" s="375"/>
      <c r="AF328" s="393"/>
      <c r="AG328" s="277"/>
      <c r="AH328" s="277"/>
      <c r="AI328" s="277"/>
    </row>
    <row r="329" spans="1:35" ht="15.75" thickBot="1">
      <c r="A329" s="429"/>
      <c r="B329" s="390"/>
      <c r="C329" s="835"/>
      <c r="D329" s="836"/>
      <c r="E329" s="836"/>
      <c r="F329" s="837"/>
      <c r="G329" s="359" t="s">
        <v>678</v>
      </c>
      <c r="H329" s="414"/>
      <c r="I329" s="414"/>
      <c r="J329" s="414"/>
      <c r="K329" s="414"/>
      <c r="L329" s="414"/>
      <c r="M329" s="414"/>
      <c r="N329" s="455"/>
      <c r="O329" s="455"/>
      <c r="P329" s="455"/>
      <c r="Q329" s="455"/>
      <c r="R329" s="455"/>
      <c r="S329" s="455"/>
      <c r="T329" s="455"/>
      <c r="U329" s="484"/>
      <c r="V329" s="484"/>
      <c r="W329" s="484"/>
      <c r="X329" s="484"/>
      <c r="Y329" s="484"/>
      <c r="Z329" s="484"/>
      <c r="AA329" s="484"/>
      <c r="AB329" s="484"/>
      <c r="AC329" s="484"/>
      <c r="AD329" s="484"/>
      <c r="AE329" s="375"/>
      <c r="AF329" s="393"/>
      <c r="AG329" s="277"/>
      <c r="AH329" s="277"/>
      <c r="AI329" s="277"/>
    </row>
    <row r="330" spans="1:35" ht="14.25" customHeight="1">
      <c r="A330" s="429"/>
      <c r="B330" s="390"/>
      <c r="C330" s="474"/>
      <c r="D330" s="474"/>
      <c r="E330" s="475"/>
      <c r="F330" s="475"/>
      <c r="G330" s="178"/>
      <c r="H330" s="414"/>
      <c r="I330" s="414"/>
      <c r="J330" s="414"/>
      <c r="K330" s="414"/>
      <c r="L330" s="414"/>
      <c r="M330" s="414"/>
      <c r="N330" s="455"/>
      <c r="O330" s="455"/>
      <c r="P330" s="455"/>
      <c r="Q330" s="455"/>
      <c r="R330" s="455"/>
      <c r="S330" s="455"/>
      <c r="T330" s="455"/>
      <c r="U330" s="484"/>
      <c r="V330" s="484"/>
      <c r="W330" s="484"/>
      <c r="X330" s="484"/>
      <c r="Y330" s="484"/>
      <c r="Z330" s="484"/>
      <c r="AA330" s="484"/>
      <c r="AB330" s="484"/>
      <c r="AC330" s="484"/>
      <c r="AD330" s="484"/>
      <c r="AE330" s="375"/>
      <c r="AF330" s="393"/>
      <c r="AG330" s="603" t="s">
        <v>744</v>
      </c>
      <c r="AH330" s="603" t="s">
        <v>745</v>
      </c>
      <c r="AI330" s="603" t="s">
        <v>754</v>
      </c>
    </row>
    <row r="331" spans="1:35" ht="15" customHeight="1">
      <c r="A331" s="429"/>
      <c r="B331" s="390"/>
      <c r="C331" s="139"/>
      <c r="D331" s="476"/>
      <c r="E331" s="864"/>
      <c r="F331" s="865"/>
      <c r="G331" s="865"/>
      <c r="H331" s="866"/>
      <c r="I331" s="485" t="s">
        <v>174</v>
      </c>
      <c r="J331" s="369"/>
      <c r="K331" s="369"/>
      <c r="L331" s="369"/>
      <c r="M331" s="369"/>
      <c r="N331" s="369"/>
      <c r="O331" s="369"/>
      <c r="P331" s="369"/>
      <c r="Q331" s="369"/>
      <c r="R331" s="369"/>
      <c r="S331" s="369"/>
      <c r="T331" s="369"/>
      <c r="U331" s="484"/>
      <c r="V331" s="484"/>
      <c r="W331" s="484"/>
      <c r="X331" s="484"/>
      <c r="Y331" s="484"/>
      <c r="Z331" s="484"/>
      <c r="AA331" s="484"/>
      <c r="AB331" s="484"/>
      <c r="AC331" s="484"/>
      <c r="AD331" s="484"/>
      <c r="AE331" s="375"/>
      <c r="AF331" s="393"/>
      <c r="AG331" s="603">
        <f>COUNTIF(E331:H337,"NS")</f>
        <v>0</v>
      </c>
      <c r="AH331" s="604">
        <f>SUM(E331:H337)</f>
        <v>0</v>
      </c>
      <c r="AI331" s="572">
        <f>IF($AH$71=64,0,IF(OR(AND(C329=0,AG331&gt;0),AND(C329="NS",AH331&gt;0),AND(C329="NS",AH331=0,AG331=0)),1,IF(OR(AND(AG331&gt;=2,AH331&lt;C329),AND(C329="NS",AH331=0,AG331&gt;0),C329=AH331),0,1)))</f>
        <v>0</v>
      </c>
    </row>
    <row r="332" spans="1:35" ht="6.75" customHeight="1">
      <c r="A332" s="429"/>
      <c r="B332" s="390"/>
      <c r="C332" s="139"/>
      <c r="D332" s="139"/>
      <c r="E332" s="477"/>
      <c r="F332" s="477"/>
      <c r="G332" s="477"/>
      <c r="H332" s="477"/>
      <c r="I332" s="486"/>
      <c r="J332" s="486"/>
      <c r="K332" s="486"/>
      <c r="L332" s="486"/>
      <c r="M332" s="486"/>
      <c r="N332" s="486"/>
      <c r="O332" s="486"/>
      <c r="P332" s="455"/>
      <c r="Q332" s="455"/>
      <c r="R332" s="487"/>
      <c r="S332" s="455"/>
      <c r="T332" s="455"/>
      <c r="U332" s="484"/>
      <c r="V332" s="484"/>
      <c r="W332" s="484"/>
      <c r="X332" s="484"/>
      <c r="Y332" s="484"/>
      <c r="Z332" s="484"/>
      <c r="AA332" s="484"/>
      <c r="AB332" s="484"/>
      <c r="AC332" s="484"/>
      <c r="AD332" s="484"/>
      <c r="AE332" s="375"/>
      <c r="AF332" s="393"/>
    </row>
    <row r="333" spans="1:35" ht="14.25" customHeight="1">
      <c r="A333" s="429"/>
      <c r="B333" s="390"/>
      <c r="C333" s="139"/>
      <c r="D333" s="139"/>
      <c r="E333" s="864"/>
      <c r="F333" s="865"/>
      <c r="G333" s="865"/>
      <c r="H333" s="866"/>
      <c r="I333" s="485" t="s">
        <v>175</v>
      </c>
      <c r="J333" s="369"/>
      <c r="K333" s="369"/>
      <c r="L333" s="369"/>
      <c r="M333" s="369"/>
      <c r="N333" s="369"/>
      <c r="O333" s="369"/>
      <c r="P333" s="369"/>
      <c r="Q333" s="369"/>
      <c r="R333" s="369"/>
      <c r="S333" s="369"/>
      <c r="T333" s="369"/>
      <c r="U333" s="484"/>
      <c r="V333" s="484"/>
      <c r="W333" s="484"/>
      <c r="X333" s="484"/>
      <c r="Y333" s="484"/>
      <c r="Z333" s="484"/>
      <c r="AA333" s="484"/>
      <c r="AB333" s="484"/>
      <c r="AC333" s="484"/>
      <c r="AD333" s="484"/>
      <c r="AE333" s="375"/>
      <c r="AF333" s="393"/>
    </row>
    <row r="334" spans="1:35" ht="6.75" customHeight="1">
      <c r="A334" s="429"/>
      <c r="B334" s="390"/>
      <c r="C334" s="139"/>
      <c r="D334" s="139"/>
      <c r="E334" s="477"/>
      <c r="F334" s="477"/>
      <c r="G334" s="477"/>
      <c r="H334" s="477"/>
      <c r="I334" s="488"/>
      <c r="J334" s="488"/>
      <c r="K334" s="488"/>
      <c r="L334" s="488"/>
      <c r="M334" s="488"/>
      <c r="N334" s="488"/>
      <c r="O334" s="488"/>
      <c r="P334" s="455"/>
      <c r="Q334" s="455"/>
      <c r="R334" s="455"/>
      <c r="S334" s="455"/>
      <c r="T334" s="455"/>
      <c r="U334" s="484"/>
      <c r="V334" s="484"/>
      <c r="W334" s="484"/>
      <c r="X334" s="484"/>
      <c r="Y334" s="484"/>
      <c r="Z334" s="484"/>
      <c r="AA334" s="484"/>
      <c r="AB334" s="484"/>
      <c r="AC334" s="484"/>
      <c r="AD334" s="484"/>
      <c r="AE334" s="375"/>
      <c r="AF334" s="393"/>
    </row>
    <row r="335" spans="1:35" ht="14.25" customHeight="1">
      <c r="A335" s="165"/>
      <c r="B335" s="390"/>
      <c r="C335" s="139"/>
      <c r="D335" s="139"/>
      <c r="E335" s="864"/>
      <c r="F335" s="865"/>
      <c r="G335" s="865"/>
      <c r="H335" s="866"/>
      <c r="I335" s="485" t="s">
        <v>176</v>
      </c>
      <c r="J335" s="369"/>
      <c r="K335" s="369"/>
      <c r="L335" s="369"/>
      <c r="M335" s="369"/>
      <c r="N335" s="369"/>
      <c r="O335" s="369"/>
      <c r="P335" s="369"/>
      <c r="Q335" s="369"/>
      <c r="R335" s="369"/>
      <c r="S335" s="369"/>
      <c r="T335" s="369"/>
      <c r="U335" s="484"/>
      <c r="V335" s="484"/>
      <c r="W335" s="484"/>
      <c r="X335" s="484"/>
      <c r="Y335" s="484"/>
      <c r="Z335" s="484"/>
      <c r="AA335" s="484"/>
      <c r="AB335" s="484"/>
      <c r="AC335" s="484"/>
      <c r="AD335" s="484"/>
      <c r="AE335" s="375"/>
      <c r="AF335" s="393"/>
    </row>
    <row r="336" spans="1:35" ht="6.75" customHeight="1">
      <c r="A336" s="165"/>
      <c r="B336" s="390"/>
      <c r="C336" s="139"/>
      <c r="D336" s="139"/>
      <c r="E336" s="477"/>
      <c r="F336" s="477"/>
      <c r="G336" s="477"/>
      <c r="H336" s="477"/>
      <c r="I336" s="486"/>
      <c r="J336" s="462"/>
      <c r="K336" s="462"/>
      <c r="L336" s="462"/>
      <c r="M336" s="462"/>
      <c r="N336" s="462"/>
      <c r="O336" s="462"/>
      <c r="P336" s="455"/>
      <c r="Q336" s="455"/>
      <c r="R336" s="455"/>
      <c r="S336" s="455"/>
      <c r="T336" s="455"/>
      <c r="U336" s="484"/>
      <c r="V336" s="484"/>
      <c r="W336" s="484"/>
      <c r="X336" s="484"/>
      <c r="Y336" s="484"/>
      <c r="Z336" s="484"/>
      <c r="AA336" s="484"/>
      <c r="AB336" s="484"/>
      <c r="AC336" s="484"/>
      <c r="AD336" s="484"/>
      <c r="AE336" s="375"/>
      <c r="AF336" s="393"/>
    </row>
    <row r="337" spans="1:32" ht="14.25" customHeight="1">
      <c r="A337" s="165"/>
      <c r="B337" s="390"/>
      <c r="C337" s="139"/>
      <c r="D337" s="139"/>
      <c r="E337" s="864"/>
      <c r="F337" s="865"/>
      <c r="G337" s="865"/>
      <c r="H337" s="866"/>
      <c r="I337" s="485" t="s">
        <v>177</v>
      </c>
      <c r="J337" s="369"/>
      <c r="K337" s="369"/>
      <c r="L337" s="369"/>
      <c r="M337" s="369"/>
      <c r="N337" s="369"/>
      <c r="O337" s="369"/>
      <c r="P337" s="369"/>
      <c r="Q337" s="369"/>
      <c r="R337" s="369"/>
      <c r="S337" s="369"/>
      <c r="T337" s="369"/>
      <c r="U337" s="484"/>
      <c r="V337" s="484"/>
      <c r="W337" s="484"/>
      <c r="X337" s="484"/>
      <c r="Y337" s="484"/>
      <c r="Z337" s="484"/>
      <c r="AA337" s="484"/>
      <c r="AB337" s="484"/>
      <c r="AC337" s="484"/>
      <c r="AD337" s="484"/>
      <c r="AE337" s="375"/>
      <c r="AF337" s="393"/>
    </row>
    <row r="338" spans="1:32">
      <c r="A338" s="165"/>
      <c r="B338" s="715" t="str">
        <f>IF(SUM(AI331)=0,"","ERROR: La suma de los datos registrados no coinciden con el total ")</f>
        <v/>
      </c>
      <c r="C338" s="715"/>
      <c r="D338" s="715"/>
      <c r="E338" s="715"/>
      <c r="F338" s="715"/>
      <c r="G338" s="715"/>
      <c r="H338" s="715"/>
      <c r="I338" s="715"/>
      <c r="J338" s="715"/>
      <c r="K338" s="715"/>
      <c r="L338" s="715"/>
      <c r="M338" s="715"/>
      <c r="N338" s="715"/>
      <c r="O338" s="715"/>
      <c r="P338" s="715"/>
      <c r="Q338" s="715"/>
      <c r="R338" s="715"/>
      <c r="S338" s="715"/>
      <c r="T338" s="715"/>
      <c r="U338" s="715"/>
      <c r="V338" s="715"/>
      <c r="W338" s="715"/>
      <c r="X338" s="715"/>
      <c r="Y338" s="715"/>
      <c r="Z338" s="715"/>
      <c r="AA338" s="715"/>
      <c r="AB338" s="715"/>
      <c r="AC338" s="715"/>
      <c r="AD338" s="715"/>
      <c r="AE338" s="375"/>
      <c r="AF338" s="393"/>
    </row>
    <row r="339" spans="1:32">
      <c r="A339" s="165"/>
      <c r="B339" s="713" t="str">
        <f>IF(OR(AG327=AH327,AG327=AI327),"","ERROR: Favor de llenar todas la celdas, si no se cuenta con la información registrar NS")</f>
        <v/>
      </c>
      <c r="C339" s="713"/>
      <c r="D339" s="713"/>
      <c r="E339" s="713"/>
      <c r="F339" s="713"/>
      <c r="G339" s="713"/>
      <c r="H339" s="713"/>
      <c r="I339" s="713"/>
      <c r="J339" s="713"/>
      <c r="K339" s="713"/>
      <c r="L339" s="713"/>
      <c r="M339" s="713"/>
      <c r="N339" s="713"/>
      <c r="O339" s="713"/>
      <c r="P339" s="713"/>
      <c r="Q339" s="713"/>
      <c r="R339" s="713"/>
      <c r="S339" s="713"/>
      <c r="T339" s="713"/>
      <c r="U339" s="713"/>
      <c r="V339" s="713"/>
      <c r="W339" s="713"/>
      <c r="X339" s="713"/>
      <c r="Y339" s="713"/>
      <c r="Z339" s="713"/>
      <c r="AA339" s="713"/>
      <c r="AB339" s="713"/>
      <c r="AC339" s="713"/>
      <c r="AD339" s="713"/>
      <c r="AE339" s="375"/>
      <c r="AF339" s="393"/>
    </row>
    <row r="340" spans="1:32" ht="15.75" thickBot="1">
      <c r="A340" s="165"/>
      <c r="B340" s="390"/>
      <c r="C340" s="139"/>
      <c r="D340" s="139"/>
      <c r="E340" s="489"/>
      <c r="F340" s="489"/>
      <c r="G340" s="489"/>
      <c r="H340" s="489"/>
      <c r="I340" s="369"/>
      <c r="J340" s="159"/>
      <c r="K340" s="159"/>
      <c r="L340" s="159"/>
      <c r="M340" s="159"/>
      <c r="N340" s="159"/>
      <c r="O340" s="159"/>
      <c r="P340" s="455"/>
      <c r="Q340" s="455"/>
      <c r="R340" s="455"/>
      <c r="S340" s="455"/>
      <c r="T340" s="455"/>
      <c r="U340" s="484"/>
      <c r="V340" s="484"/>
      <c r="W340" s="484"/>
      <c r="X340" s="484"/>
      <c r="Y340" s="484"/>
      <c r="Z340" s="484"/>
      <c r="AA340" s="484"/>
      <c r="AB340" s="484"/>
      <c r="AC340" s="484"/>
      <c r="AD340" s="484"/>
      <c r="AE340" s="375"/>
      <c r="AF340" s="393"/>
    </row>
    <row r="341" spans="1:32" ht="15.75" thickBot="1">
      <c r="A341" s="372"/>
      <c r="B341" s="761" t="s">
        <v>503</v>
      </c>
      <c r="C341" s="762"/>
      <c r="D341" s="762"/>
      <c r="E341" s="762"/>
      <c r="F341" s="762"/>
      <c r="G341" s="762"/>
      <c r="H341" s="762"/>
      <c r="I341" s="762"/>
      <c r="J341" s="762"/>
      <c r="K341" s="762"/>
      <c r="L341" s="762"/>
      <c r="M341" s="762"/>
      <c r="N341" s="762"/>
      <c r="O341" s="762"/>
      <c r="P341" s="762"/>
      <c r="Q341" s="762"/>
      <c r="R341" s="762"/>
      <c r="S341" s="762"/>
      <c r="T341" s="762"/>
      <c r="U341" s="762"/>
      <c r="V341" s="762"/>
      <c r="W341" s="762"/>
      <c r="X341" s="762"/>
      <c r="Y341" s="762"/>
      <c r="Z341" s="762"/>
      <c r="AA341" s="762"/>
      <c r="AB341" s="762"/>
      <c r="AC341" s="762"/>
      <c r="AD341" s="763"/>
      <c r="AE341" s="430"/>
      <c r="AF341" s="543"/>
    </row>
    <row r="342" spans="1:32">
      <c r="A342" s="472"/>
      <c r="B342" s="742" t="s">
        <v>79</v>
      </c>
      <c r="C342" s="743"/>
      <c r="D342" s="743"/>
      <c r="E342" s="743"/>
      <c r="F342" s="743"/>
      <c r="G342" s="743"/>
      <c r="H342" s="743"/>
      <c r="I342" s="743"/>
      <c r="J342" s="743"/>
      <c r="K342" s="743"/>
      <c r="L342" s="743"/>
      <c r="M342" s="743"/>
      <c r="N342" s="743"/>
      <c r="O342" s="743"/>
      <c r="P342" s="743"/>
      <c r="Q342" s="743"/>
      <c r="R342" s="743"/>
      <c r="S342" s="743"/>
      <c r="T342" s="743"/>
      <c r="U342" s="743"/>
      <c r="V342" s="743"/>
      <c r="W342" s="743"/>
      <c r="X342" s="743"/>
      <c r="Y342" s="743"/>
      <c r="Z342" s="743"/>
      <c r="AA342" s="743"/>
      <c r="AB342" s="743"/>
      <c r="AC342" s="743"/>
      <c r="AD342" s="744"/>
      <c r="AE342" s="159"/>
      <c r="AF342" s="543"/>
    </row>
    <row r="343" spans="1:32" ht="28.5" customHeight="1">
      <c r="A343" s="372"/>
      <c r="B343" s="478"/>
      <c r="C343" s="745" t="s">
        <v>425</v>
      </c>
      <c r="D343" s="745"/>
      <c r="E343" s="745"/>
      <c r="F343" s="745"/>
      <c r="G343" s="745"/>
      <c r="H343" s="745"/>
      <c r="I343" s="745"/>
      <c r="J343" s="745"/>
      <c r="K343" s="745"/>
      <c r="L343" s="745"/>
      <c r="M343" s="745"/>
      <c r="N343" s="745"/>
      <c r="O343" s="745"/>
      <c r="P343" s="745"/>
      <c r="Q343" s="745"/>
      <c r="R343" s="745"/>
      <c r="S343" s="745"/>
      <c r="T343" s="745"/>
      <c r="U343" s="745"/>
      <c r="V343" s="745"/>
      <c r="W343" s="745"/>
      <c r="X343" s="745"/>
      <c r="Y343" s="745"/>
      <c r="Z343" s="745"/>
      <c r="AA343" s="745"/>
      <c r="AB343" s="745"/>
      <c r="AC343" s="745"/>
      <c r="AD343" s="746"/>
      <c r="AE343" s="56"/>
      <c r="AF343" s="543"/>
    </row>
    <row r="344" spans="1:32" ht="37.5" customHeight="1">
      <c r="A344" s="372"/>
      <c r="B344" s="479"/>
      <c r="C344" s="859" t="s">
        <v>483</v>
      </c>
      <c r="D344" s="859"/>
      <c r="E344" s="859"/>
      <c r="F344" s="859"/>
      <c r="G344" s="859"/>
      <c r="H344" s="859"/>
      <c r="I344" s="859"/>
      <c r="J344" s="859"/>
      <c r="K344" s="859"/>
      <c r="L344" s="859"/>
      <c r="M344" s="859"/>
      <c r="N344" s="859"/>
      <c r="O344" s="859"/>
      <c r="P344" s="859"/>
      <c r="Q344" s="859"/>
      <c r="R344" s="859"/>
      <c r="S344" s="859"/>
      <c r="T344" s="859"/>
      <c r="U344" s="859"/>
      <c r="V344" s="859"/>
      <c r="W344" s="859"/>
      <c r="X344" s="859"/>
      <c r="Y344" s="859"/>
      <c r="Z344" s="859"/>
      <c r="AA344" s="859"/>
      <c r="AB344" s="859"/>
      <c r="AC344" s="859"/>
      <c r="AD344" s="860"/>
      <c r="AE344" s="159"/>
      <c r="AF344" s="543"/>
    </row>
    <row r="345" spans="1:32" ht="29.25" customHeight="1">
      <c r="A345" s="372"/>
      <c r="B345" s="479"/>
      <c r="C345" s="841" t="s">
        <v>484</v>
      </c>
      <c r="D345" s="841"/>
      <c r="E345" s="841"/>
      <c r="F345" s="841"/>
      <c r="G345" s="841"/>
      <c r="H345" s="841"/>
      <c r="I345" s="841"/>
      <c r="J345" s="841"/>
      <c r="K345" s="841"/>
      <c r="L345" s="841"/>
      <c r="M345" s="841"/>
      <c r="N345" s="841"/>
      <c r="O345" s="841"/>
      <c r="P345" s="841"/>
      <c r="Q345" s="841"/>
      <c r="R345" s="841"/>
      <c r="S345" s="841"/>
      <c r="T345" s="841"/>
      <c r="U345" s="841"/>
      <c r="V345" s="841"/>
      <c r="W345" s="841"/>
      <c r="X345" s="841"/>
      <c r="Y345" s="841"/>
      <c r="Z345" s="841"/>
      <c r="AA345" s="841"/>
      <c r="AB345" s="841"/>
      <c r="AC345" s="841"/>
      <c r="AD345" s="842"/>
      <c r="AE345" s="159"/>
      <c r="AF345" s="543"/>
    </row>
    <row r="346" spans="1:32" ht="28.5" customHeight="1">
      <c r="A346" s="179"/>
      <c r="B346" s="480"/>
      <c r="C346" s="841" t="s">
        <v>427</v>
      </c>
      <c r="D346" s="841"/>
      <c r="E346" s="841"/>
      <c r="F346" s="841"/>
      <c r="G346" s="841"/>
      <c r="H346" s="841"/>
      <c r="I346" s="841"/>
      <c r="J346" s="841"/>
      <c r="K346" s="841"/>
      <c r="L346" s="841"/>
      <c r="M346" s="841"/>
      <c r="N346" s="841"/>
      <c r="O346" s="841"/>
      <c r="P346" s="841"/>
      <c r="Q346" s="841"/>
      <c r="R346" s="841"/>
      <c r="S346" s="841"/>
      <c r="T346" s="841"/>
      <c r="U346" s="841"/>
      <c r="V346" s="841"/>
      <c r="W346" s="841"/>
      <c r="X346" s="841"/>
      <c r="Y346" s="841"/>
      <c r="Z346" s="841"/>
      <c r="AA346" s="841"/>
      <c r="AB346" s="841"/>
      <c r="AC346" s="841"/>
      <c r="AD346" s="842"/>
      <c r="AE346" s="481"/>
      <c r="AF346" s="543"/>
    </row>
    <row r="347" spans="1:32">
      <c r="A347" s="382"/>
      <c r="B347" s="383"/>
      <c r="C347" s="850" t="s">
        <v>349</v>
      </c>
      <c r="D347" s="850"/>
      <c r="E347" s="850"/>
      <c r="F347" s="850"/>
      <c r="G347" s="850"/>
      <c r="H347" s="850"/>
      <c r="I347" s="850"/>
      <c r="J347" s="850"/>
      <c r="K347" s="850"/>
      <c r="L347" s="850"/>
      <c r="M347" s="850"/>
      <c r="N347" s="850"/>
      <c r="O347" s="850"/>
      <c r="P347" s="850"/>
      <c r="Q347" s="850"/>
      <c r="R347" s="850"/>
      <c r="S347" s="850"/>
      <c r="T347" s="850"/>
      <c r="U347" s="850"/>
      <c r="V347" s="850"/>
      <c r="W347" s="850"/>
      <c r="X347" s="850"/>
      <c r="Y347" s="850"/>
      <c r="Z347" s="850"/>
      <c r="AA347" s="850"/>
      <c r="AB347" s="850"/>
      <c r="AC347" s="850"/>
      <c r="AD347" s="851"/>
      <c r="AE347" s="384"/>
      <c r="AF347" s="543"/>
    </row>
    <row r="348" spans="1:32">
      <c r="A348" s="179"/>
      <c r="B348" s="861" t="s">
        <v>78</v>
      </c>
      <c r="C348" s="862"/>
      <c r="D348" s="862"/>
      <c r="E348" s="862"/>
      <c r="F348" s="862"/>
      <c r="G348" s="862"/>
      <c r="H348" s="862"/>
      <c r="I348" s="862"/>
      <c r="J348" s="862"/>
      <c r="K348" s="862"/>
      <c r="L348" s="862"/>
      <c r="M348" s="862"/>
      <c r="N348" s="862"/>
      <c r="O348" s="862"/>
      <c r="P348" s="862"/>
      <c r="Q348" s="862"/>
      <c r="R348" s="862"/>
      <c r="S348" s="862"/>
      <c r="T348" s="862"/>
      <c r="U348" s="862"/>
      <c r="V348" s="862"/>
      <c r="W348" s="862"/>
      <c r="X348" s="862"/>
      <c r="Y348" s="862"/>
      <c r="Z348" s="862"/>
      <c r="AA348" s="862"/>
      <c r="AB348" s="862"/>
      <c r="AC348" s="862"/>
      <c r="AD348" s="863"/>
      <c r="AE348" s="310"/>
      <c r="AF348" s="543"/>
    </row>
    <row r="349" spans="1:32" ht="42" customHeight="1">
      <c r="A349" s="372"/>
      <c r="B349" s="485"/>
      <c r="C349" s="841" t="s">
        <v>679</v>
      </c>
      <c r="D349" s="841"/>
      <c r="E349" s="841"/>
      <c r="F349" s="841"/>
      <c r="G349" s="841"/>
      <c r="H349" s="841"/>
      <c r="I349" s="841"/>
      <c r="J349" s="841"/>
      <c r="K349" s="841"/>
      <c r="L349" s="841"/>
      <c r="M349" s="841"/>
      <c r="N349" s="841"/>
      <c r="O349" s="841"/>
      <c r="P349" s="841"/>
      <c r="Q349" s="841"/>
      <c r="R349" s="841"/>
      <c r="S349" s="841"/>
      <c r="T349" s="841"/>
      <c r="U349" s="841"/>
      <c r="V349" s="841"/>
      <c r="W349" s="841"/>
      <c r="X349" s="841"/>
      <c r="Y349" s="841"/>
      <c r="Z349" s="841"/>
      <c r="AA349" s="841"/>
      <c r="AB349" s="841"/>
      <c r="AC349" s="841"/>
      <c r="AD349" s="842"/>
      <c r="AE349" s="430"/>
      <c r="AF349" s="543"/>
    </row>
    <row r="350" spans="1:32" ht="42" customHeight="1">
      <c r="A350" s="372"/>
      <c r="B350" s="485"/>
      <c r="C350" s="841" t="s">
        <v>680</v>
      </c>
      <c r="D350" s="841"/>
      <c r="E350" s="841"/>
      <c r="F350" s="841"/>
      <c r="G350" s="841"/>
      <c r="H350" s="841"/>
      <c r="I350" s="841"/>
      <c r="J350" s="841"/>
      <c r="K350" s="841"/>
      <c r="L350" s="841"/>
      <c r="M350" s="841"/>
      <c r="N350" s="841"/>
      <c r="O350" s="841"/>
      <c r="P350" s="841"/>
      <c r="Q350" s="841"/>
      <c r="R350" s="841"/>
      <c r="S350" s="841"/>
      <c r="T350" s="841"/>
      <c r="U350" s="841"/>
      <c r="V350" s="841"/>
      <c r="W350" s="841"/>
      <c r="X350" s="841"/>
      <c r="Y350" s="841"/>
      <c r="Z350" s="841"/>
      <c r="AA350" s="841"/>
      <c r="AB350" s="841"/>
      <c r="AC350" s="841"/>
      <c r="AD350" s="842"/>
      <c r="AE350" s="430"/>
      <c r="AF350" s="543"/>
    </row>
    <row r="351" spans="1:32" ht="25.5" customHeight="1">
      <c r="A351" s="372"/>
      <c r="B351" s="485"/>
      <c r="C351" s="841" t="s">
        <v>681</v>
      </c>
      <c r="D351" s="841"/>
      <c r="E351" s="841"/>
      <c r="F351" s="841"/>
      <c r="G351" s="841"/>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2"/>
      <c r="AE351" s="430"/>
      <c r="AF351" s="543"/>
    </row>
    <row r="352" spans="1:32" ht="25.5" customHeight="1">
      <c r="A352" s="372"/>
      <c r="B352" s="490"/>
      <c r="C352" s="867" t="s">
        <v>682</v>
      </c>
      <c r="D352" s="867"/>
      <c r="E352" s="867"/>
      <c r="F352" s="867"/>
      <c r="G352" s="867"/>
      <c r="H352" s="867"/>
      <c r="I352" s="867"/>
      <c r="J352" s="867"/>
      <c r="K352" s="867"/>
      <c r="L352" s="867"/>
      <c r="M352" s="867"/>
      <c r="N352" s="867"/>
      <c r="O352" s="867"/>
      <c r="P352" s="867"/>
      <c r="Q352" s="867"/>
      <c r="R352" s="867"/>
      <c r="S352" s="867"/>
      <c r="T352" s="867"/>
      <c r="U352" s="867"/>
      <c r="V352" s="867"/>
      <c r="W352" s="867"/>
      <c r="X352" s="867"/>
      <c r="Y352" s="867"/>
      <c r="Z352" s="867"/>
      <c r="AA352" s="867"/>
      <c r="AB352" s="867"/>
      <c r="AC352" s="867"/>
      <c r="AD352" s="868"/>
      <c r="AE352" s="430"/>
      <c r="AF352" s="543"/>
    </row>
    <row r="353" spans="1:39">
      <c r="A353" s="372"/>
      <c r="B353" s="159"/>
      <c r="C353" s="360"/>
      <c r="D353" s="360"/>
      <c r="E353" s="360"/>
      <c r="F353" s="360"/>
      <c r="G353" s="414"/>
      <c r="H353" s="158"/>
      <c r="I353" s="158"/>
      <c r="J353" s="159"/>
      <c r="K353" s="487"/>
      <c r="L353" s="487"/>
      <c r="M353" s="487"/>
      <c r="N353" s="375"/>
      <c r="O353" s="375"/>
      <c r="P353" s="455"/>
      <c r="Q353" s="455"/>
      <c r="R353" s="455"/>
      <c r="S353" s="455"/>
      <c r="T353" s="455"/>
      <c r="U353" s="455"/>
      <c r="V353" s="455"/>
      <c r="W353" s="455"/>
      <c r="X353" s="455"/>
      <c r="Y353" s="455"/>
      <c r="Z353" s="455"/>
      <c r="AA353" s="455"/>
      <c r="AB353" s="455"/>
      <c r="AC353" s="455"/>
      <c r="AD353" s="455"/>
      <c r="AE353" s="430"/>
      <c r="AF353" s="543"/>
    </row>
    <row r="354" spans="1:39" ht="39.75" customHeight="1">
      <c r="A354" s="411" t="s">
        <v>275</v>
      </c>
      <c r="B354" s="869" t="s">
        <v>485</v>
      </c>
      <c r="C354" s="869"/>
      <c r="D354" s="869"/>
      <c r="E354" s="869"/>
      <c r="F354" s="869"/>
      <c r="G354" s="869"/>
      <c r="H354" s="869"/>
      <c r="I354" s="869"/>
      <c r="J354" s="869"/>
      <c r="K354" s="869"/>
      <c r="L354" s="869"/>
      <c r="M354" s="869"/>
      <c r="N354" s="869"/>
      <c r="O354" s="869"/>
      <c r="P354" s="869"/>
      <c r="Q354" s="869"/>
      <c r="R354" s="869"/>
      <c r="S354" s="869"/>
      <c r="T354" s="869"/>
      <c r="U354" s="869"/>
      <c r="V354" s="869"/>
      <c r="W354" s="869"/>
      <c r="X354" s="869"/>
      <c r="Y354" s="869"/>
      <c r="Z354" s="869"/>
      <c r="AA354" s="869"/>
      <c r="AB354" s="869"/>
      <c r="AC354" s="869"/>
      <c r="AD354" s="869"/>
      <c r="AE354" s="430"/>
      <c r="AF354" s="543"/>
    </row>
    <row r="355" spans="1:39">
      <c r="A355" s="491"/>
      <c r="B355" s="91"/>
      <c r="C355" s="91"/>
      <c r="D355" s="91"/>
      <c r="E355" s="91"/>
      <c r="F355" s="91"/>
      <c r="G355" s="91"/>
      <c r="H355" s="91"/>
      <c r="I355" s="91"/>
      <c r="J355" s="91"/>
      <c r="K355" s="91"/>
      <c r="L355" s="91"/>
      <c r="M355" s="91"/>
      <c r="N355" s="91"/>
      <c r="O355" s="91"/>
      <c r="P355" s="91"/>
      <c r="Q355" s="91"/>
      <c r="R355" s="91"/>
      <c r="S355" s="91"/>
      <c r="T355" s="91"/>
      <c r="U355" s="91"/>
      <c r="V355" s="91"/>
      <c r="W355" s="399"/>
      <c r="X355" s="399"/>
      <c r="Y355" s="399"/>
      <c r="Z355" s="399"/>
      <c r="AA355" s="399"/>
      <c r="AB355" s="399"/>
      <c r="AC355" s="399"/>
      <c r="AD355" s="399"/>
      <c r="AE355" s="430"/>
      <c r="AF355" s="543"/>
      <c r="AG355" s="605"/>
      <c r="AH355" s="605"/>
      <c r="AI355" s="605"/>
      <c r="AJ355" s="280"/>
      <c r="AK355" s="280"/>
      <c r="AL355" s="280"/>
      <c r="AM355" s="280"/>
    </row>
    <row r="356" spans="1:39" ht="15" customHeight="1">
      <c r="A356" s="375"/>
      <c r="B356" s="91"/>
      <c r="C356" s="870" t="s">
        <v>486</v>
      </c>
      <c r="D356" s="871"/>
      <c r="E356" s="871"/>
      <c r="F356" s="871"/>
      <c r="G356" s="871"/>
      <c r="H356" s="871"/>
      <c r="I356" s="871"/>
      <c r="J356" s="871"/>
      <c r="K356" s="871"/>
      <c r="L356" s="871"/>
      <c r="M356" s="871"/>
      <c r="N356" s="871"/>
      <c r="O356" s="871"/>
      <c r="P356" s="871"/>
      <c r="Q356" s="871"/>
      <c r="R356" s="871"/>
      <c r="S356" s="871"/>
      <c r="T356" s="871"/>
      <c r="U356" s="871"/>
      <c r="V356" s="871"/>
      <c r="W356" s="871"/>
      <c r="X356" s="871"/>
      <c r="Y356" s="871"/>
      <c r="Z356" s="871"/>
      <c r="AA356" s="871"/>
      <c r="AB356" s="871"/>
      <c r="AC356" s="872"/>
      <c r="AD356" s="91"/>
      <c r="AE356" s="159"/>
      <c r="AF356" s="543"/>
      <c r="AG356" s="177" t="s">
        <v>751</v>
      </c>
      <c r="AK356" s="280"/>
      <c r="AL356" s="280"/>
      <c r="AM356" s="280"/>
    </row>
    <row r="357" spans="1:39" ht="15" customHeight="1">
      <c r="A357" s="375"/>
      <c r="B357" s="91"/>
      <c r="C357" s="727" t="s">
        <v>487</v>
      </c>
      <c r="D357" s="728"/>
      <c r="E357" s="728"/>
      <c r="F357" s="728"/>
      <c r="G357" s="728"/>
      <c r="H357" s="728"/>
      <c r="I357" s="728"/>
      <c r="J357" s="728"/>
      <c r="K357" s="729"/>
      <c r="L357" s="727" t="s">
        <v>392</v>
      </c>
      <c r="M357" s="728"/>
      <c r="N357" s="728"/>
      <c r="O357" s="728"/>
      <c r="P357" s="728"/>
      <c r="Q357" s="728"/>
      <c r="R357" s="728"/>
      <c r="S357" s="728"/>
      <c r="T357" s="729"/>
      <c r="U357" s="727" t="s">
        <v>488</v>
      </c>
      <c r="V357" s="728"/>
      <c r="W357" s="729"/>
      <c r="X357" s="727" t="s">
        <v>417</v>
      </c>
      <c r="Y357" s="728"/>
      <c r="Z357" s="729"/>
      <c r="AA357" s="727" t="s">
        <v>489</v>
      </c>
      <c r="AB357" s="728"/>
      <c r="AC357" s="729"/>
      <c r="AD357" s="633"/>
      <c r="AE357" s="369"/>
      <c r="AF357" s="543"/>
      <c r="AG357" s="177">
        <f>COUNTBLANK(C360:AC360)</f>
        <v>27</v>
      </c>
      <c r="AH357">
        <v>27</v>
      </c>
      <c r="AI357" s="177">
        <v>18</v>
      </c>
      <c r="AJ357" s="177"/>
      <c r="AK357" s="280"/>
      <c r="AL357" s="280"/>
      <c r="AM357" s="280"/>
    </row>
    <row r="358" spans="1:39">
      <c r="A358" s="491"/>
      <c r="B358" s="91"/>
      <c r="C358" s="730"/>
      <c r="D358" s="731"/>
      <c r="E358" s="731"/>
      <c r="F358" s="731"/>
      <c r="G358" s="731"/>
      <c r="H358" s="731"/>
      <c r="I358" s="731"/>
      <c r="J358" s="731"/>
      <c r="K358" s="732"/>
      <c r="L358" s="730"/>
      <c r="M358" s="731"/>
      <c r="N358" s="731"/>
      <c r="O358" s="731"/>
      <c r="P358" s="731"/>
      <c r="Q358" s="731"/>
      <c r="R358" s="731"/>
      <c r="S358" s="731"/>
      <c r="T358" s="732"/>
      <c r="U358" s="730"/>
      <c r="V358" s="731"/>
      <c r="W358" s="732"/>
      <c r="X358" s="730"/>
      <c r="Y358" s="731"/>
      <c r="Z358" s="732"/>
      <c r="AA358" s="730"/>
      <c r="AB358" s="731"/>
      <c r="AC358" s="732"/>
      <c r="AD358" s="614"/>
      <c r="AE358" s="430"/>
      <c r="AF358" s="543"/>
      <c r="AG358" s="581" t="s">
        <v>770</v>
      </c>
      <c r="AH358" s="582"/>
      <c r="AI358" s="583"/>
      <c r="AK358" s="581" t="s">
        <v>771</v>
      </c>
      <c r="AL358" s="582"/>
      <c r="AM358" s="583"/>
    </row>
    <row r="359" spans="1:39" ht="24.95" customHeight="1">
      <c r="A359" s="491"/>
      <c r="B359" s="91"/>
      <c r="C359" s="733" t="s">
        <v>116</v>
      </c>
      <c r="D359" s="734"/>
      <c r="E359" s="735"/>
      <c r="F359" s="852" t="s">
        <v>683</v>
      </c>
      <c r="G359" s="853"/>
      <c r="H359" s="854"/>
      <c r="I359" s="736" t="s">
        <v>293</v>
      </c>
      <c r="J359" s="737"/>
      <c r="K359" s="738"/>
      <c r="L359" s="733" t="s">
        <v>116</v>
      </c>
      <c r="M359" s="734"/>
      <c r="N359" s="735"/>
      <c r="O359" s="736" t="s">
        <v>393</v>
      </c>
      <c r="P359" s="737"/>
      <c r="Q359" s="738"/>
      <c r="R359" s="736" t="s">
        <v>394</v>
      </c>
      <c r="S359" s="737"/>
      <c r="T359" s="738"/>
      <c r="U359" s="736" t="s">
        <v>116</v>
      </c>
      <c r="V359" s="737"/>
      <c r="W359" s="738"/>
      <c r="X359" s="736" t="s">
        <v>116</v>
      </c>
      <c r="Y359" s="737"/>
      <c r="Z359" s="738"/>
      <c r="AA359" s="736" t="s">
        <v>116</v>
      </c>
      <c r="AB359" s="737"/>
      <c r="AC359" s="738"/>
      <c r="AD359" s="614"/>
      <c r="AE359" s="430"/>
      <c r="AF359" s="543"/>
      <c r="AG359" s="558" t="s">
        <v>744</v>
      </c>
      <c r="AH359" s="558" t="s">
        <v>745</v>
      </c>
      <c r="AI359" s="558" t="s">
        <v>754</v>
      </c>
      <c r="AK359" s="558" t="s">
        <v>744</v>
      </c>
      <c r="AL359" s="558" t="s">
        <v>745</v>
      </c>
      <c r="AM359" s="558" t="s">
        <v>754</v>
      </c>
    </row>
    <row r="360" spans="1:39" ht="24.95" customHeight="1">
      <c r="A360" s="491"/>
      <c r="B360" s="91"/>
      <c r="C360" s="855"/>
      <c r="D360" s="856"/>
      <c r="E360" s="857"/>
      <c r="F360" s="855"/>
      <c r="G360" s="856"/>
      <c r="H360" s="857"/>
      <c r="I360" s="855"/>
      <c r="J360" s="856"/>
      <c r="K360" s="857"/>
      <c r="L360" s="855"/>
      <c r="M360" s="856"/>
      <c r="N360" s="857"/>
      <c r="O360" s="855"/>
      <c r="P360" s="856"/>
      <c r="Q360" s="857"/>
      <c r="R360" s="855"/>
      <c r="S360" s="856"/>
      <c r="T360" s="857"/>
      <c r="U360" s="855"/>
      <c r="V360" s="856"/>
      <c r="W360" s="857"/>
      <c r="X360" s="855"/>
      <c r="Y360" s="856"/>
      <c r="Z360" s="857"/>
      <c r="AA360" s="858"/>
      <c r="AB360" s="858"/>
      <c r="AC360" s="858"/>
      <c r="AD360" s="614"/>
      <c r="AE360" s="430"/>
      <c r="AF360" s="543"/>
      <c r="AG360" s="558">
        <f>COUNTIF(F360:K360,"NS")</f>
        <v>0</v>
      </c>
      <c r="AH360" s="591">
        <f>SUM(F360:K360)</f>
        <v>0</v>
      </c>
      <c r="AI360" s="562">
        <f>IF(AG357=AH357,0,IF(OR(AND(C360=0,AG360&gt;0),AND(C360="NS",AH360&gt;0),AND(C360="ns",AH360=0,AG360=0)),1,IF(OR(AND(C360&gt;0,AG360=2),AND(C360="NS",AG360=2),AND(C360="NS",AH360=0,AG360&gt;0),SUM(C360)=AH360),0,1)))</f>
        <v>0</v>
      </c>
      <c r="AK360" s="558">
        <f>COUNTIF(O360:T360,"NS")</f>
        <v>0</v>
      </c>
      <c r="AL360" s="591">
        <f>SUM(O360:T360)</f>
        <v>0</v>
      </c>
      <c r="AM360" s="562">
        <f>IF(AG357=AH357,0,IF(OR(AND(L360=0,AK360&gt;0),AND(L360="NS",AL360&gt;0),AND(L360="ns",AL360=0,AK360=0)),1,IF(OR(AND(L360&gt;0,AK360=2),AND(L360="NS",AK360=2),AND(L360="NS",AL360=0,AK360&gt;0),SUM(L360)=AL360),0,1)))</f>
        <v>0</v>
      </c>
    </row>
    <row r="361" spans="1:39">
      <c r="A361" s="491"/>
      <c r="B361" s="716" t="str">
        <f>IF(SUM(AI360,AM360)=0,"","ERROR: Favor de revisar la suma, ya que no coincide con el total correspondiente")</f>
        <v/>
      </c>
      <c r="C361" s="716"/>
      <c r="D361" s="716"/>
      <c r="E361" s="716"/>
      <c r="F361" s="716"/>
      <c r="G361" s="716"/>
      <c r="H361" s="716"/>
      <c r="I361" s="716"/>
      <c r="J361" s="716"/>
      <c r="K361" s="716"/>
      <c r="L361" s="716"/>
      <c r="M361" s="716"/>
      <c r="N361" s="716"/>
      <c r="O361" s="716"/>
      <c r="P361" s="716"/>
      <c r="Q361" s="716"/>
      <c r="R361" s="716"/>
      <c r="S361" s="716"/>
      <c r="T361" s="716"/>
      <c r="U361" s="716"/>
      <c r="V361" s="716"/>
      <c r="W361" s="716"/>
      <c r="X361" s="716"/>
      <c r="Y361" s="716"/>
      <c r="Z361" s="716"/>
      <c r="AA361" s="716"/>
      <c r="AB361" s="716"/>
      <c r="AC361" s="716"/>
      <c r="AD361" s="716"/>
      <c r="AE361" s="430"/>
      <c r="AF361" s="543"/>
    </row>
    <row r="362" spans="1:39">
      <c r="A362" s="491"/>
      <c r="B362" s="713" t="str">
        <f>IF(OR(AG357=AH357,AG357=AI357),"","ERROR: Favor de llenar todas la celdas. Si no se cuenta con la información, registrar NS")</f>
        <v/>
      </c>
      <c r="C362" s="713"/>
      <c r="D362" s="713"/>
      <c r="E362" s="713"/>
      <c r="F362" s="713"/>
      <c r="G362" s="713"/>
      <c r="H362" s="713"/>
      <c r="I362" s="713"/>
      <c r="J362" s="713"/>
      <c r="K362" s="713"/>
      <c r="L362" s="713"/>
      <c r="M362" s="713"/>
      <c r="N362" s="713"/>
      <c r="O362" s="713"/>
      <c r="P362" s="713"/>
      <c r="Q362" s="713"/>
      <c r="R362" s="713"/>
      <c r="S362" s="713"/>
      <c r="T362" s="713"/>
      <c r="U362" s="713"/>
      <c r="V362" s="713"/>
      <c r="W362" s="713"/>
      <c r="X362" s="713"/>
      <c r="Y362" s="713"/>
      <c r="Z362" s="713"/>
      <c r="AA362" s="713"/>
      <c r="AB362" s="713"/>
      <c r="AC362" s="713"/>
      <c r="AD362" s="713"/>
      <c r="AE362" s="430"/>
      <c r="AF362" s="543"/>
    </row>
    <row r="363" spans="1:39">
      <c r="A363" s="491"/>
      <c r="B363" s="390"/>
      <c r="C363" s="420"/>
      <c r="D363" s="420"/>
      <c r="E363" s="420"/>
      <c r="F363" s="420"/>
      <c r="G363" s="420"/>
      <c r="H363" s="420"/>
      <c r="I363" s="420"/>
      <c r="J363" s="420"/>
      <c r="K363" s="420"/>
      <c r="L363" s="420"/>
      <c r="M363" s="420"/>
      <c r="N363" s="420"/>
      <c r="O363" s="420"/>
      <c r="P363" s="420"/>
      <c r="Q363" s="420"/>
      <c r="R363" s="420"/>
      <c r="S363" s="420"/>
      <c r="T363" s="420"/>
      <c r="U363" s="91"/>
      <c r="V363" s="91"/>
      <c r="W363" s="91"/>
      <c r="X363" s="91"/>
      <c r="Y363" s="91"/>
      <c r="Z363" s="91"/>
      <c r="AA363" s="91"/>
      <c r="AB363" s="91"/>
      <c r="AC363" s="91"/>
      <c r="AD363" s="420"/>
      <c r="AE363" s="430"/>
      <c r="AF363" s="543"/>
    </row>
    <row r="364" spans="1:39" ht="28.5" customHeight="1">
      <c r="A364" s="402" t="s">
        <v>495</v>
      </c>
      <c r="B364" s="725" t="s">
        <v>490</v>
      </c>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c r="AA364" s="725"/>
      <c r="AB364" s="725"/>
      <c r="AC364" s="725"/>
      <c r="AD364" s="725"/>
      <c r="AE364" s="369"/>
      <c r="AF364" s="543"/>
    </row>
    <row r="365" spans="1:39" ht="39" customHeight="1">
      <c r="A365" s="493"/>
      <c r="B365" s="372"/>
      <c r="C365" s="726" t="s">
        <v>491</v>
      </c>
      <c r="D365" s="726"/>
      <c r="E365" s="726"/>
      <c r="F365" s="726"/>
      <c r="G365" s="726"/>
      <c r="H365" s="726"/>
      <c r="I365" s="726"/>
      <c r="J365" s="726"/>
      <c r="K365" s="726"/>
      <c r="L365" s="726"/>
      <c r="M365" s="726"/>
      <c r="N365" s="726"/>
      <c r="O365" s="726"/>
      <c r="P365" s="726"/>
      <c r="Q365" s="726"/>
      <c r="R365" s="726"/>
      <c r="S365" s="726"/>
      <c r="T365" s="726"/>
      <c r="U365" s="726"/>
      <c r="V365" s="726"/>
      <c r="W365" s="726"/>
      <c r="X365" s="726"/>
      <c r="Y365" s="726"/>
      <c r="Z365" s="726"/>
      <c r="AA365" s="726"/>
      <c r="AB365" s="726"/>
      <c r="AC365" s="726"/>
      <c r="AD365" s="726"/>
      <c r="AE365" s="494"/>
      <c r="AF365" s="543"/>
    </row>
    <row r="366" spans="1:39" ht="38.25" customHeight="1">
      <c r="A366" s="493"/>
      <c r="B366" s="372"/>
      <c r="C366" s="726" t="s">
        <v>492</v>
      </c>
      <c r="D366" s="726"/>
      <c r="E366" s="726"/>
      <c r="F366" s="726"/>
      <c r="G366" s="726"/>
      <c r="H366" s="726"/>
      <c r="I366" s="726"/>
      <c r="J366" s="726"/>
      <c r="K366" s="726"/>
      <c r="L366" s="726"/>
      <c r="M366" s="726"/>
      <c r="N366" s="726"/>
      <c r="O366" s="726"/>
      <c r="P366" s="726"/>
      <c r="Q366" s="726"/>
      <c r="R366" s="726"/>
      <c r="S366" s="726"/>
      <c r="T366" s="726"/>
      <c r="U366" s="726"/>
      <c r="V366" s="726"/>
      <c r="W366" s="726"/>
      <c r="X366" s="726"/>
      <c r="Y366" s="726"/>
      <c r="Z366" s="726"/>
      <c r="AA366" s="726"/>
      <c r="AB366" s="726"/>
      <c r="AC366" s="726"/>
      <c r="AD366" s="726"/>
      <c r="AE366" s="494"/>
      <c r="AF366" s="543"/>
      <c r="AG366" s="177" t="s">
        <v>751</v>
      </c>
    </row>
    <row r="367" spans="1:39">
      <c r="A367" s="493"/>
      <c r="B367" s="372"/>
      <c r="C367" s="521"/>
      <c r="D367" s="521"/>
      <c r="E367" s="521"/>
      <c r="F367" s="521"/>
      <c r="G367" s="521"/>
      <c r="H367" s="521"/>
      <c r="I367" s="521"/>
      <c r="J367" s="521"/>
      <c r="K367" s="521"/>
      <c r="L367" s="521"/>
      <c r="M367" s="521"/>
      <c r="N367" s="521"/>
      <c r="O367" s="521"/>
      <c r="P367" s="521"/>
      <c r="Q367" s="521"/>
      <c r="R367" s="521"/>
      <c r="S367" s="521"/>
      <c r="T367" s="521"/>
      <c r="U367" s="521"/>
      <c r="V367" s="521"/>
      <c r="W367" s="521"/>
      <c r="X367" s="521"/>
      <c r="Y367" s="521"/>
      <c r="Z367" s="521"/>
      <c r="AA367" s="521"/>
      <c r="AB367" s="521"/>
      <c r="AC367" s="521"/>
      <c r="AD367" s="521"/>
      <c r="AE367" s="494"/>
      <c r="AF367" s="543"/>
      <c r="AG367">
        <f>COUNTBLANK(N370:Y385)</f>
        <v>192</v>
      </c>
      <c r="AH367">
        <v>192</v>
      </c>
    </row>
    <row r="368" spans="1:39">
      <c r="A368" s="493"/>
      <c r="B368" s="372"/>
      <c r="C368" s="356"/>
      <c r="D368" s="356"/>
      <c r="E368" s="356"/>
      <c r="F368" s="727" t="s">
        <v>493</v>
      </c>
      <c r="G368" s="728"/>
      <c r="H368" s="728"/>
      <c r="I368" s="728"/>
      <c r="J368" s="728"/>
      <c r="K368" s="728"/>
      <c r="L368" s="728"/>
      <c r="M368" s="729"/>
      <c r="N368" s="733" t="s">
        <v>416</v>
      </c>
      <c r="O368" s="734"/>
      <c r="P368" s="734"/>
      <c r="Q368" s="734"/>
      <c r="R368" s="734"/>
      <c r="S368" s="734"/>
      <c r="T368" s="734"/>
      <c r="U368" s="734"/>
      <c r="V368" s="734"/>
      <c r="W368" s="734"/>
      <c r="X368" s="734"/>
      <c r="Y368" s="735"/>
      <c r="Z368" s="727" t="s">
        <v>117</v>
      </c>
      <c r="AA368" s="729"/>
      <c r="AB368" s="356"/>
      <c r="AC368" s="356"/>
      <c r="AD368" s="356"/>
      <c r="AE368" s="356"/>
      <c r="AF368" s="543"/>
      <c r="AG368" s="378"/>
    </row>
    <row r="369" spans="1:42" ht="32.25" customHeight="1">
      <c r="A369" s="493"/>
      <c r="B369" s="372"/>
      <c r="C369" s="356"/>
      <c r="D369" s="356"/>
      <c r="E369" s="356"/>
      <c r="F369" s="730"/>
      <c r="G369" s="731"/>
      <c r="H369" s="731"/>
      <c r="I369" s="731"/>
      <c r="J369" s="731"/>
      <c r="K369" s="731"/>
      <c r="L369" s="731"/>
      <c r="M369" s="732"/>
      <c r="N369" s="733" t="s">
        <v>116</v>
      </c>
      <c r="O369" s="734"/>
      <c r="P369" s="734"/>
      <c r="Q369" s="735"/>
      <c r="R369" s="736" t="s">
        <v>494</v>
      </c>
      <c r="S369" s="737"/>
      <c r="T369" s="737"/>
      <c r="U369" s="738"/>
      <c r="V369" s="736" t="s">
        <v>293</v>
      </c>
      <c r="W369" s="737"/>
      <c r="X369" s="737"/>
      <c r="Y369" s="738"/>
      <c r="Z369" s="730"/>
      <c r="AA369" s="732"/>
      <c r="AB369" s="356"/>
      <c r="AC369" s="356"/>
      <c r="AD369" s="356"/>
      <c r="AE369" s="356"/>
      <c r="AF369" s="543"/>
      <c r="AG369" s="378" t="s">
        <v>772</v>
      </c>
      <c r="AH369" t="s">
        <v>744</v>
      </c>
      <c r="AI369" t="s">
        <v>745</v>
      </c>
      <c r="AJ369" t="s">
        <v>754</v>
      </c>
      <c r="AM369" s="589" t="s">
        <v>773</v>
      </c>
      <c r="AN369" s="589" t="s">
        <v>744</v>
      </c>
      <c r="AO369" s="589" t="s">
        <v>745</v>
      </c>
      <c r="AP369" s="589" t="s">
        <v>754</v>
      </c>
    </row>
    <row r="370" spans="1:42">
      <c r="A370" s="493"/>
      <c r="B370" s="372"/>
      <c r="C370" s="356"/>
      <c r="D370" s="356"/>
      <c r="E370" s="495"/>
      <c r="F370" s="421" t="s">
        <v>119</v>
      </c>
      <c r="G370" s="739" t="s">
        <v>387</v>
      </c>
      <c r="H370" s="740"/>
      <c r="I370" s="740"/>
      <c r="J370" s="740"/>
      <c r="K370" s="740"/>
      <c r="L370" s="740"/>
      <c r="M370" s="741"/>
      <c r="N370" s="717"/>
      <c r="O370" s="718"/>
      <c r="P370" s="718"/>
      <c r="Q370" s="719"/>
      <c r="R370" s="720"/>
      <c r="S370" s="721"/>
      <c r="T370" s="721"/>
      <c r="U370" s="722"/>
      <c r="V370" s="720"/>
      <c r="W370" s="721"/>
      <c r="X370" s="721"/>
      <c r="Y370" s="722"/>
      <c r="Z370" s="723"/>
      <c r="AA370" s="724"/>
      <c r="AB370" s="356"/>
      <c r="AC370" s="356"/>
      <c r="AD370" s="356"/>
      <c r="AE370" s="356"/>
      <c r="AF370" s="543"/>
      <c r="AG370" s="607">
        <f t="shared" ref="AG370:AG379" si="75">IF(OR(AND(COUNTBLANK(N370:Y370)=9,Z370="",N370&lt;&gt;0),AND(COUNTBLANK(N370:AA370)=14),AND(Z370="x",COUNTBLANK(N370:Y370)=12)),0,1)</f>
        <v>0</v>
      </c>
      <c r="AH370" s="589">
        <f t="shared" ref="AH370:AH385" si="76">COUNTIF(R370:Y370,"NS")</f>
        <v>0</v>
      </c>
      <c r="AI370" s="589">
        <f>SUM(R370:Y370)</f>
        <v>0</v>
      </c>
      <c r="AJ370" s="608">
        <f>IF($AG$367=$AH$367,0,IF(OR(AND(N370=0,AH370&gt;0),AND(N370="ns",AI370&gt;0),AND(N370="ns",AH370=0,AI370=0)),0,IF(OR(AND(N370&gt;0,AH370=2),AND(N370="ns",AH370=2),AND(N370="ns",AI370=0,AH370&gt;0),N370=AI370),0,1)))</f>
        <v>0</v>
      </c>
      <c r="AL370" t="s">
        <v>774</v>
      </c>
      <c r="AM370" s="609">
        <f>F360</f>
        <v>0</v>
      </c>
      <c r="AN370" s="589">
        <f>COUNTIF(R370:U385,"NS")</f>
        <v>0</v>
      </c>
      <c r="AO370" s="589">
        <f>SUM(R370:U385)</f>
        <v>0</v>
      </c>
      <c r="AP370" s="610">
        <f>IF($AG$367=$AH$367,0,IF(OR(AND(AM370=0,AN370&gt;0),AND(AM370="NS",AO370&gt;0),AND(AM370="NS",AO370=0,AN370=0)),1,IF(OR(AND(AN370&gt;=2,AO370&lt;AM370),AND(AM370="NS",AO370=0,AN370&gt;0),AM370=AO370),0,1)))</f>
        <v>0</v>
      </c>
    </row>
    <row r="371" spans="1:42">
      <c r="A371" s="493"/>
      <c r="B371" s="372"/>
      <c r="C371" s="356"/>
      <c r="D371" s="356"/>
      <c r="E371" s="495"/>
      <c r="F371" s="421" t="s">
        <v>121</v>
      </c>
      <c r="G371" s="739" t="s">
        <v>295</v>
      </c>
      <c r="H371" s="740"/>
      <c r="I371" s="740"/>
      <c r="J371" s="740"/>
      <c r="K371" s="740"/>
      <c r="L371" s="740"/>
      <c r="M371" s="741"/>
      <c r="N371" s="717"/>
      <c r="O371" s="718"/>
      <c r="P371" s="718"/>
      <c r="Q371" s="719"/>
      <c r="R371" s="720"/>
      <c r="S371" s="721"/>
      <c r="T371" s="721"/>
      <c r="U371" s="722"/>
      <c r="V371" s="720"/>
      <c r="W371" s="721"/>
      <c r="X371" s="721"/>
      <c r="Y371" s="722"/>
      <c r="Z371" s="723"/>
      <c r="AA371" s="724"/>
      <c r="AB371" s="356"/>
      <c r="AC371" s="356"/>
      <c r="AD371" s="356"/>
      <c r="AE371" s="356"/>
      <c r="AF371" s="543"/>
      <c r="AG371" s="607">
        <f t="shared" si="75"/>
        <v>0</v>
      </c>
      <c r="AH371" s="589">
        <f t="shared" si="76"/>
        <v>0</v>
      </c>
      <c r="AI371" s="589">
        <f t="shared" ref="AI371:AI385" si="77">SUM(R371:Y371)</f>
        <v>0</v>
      </c>
      <c r="AJ371" s="608">
        <f t="shared" ref="AJ371:AJ385" si="78">IF($AG$367=$AH$367,0,IF(OR(AND(N371=0,AH371&gt;0),AND(N371="ns",AI371&gt;0),AND(N371="ns",AH371=0,AI371=0)),0,IF(OR(AND(N371&gt;0,AH371=2),AND(N371="ns",AH371=2),AND(N371="ns",AI371=0,AH371&gt;0),N371=AI371),0,1)))</f>
        <v>0</v>
      </c>
      <c r="AL371" t="s">
        <v>775</v>
      </c>
      <c r="AM371" s="609">
        <f>I360</f>
        <v>0</v>
      </c>
      <c r="AN371" s="589">
        <f>COUNTIF(V370:Y385,"NS")</f>
        <v>0</v>
      </c>
      <c r="AO371" s="589">
        <f>SUM(V370:Y385)</f>
        <v>0</v>
      </c>
      <c r="AP371" s="610">
        <f>IF($AG$367=$AH$367,0,IF(OR(AND(AM371=0,AN371&gt;0),AND(AM371="NS",AO371&gt;0),AND(AM371="NS",AO371=0,AN371=0)),1,IF(OR(AND(AN371&gt;=2,AO371&lt;AM371),AND(AM371="NS",AO371=0,AN371&gt;0),AM371=AO371),0,1)))</f>
        <v>0</v>
      </c>
    </row>
    <row r="372" spans="1:42">
      <c r="A372" s="493"/>
      <c r="B372" s="372"/>
      <c r="C372" s="356"/>
      <c r="D372" s="356"/>
      <c r="E372" s="495"/>
      <c r="F372" s="421" t="s">
        <v>122</v>
      </c>
      <c r="G372" s="739" t="s">
        <v>294</v>
      </c>
      <c r="H372" s="740"/>
      <c r="I372" s="740"/>
      <c r="J372" s="740"/>
      <c r="K372" s="740"/>
      <c r="L372" s="740"/>
      <c r="M372" s="741"/>
      <c r="N372" s="717"/>
      <c r="O372" s="718"/>
      <c r="P372" s="718"/>
      <c r="Q372" s="719"/>
      <c r="R372" s="720"/>
      <c r="S372" s="721"/>
      <c r="T372" s="721"/>
      <c r="U372" s="722"/>
      <c r="V372" s="720"/>
      <c r="W372" s="721"/>
      <c r="X372" s="721"/>
      <c r="Y372" s="722"/>
      <c r="Z372" s="723"/>
      <c r="AA372" s="724"/>
      <c r="AB372" s="356"/>
      <c r="AC372" s="356"/>
      <c r="AD372" s="356"/>
      <c r="AE372" s="356"/>
      <c r="AF372" s="543"/>
      <c r="AG372" s="607">
        <f t="shared" si="75"/>
        <v>0</v>
      </c>
      <c r="AH372" s="589">
        <f t="shared" si="76"/>
        <v>0</v>
      </c>
      <c r="AI372" s="589">
        <f t="shared" si="77"/>
        <v>0</v>
      </c>
      <c r="AJ372" s="608">
        <f t="shared" si="78"/>
        <v>0</v>
      </c>
    </row>
    <row r="373" spans="1:42">
      <c r="A373" s="493"/>
      <c r="B373" s="372"/>
      <c r="C373" s="356"/>
      <c r="D373" s="356"/>
      <c r="E373" s="495"/>
      <c r="F373" s="421" t="s">
        <v>123</v>
      </c>
      <c r="G373" s="739" t="s">
        <v>296</v>
      </c>
      <c r="H373" s="740"/>
      <c r="I373" s="740"/>
      <c r="J373" s="740"/>
      <c r="K373" s="740"/>
      <c r="L373" s="740"/>
      <c r="M373" s="741"/>
      <c r="N373" s="717"/>
      <c r="O373" s="718"/>
      <c r="P373" s="718"/>
      <c r="Q373" s="719"/>
      <c r="R373" s="720"/>
      <c r="S373" s="721"/>
      <c r="T373" s="721"/>
      <c r="U373" s="722"/>
      <c r="V373" s="720"/>
      <c r="W373" s="721"/>
      <c r="X373" s="721"/>
      <c r="Y373" s="722"/>
      <c r="Z373" s="723"/>
      <c r="AA373" s="724"/>
      <c r="AB373" s="356"/>
      <c r="AC373" s="356"/>
      <c r="AD373" s="356"/>
      <c r="AE373" s="356"/>
      <c r="AF373" s="543"/>
      <c r="AG373" s="607">
        <f t="shared" si="75"/>
        <v>0</v>
      </c>
      <c r="AH373" s="589">
        <f t="shared" si="76"/>
        <v>0</v>
      </c>
      <c r="AI373" s="589">
        <f t="shared" si="77"/>
        <v>0</v>
      </c>
      <c r="AJ373" s="608">
        <f t="shared" si="78"/>
        <v>0</v>
      </c>
    </row>
    <row r="374" spans="1:42">
      <c r="A374" s="493"/>
      <c r="B374" s="372"/>
      <c r="C374" s="356"/>
      <c r="D374" s="356"/>
      <c r="E374" s="495"/>
      <c r="F374" s="421" t="s">
        <v>124</v>
      </c>
      <c r="G374" s="739" t="s">
        <v>297</v>
      </c>
      <c r="H374" s="740"/>
      <c r="I374" s="740"/>
      <c r="J374" s="740"/>
      <c r="K374" s="740"/>
      <c r="L374" s="740"/>
      <c r="M374" s="741"/>
      <c r="N374" s="717"/>
      <c r="O374" s="718"/>
      <c r="P374" s="718"/>
      <c r="Q374" s="719"/>
      <c r="R374" s="720"/>
      <c r="S374" s="721"/>
      <c r="T374" s="721"/>
      <c r="U374" s="722"/>
      <c r="V374" s="720"/>
      <c r="W374" s="721"/>
      <c r="X374" s="721"/>
      <c r="Y374" s="722"/>
      <c r="Z374" s="723"/>
      <c r="AA374" s="724"/>
      <c r="AB374" s="356"/>
      <c r="AC374" s="356"/>
      <c r="AD374" s="356"/>
      <c r="AE374" s="356"/>
      <c r="AF374" s="543"/>
      <c r="AG374" s="607">
        <f t="shared" si="75"/>
        <v>0</v>
      </c>
      <c r="AH374" s="589">
        <f t="shared" si="76"/>
        <v>0</v>
      </c>
      <c r="AI374" s="589">
        <f t="shared" si="77"/>
        <v>0</v>
      </c>
      <c r="AJ374" s="608">
        <f t="shared" si="78"/>
        <v>0</v>
      </c>
    </row>
    <row r="375" spans="1:42">
      <c r="A375" s="493"/>
      <c r="B375" s="372"/>
      <c r="C375" s="356"/>
      <c r="D375" s="356"/>
      <c r="E375" s="495"/>
      <c r="F375" s="421" t="s">
        <v>128</v>
      </c>
      <c r="G375" s="739" t="s">
        <v>298</v>
      </c>
      <c r="H375" s="740"/>
      <c r="I375" s="740"/>
      <c r="J375" s="740"/>
      <c r="K375" s="740"/>
      <c r="L375" s="740"/>
      <c r="M375" s="741"/>
      <c r="N375" s="717"/>
      <c r="O375" s="718"/>
      <c r="P375" s="718"/>
      <c r="Q375" s="719"/>
      <c r="R375" s="720"/>
      <c r="S375" s="721"/>
      <c r="T375" s="721"/>
      <c r="U375" s="722"/>
      <c r="V375" s="720"/>
      <c r="W375" s="721"/>
      <c r="X375" s="721"/>
      <c r="Y375" s="722"/>
      <c r="Z375" s="723"/>
      <c r="AA375" s="724"/>
      <c r="AB375" s="356"/>
      <c r="AC375" s="356"/>
      <c r="AD375" s="356"/>
      <c r="AE375" s="356"/>
      <c r="AF375" s="543"/>
      <c r="AG375" s="607">
        <f t="shared" si="75"/>
        <v>0</v>
      </c>
      <c r="AH375" s="589">
        <f t="shared" si="76"/>
        <v>0</v>
      </c>
      <c r="AI375" s="589">
        <f>SUM(R375:Y375)</f>
        <v>0</v>
      </c>
      <c r="AJ375" s="608">
        <f t="shared" si="78"/>
        <v>0</v>
      </c>
    </row>
    <row r="376" spans="1:42">
      <c r="A376" s="366"/>
      <c r="B376" s="372"/>
      <c r="C376" s="298"/>
      <c r="D376" s="369"/>
      <c r="E376" s="496"/>
      <c r="F376" s="421" t="s">
        <v>150</v>
      </c>
      <c r="G376" s="739" t="s">
        <v>299</v>
      </c>
      <c r="H376" s="740"/>
      <c r="I376" s="740"/>
      <c r="J376" s="740"/>
      <c r="K376" s="740"/>
      <c r="L376" s="740"/>
      <c r="M376" s="741"/>
      <c r="N376" s="717"/>
      <c r="O376" s="718"/>
      <c r="P376" s="718"/>
      <c r="Q376" s="719"/>
      <c r="R376" s="720"/>
      <c r="S376" s="721"/>
      <c r="T376" s="721"/>
      <c r="U376" s="722"/>
      <c r="V376" s="720"/>
      <c r="W376" s="721"/>
      <c r="X376" s="721"/>
      <c r="Y376" s="722"/>
      <c r="Z376" s="723"/>
      <c r="AA376" s="724"/>
      <c r="AB376" s="391"/>
      <c r="AC376" s="391"/>
      <c r="AD376" s="391"/>
      <c r="AE376" s="391"/>
      <c r="AF376" s="543"/>
      <c r="AG376" s="607">
        <f t="shared" si="75"/>
        <v>0</v>
      </c>
      <c r="AH376" s="589">
        <f t="shared" si="76"/>
        <v>0</v>
      </c>
      <c r="AI376" s="589">
        <f>SUM(R376:Y376)</f>
        <v>0</v>
      </c>
      <c r="AJ376" s="608">
        <f t="shared" si="78"/>
        <v>0</v>
      </c>
    </row>
    <row r="377" spans="1:42">
      <c r="A377" s="366"/>
      <c r="B377" s="372"/>
      <c r="C377" s="299"/>
      <c r="D377" s="369"/>
      <c r="E377" s="496"/>
      <c r="F377" s="421" t="s">
        <v>152</v>
      </c>
      <c r="G377" s="739" t="s">
        <v>373</v>
      </c>
      <c r="H377" s="740"/>
      <c r="I377" s="740"/>
      <c r="J377" s="740"/>
      <c r="K377" s="740"/>
      <c r="L377" s="740"/>
      <c r="M377" s="741"/>
      <c r="N377" s="717"/>
      <c r="O377" s="718"/>
      <c r="P377" s="718"/>
      <c r="Q377" s="719"/>
      <c r="R377" s="720"/>
      <c r="S377" s="721"/>
      <c r="T377" s="721"/>
      <c r="U377" s="722"/>
      <c r="V377" s="720"/>
      <c r="W377" s="721"/>
      <c r="X377" s="721"/>
      <c r="Y377" s="722"/>
      <c r="Z377" s="723"/>
      <c r="AA377" s="724"/>
      <c r="AB377" s="391"/>
      <c r="AC377" s="391"/>
      <c r="AD377" s="391"/>
      <c r="AE377" s="391"/>
      <c r="AF377" s="543"/>
      <c r="AG377" s="607">
        <f t="shared" si="75"/>
        <v>0</v>
      </c>
      <c r="AH377" s="589">
        <f t="shared" si="76"/>
        <v>0</v>
      </c>
      <c r="AI377" s="589">
        <f t="shared" si="77"/>
        <v>0</v>
      </c>
      <c r="AJ377" s="608">
        <f t="shared" si="78"/>
        <v>0</v>
      </c>
    </row>
    <row r="378" spans="1:42">
      <c r="A378" s="366"/>
      <c r="B378" s="372"/>
      <c r="C378" s="497"/>
      <c r="D378" s="139"/>
      <c r="E378" s="496"/>
      <c r="F378" s="421" t="s">
        <v>154</v>
      </c>
      <c r="G378" s="739" t="s">
        <v>300</v>
      </c>
      <c r="H378" s="740"/>
      <c r="I378" s="740"/>
      <c r="J378" s="740"/>
      <c r="K378" s="740"/>
      <c r="L378" s="740"/>
      <c r="M378" s="741"/>
      <c r="N378" s="717"/>
      <c r="O378" s="718"/>
      <c r="P378" s="718"/>
      <c r="Q378" s="719"/>
      <c r="R378" s="720"/>
      <c r="S378" s="721"/>
      <c r="T378" s="721"/>
      <c r="U378" s="722"/>
      <c r="V378" s="720"/>
      <c r="W378" s="721"/>
      <c r="X378" s="721"/>
      <c r="Y378" s="722"/>
      <c r="Z378" s="723"/>
      <c r="AA378" s="724"/>
      <c r="AB378" s="299"/>
      <c r="AC378" s="299"/>
      <c r="AD378" s="298"/>
      <c r="AE378" s="298"/>
      <c r="AF378" s="543"/>
      <c r="AG378" s="607">
        <f t="shared" si="75"/>
        <v>0</v>
      </c>
      <c r="AH378" s="589">
        <f t="shared" si="76"/>
        <v>0</v>
      </c>
      <c r="AI378" s="589">
        <f t="shared" si="77"/>
        <v>0</v>
      </c>
      <c r="AJ378" s="608">
        <f t="shared" si="78"/>
        <v>0</v>
      </c>
    </row>
    <row r="379" spans="1:42">
      <c r="A379" s="366"/>
      <c r="B379" s="372"/>
      <c r="C379" s="497"/>
      <c r="D379" s="139"/>
      <c r="E379" s="496"/>
      <c r="F379" s="421" t="s">
        <v>31</v>
      </c>
      <c r="G379" s="739" t="s">
        <v>301</v>
      </c>
      <c r="H379" s="740"/>
      <c r="I379" s="740"/>
      <c r="J379" s="740"/>
      <c r="K379" s="740"/>
      <c r="L379" s="740"/>
      <c r="M379" s="741"/>
      <c r="N379" s="717"/>
      <c r="O379" s="718"/>
      <c r="P379" s="718"/>
      <c r="Q379" s="719"/>
      <c r="R379" s="720"/>
      <c r="S379" s="721"/>
      <c r="T379" s="721"/>
      <c r="U379" s="722"/>
      <c r="V379" s="720"/>
      <c r="W379" s="721"/>
      <c r="X379" s="721"/>
      <c r="Y379" s="722"/>
      <c r="Z379" s="723"/>
      <c r="AA379" s="724"/>
      <c r="AB379" s="299"/>
      <c r="AC379" s="299"/>
      <c r="AD379" s="298"/>
      <c r="AE379" s="298"/>
      <c r="AF379" s="543"/>
      <c r="AG379" s="607">
        <f t="shared" si="75"/>
        <v>0</v>
      </c>
      <c r="AH379" s="589">
        <f t="shared" si="76"/>
        <v>0</v>
      </c>
      <c r="AI379" s="589">
        <f t="shared" si="77"/>
        <v>0</v>
      </c>
      <c r="AJ379" s="608">
        <f t="shared" si="78"/>
        <v>0</v>
      </c>
    </row>
    <row r="380" spans="1:42">
      <c r="A380" s="366"/>
      <c r="B380" s="372"/>
      <c r="C380" s="497"/>
      <c r="D380" s="139"/>
      <c r="E380" s="496"/>
      <c r="F380" s="421" t="s">
        <v>32</v>
      </c>
      <c r="G380" s="739" t="s">
        <v>302</v>
      </c>
      <c r="H380" s="740"/>
      <c r="I380" s="740"/>
      <c r="J380" s="740"/>
      <c r="K380" s="740"/>
      <c r="L380" s="740"/>
      <c r="M380" s="741"/>
      <c r="N380" s="717"/>
      <c r="O380" s="718"/>
      <c r="P380" s="718"/>
      <c r="Q380" s="719"/>
      <c r="R380" s="720"/>
      <c r="S380" s="721"/>
      <c r="T380" s="721"/>
      <c r="U380" s="722"/>
      <c r="V380" s="720"/>
      <c r="W380" s="721"/>
      <c r="X380" s="721"/>
      <c r="Y380" s="722"/>
      <c r="Z380" s="723"/>
      <c r="AA380" s="724"/>
      <c r="AB380" s="299"/>
      <c r="AC380" s="299"/>
      <c r="AD380" s="298"/>
      <c r="AE380" s="298"/>
      <c r="AF380" s="543"/>
      <c r="AG380" s="607">
        <f t="shared" ref="AG380" si="79">IF(OR(AND(COUNTBLANK(N380:Y380)=9,Z380="",N380&lt;&gt;0),AND(COUNTBLANK(N380:AA380)=14),AND(Z380="x",COUNTBLANK(N380:Y380)=12)),0,1)</f>
        <v>0</v>
      </c>
      <c r="AH380" s="589">
        <f t="shared" si="76"/>
        <v>0</v>
      </c>
      <c r="AI380" s="589">
        <f t="shared" si="77"/>
        <v>0</v>
      </c>
      <c r="AJ380" s="608">
        <f t="shared" si="78"/>
        <v>0</v>
      </c>
    </row>
    <row r="381" spans="1:42">
      <c r="A381" s="366"/>
      <c r="B381" s="372"/>
      <c r="C381" s="497"/>
      <c r="D381" s="139"/>
      <c r="E381" s="496"/>
      <c r="F381" s="421" t="s">
        <v>33</v>
      </c>
      <c r="G381" s="739" t="s">
        <v>303</v>
      </c>
      <c r="H381" s="740"/>
      <c r="I381" s="740"/>
      <c r="J381" s="740"/>
      <c r="K381" s="740"/>
      <c r="L381" s="740"/>
      <c r="M381" s="741"/>
      <c r="N381" s="717"/>
      <c r="O381" s="718"/>
      <c r="P381" s="718"/>
      <c r="Q381" s="719"/>
      <c r="R381" s="720"/>
      <c r="S381" s="721"/>
      <c r="T381" s="721"/>
      <c r="U381" s="722"/>
      <c r="V381" s="720"/>
      <c r="W381" s="721"/>
      <c r="X381" s="721"/>
      <c r="Y381" s="722"/>
      <c r="Z381" s="723"/>
      <c r="AA381" s="724"/>
      <c r="AB381" s="299"/>
      <c r="AC381" s="299"/>
      <c r="AD381" s="298"/>
      <c r="AE381" s="298"/>
      <c r="AF381" s="543"/>
      <c r="AG381" s="607">
        <f>IF(OR(AND(COUNTBLANK(N381:Y381)=9,Z381="",N381&lt;&gt;0),AND(COUNTBLANK(N381:AA381)=14),AND(Z381="x",COUNTBLANK(N381:Y381)=12)),0,1)</f>
        <v>0</v>
      </c>
      <c r="AH381" s="589">
        <f t="shared" si="76"/>
        <v>0</v>
      </c>
      <c r="AI381" s="589">
        <f t="shared" si="77"/>
        <v>0</v>
      </c>
      <c r="AJ381" s="608">
        <f t="shared" si="78"/>
        <v>0</v>
      </c>
    </row>
    <row r="382" spans="1:42">
      <c r="A382" s="366"/>
      <c r="B382" s="372"/>
      <c r="C382" s="497"/>
      <c r="D382" s="139"/>
      <c r="E382" s="496"/>
      <c r="F382" s="421" t="s">
        <v>34</v>
      </c>
      <c r="G382" s="739" t="s">
        <v>304</v>
      </c>
      <c r="H382" s="740"/>
      <c r="I382" s="740"/>
      <c r="J382" s="740"/>
      <c r="K382" s="740"/>
      <c r="L382" s="740"/>
      <c r="M382" s="741"/>
      <c r="N382" s="717"/>
      <c r="O382" s="718"/>
      <c r="P382" s="718"/>
      <c r="Q382" s="719"/>
      <c r="R382" s="720"/>
      <c r="S382" s="721"/>
      <c r="T382" s="721"/>
      <c r="U382" s="722"/>
      <c r="V382" s="720"/>
      <c r="W382" s="721"/>
      <c r="X382" s="721"/>
      <c r="Y382" s="722"/>
      <c r="Z382" s="723"/>
      <c r="AA382" s="724"/>
      <c r="AB382" s="299"/>
      <c r="AC382" s="299"/>
      <c r="AD382" s="298"/>
      <c r="AE382" s="298"/>
      <c r="AF382" s="543"/>
      <c r="AG382" s="607">
        <f>IF(OR(AND(COUNTBLANK(N382:Y382)=9,Z382="",N382&lt;&gt;0),AND(COUNTBLANK(N382:AA382)=14),AND(Z382="x",COUNTBLANK(N382:Y382)=12)),0,1)</f>
        <v>0</v>
      </c>
      <c r="AH382" s="589">
        <f t="shared" si="76"/>
        <v>0</v>
      </c>
      <c r="AI382" s="589">
        <f t="shared" si="77"/>
        <v>0</v>
      </c>
      <c r="AJ382" s="608">
        <f t="shared" si="78"/>
        <v>0</v>
      </c>
    </row>
    <row r="383" spans="1:42">
      <c r="A383" s="366"/>
      <c r="B383" s="372"/>
      <c r="C383" s="497"/>
      <c r="D383" s="139"/>
      <c r="E383" s="496"/>
      <c r="F383" s="421" t="s">
        <v>35</v>
      </c>
      <c r="G383" s="739" t="s">
        <v>305</v>
      </c>
      <c r="H383" s="740"/>
      <c r="I383" s="740"/>
      <c r="J383" s="740"/>
      <c r="K383" s="740"/>
      <c r="L383" s="740"/>
      <c r="M383" s="741"/>
      <c r="N383" s="717"/>
      <c r="O383" s="718"/>
      <c r="P383" s="718"/>
      <c r="Q383" s="719"/>
      <c r="R383" s="720"/>
      <c r="S383" s="721"/>
      <c r="T383" s="721"/>
      <c r="U383" s="722"/>
      <c r="V383" s="720"/>
      <c r="W383" s="721"/>
      <c r="X383" s="721"/>
      <c r="Y383" s="722"/>
      <c r="Z383" s="723"/>
      <c r="AA383" s="724"/>
      <c r="AB383" s="299"/>
      <c r="AC383" s="299"/>
      <c r="AD383" s="298"/>
      <c r="AE383" s="298"/>
      <c r="AF383" s="543"/>
      <c r="AG383" s="607">
        <f>IF(OR(AND(COUNTBLANK(N383:Y383)=9,Z383="",N383&lt;&gt;0),AND(COUNTBLANK(N383:AA383)=14),AND(Z383="x",COUNTBLANK(N383:Y383)=12)),0,1)</f>
        <v>0</v>
      </c>
      <c r="AH383" s="589">
        <f t="shared" si="76"/>
        <v>0</v>
      </c>
      <c r="AI383" s="589">
        <f t="shared" si="77"/>
        <v>0</v>
      </c>
      <c r="AJ383" s="608">
        <f t="shared" si="78"/>
        <v>0</v>
      </c>
    </row>
    <row r="384" spans="1:42">
      <c r="A384" s="366"/>
      <c r="B384" s="372"/>
      <c r="C384" s="497"/>
      <c r="D384" s="139"/>
      <c r="E384" s="496"/>
      <c r="F384" s="421" t="s">
        <v>36</v>
      </c>
      <c r="G384" s="739" t="s">
        <v>306</v>
      </c>
      <c r="H384" s="740"/>
      <c r="I384" s="740"/>
      <c r="J384" s="740"/>
      <c r="K384" s="740"/>
      <c r="L384" s="740"/>
      <c r="M384" s="741"/>
      <c r="N384" s="717"/>
      <c r="O384" s="718"/>
      <c r="P384" s="718"/>
      <c r="Q384" s="719"/>
      <c r="R384" s="720"/>
      <c r="S384" s="721"/>
      <c r="T384" s="721"/>
      <c r="U384" s="722"/>
      <c r="V384" s="720"/>
      <c r="W384" s="721"/>
      <c r="X384" s="721"/>
      <c r="Y384" s="722"/>
      <c r="Z384" s="723"/>
      <c r="AA384" s="724"/>
      <c r="AB384" s="299"/>
      <c r="AC384" s="299"/>
      <c r="AD384" s="298"/>
      <c r="AE384" s="298"/>
      <c r="AF384" s="543"/>
      <c r="AG384" s="607">
        <f>IF(OR(AND(COUNTBLANK(N384:Y384)=9,Z384="",N384&lt;&gt;0),AND(COUNTBLANK(N384:AA384)=14),AND(Z384="x",COUNTBLANK(N384:Y384)=12)),0,1)</f>
        <v>0</v>
      </c>
      <c r="AH384" s="589">
        <f t="shared" si="76"/>
        <v>0</v>
      </c>
      <c r="AI384" s="589">
        <f t="shared" si="77"/>
        <v>0</v>
      </c>
      <c r="AJ384" s="608">
        <f t="shared" si="78"/>
        <v>0</v>
      </c>
    </row>
    <row r="385" spans="1:36">
      <c r="A385" s="366"/>
      <c r="B385" s="375"/>
      <c r="C385" s="159"/>
      <c r="D385" s="159"/>
      <c r="E385" s="369"/>
      <c r="F385" s="498" t="s">
        <v>374</v>
      </c>
      <c r="G385" s="739" t="s">
        <v>81</v>
      </c>
      <c r="H385" s="740"/>
      <c r="I385" s="740"/>
      <c r="J385" s="740"/>
      <c r="K385" s="740"/>
      <c r="L385" s="740"/>
      <c r="M385" s="741"/>
      <c r="N385" s="717"/>
      <c r="O385" s="718"/>
      <c r="P385" s="718"/>
      <c r="Q385" s="719"/>
      <c r="R385" s="720"/>
      <c r="S385" s="721"/>
      <c r="T385" s="721"/>
      <c r="U385" s="722"/>
      <c r="V385" s="720"/>
      <c r="W385" s="721"/>
      <c r="X385" s="721"/>
      <c r="Y385" s="722"/>
      <c r="Z385" s="723"/>
      <c r="AA385" s="724"/>
      <c r="AB385" s="159"/>
      <c r="AC385" s="159"/>
      <c r="AD385" s="159"/>
      <c r="AE385" s="159"/>
      <c r="AF385" s="543"/>
      <c r="AG385" s="607">
        <f>IF(OR(AND(COUNTBLANK(N385:Y385)=9,Z385="",N385&lt;&gt;0),AND(COUNTBLANK(N385:AA385)=14),AND(Z385="x",COUNTBLANK(N385:Y385)=12)),0,1)</f>
        <v>0</v>
      </c>
      <c r="AH385" s="589">
        <f t="shared" si="76"/>
        <v>0</v>
      </c>
      <c r="AI385" s="589">
        <f t="shared" si="77"/>
        <v>0</v>
      </c>
      <c r="AJ385" s="608">
        <f t="shared" si="78"/>
        <v>0</v>
      </c>
    </row>
    <row r="386" spans="1:36">
      <c r="A386" s="382"/>
      <c r="B386" s="499"/>
      <c r="C386" s="499"/>
      <c r="D386" s="499"/>
      <c r="E386" s="499"/>
      <c r="F386" s="499"/>
      <c r="G386" s="499"/>
      <c r="H386" s="499"/>
      <c r="I386" s="499"/>
      <c r="J386" s="499"/>
      <c r="K386" s="499"/>
      <c r="L386" s="499"/>
      <c r="M386" s="500" t="s">
        <v>318</v>
      </c>
      <c r="N386" s="818">
        <f>IF(AND(SUM(N370:Q385)=0,COUNTIF(N370:Q385,"NS")&gt;0),"NS",SUM(N370:Q385))</f>
        <v>0</v>
      </c>
      <c r="O386" s="819"/>
      <c r="P386" s="819"/>
      <c r="Q386" s="820"/>
      <c r="R386" s="818">
        <f>IF(AND(SUM(R370:U385)=0,COUNTIF(R370:U385,"NS")&gt;0),"NS",SUM(R370:U385))</f>
        <v>0</v>
      </c>
      <c r="S386" s="819"/>
      <c r="T386" s="819"/>
      <c r="U386" s="820"/>
      <c r="V386" s="818">
        <f>IF(AND(SUM(V370:Y385)=0,COUNTIF(V370:Y385,"NS")&gt;0),"NS",SUM(V370:Y385))</f>
        <v>0</v>
      </c>
      <c r="W386" s="819"/>
      <c r="X386" s="819"/>
      <c r="Y386" s="820"/>
      <c r="Z386" s="499"/>
      <c r="AA386" s="499"/>
      <c r="AB386" s="499"/>
      <c r="AC386" s="499"/>
      <c r="AD386" s="499"/>
      <c r="AE386" s="430"/>
      <c r="AF386" s="543"/>
      <c r="AG386">
        <f>SUM(AG370:AG385)</f>
        <v>0</v>
      </c>
      <c r="AJ386">
        <f>SUM(AJ370:AJ385)</f>
        <v>0</v>
      </c>
    </row>
    <row r="387" spans="1:36">
      <c r="A387" s="382"/>
      <c r="B387" s="714" t="str">
        <f>IF(SUM(AJ386)=0,"","ERROR: Revisar la suma por Fila ya que no coincide con el total correspondiente")</f>
        <v/>
      </c>
      <c r="C387" s="714"/>
      <c r="D387" s="714"/>
      <c r="E387" s="714"/>
      <c r="F387" s="714"/>
      <c r="G387" s="714"/>
      <c r="H387" s="714"/>
      <c r="I387" s="714"/>
      <c r="J387" s="714"/>
      <c r="K387" s="714"/>
      <c r="L387" s="714"/>
      <c r="M387" s="714"/>
      <c r="N387" s="714"/>
      <c r="O387" s="714"/>
      <c r="P387" s="714"/>
      <c r="Q387" s="714"/>
      <c r="R387" s="714"/>
      <c r="S387" s="714"/>
      <c r="T387" s="714"/>
      <c r="U387" s="714"/>
      <c r="V387" s="714"/>
      <c r="W387" s="714"/>
      <c r="X387" s="714"/>
      <c r="Y387" s="714"/>
      <c r="Z387" s="714"/>
      <c r="AA387" s="714"/>
      <c r="AB387" s="714"/>
      <c r="AC387" s="714"/>
      <c r="AD387" s="714"/>
      <c r="AE387" s="430"/>
      <c r="AF387" s="543"/>
    </row>
    <row r="388" spans="1:36">
      <c r="A388" s="382"/>
      <c r="B388" s="714" t="str">
        <f>IF(SUM(AP370:AP371)=0,"","ERROR: Favor de revisar, los datos no son consistentes para las Instituciones Educativas de la pregunta 23")</f>
        <v/>
      </c>
      <c r="C388" s="714"/>
      <c r="D388" s="714"/>
      <c r="E388" s="714"/>
      <c r="F388" s="714"/>
      <c r="G388" s="714"/>
      <c r="H388" s="714"/>
      <c r="I388" s="714"/>
      <c r="J388" s="714"/>
      <c r="K388" s="714"/>
      <c r="L388" s="714"/>
      <c r="M388" s="714"/>
      <c r="N388" s="714"/>
      <c r="O388" s="714"/>
      <c r="P388" s="714"/>
      <c r="Q388" s="714"/>
      <c r="R388" s="714"/>
      <c r="S388" s="714"/>
      <c r="T388" s="714"/>
      <c r="U388" s="714"/>
      <c r="V388" s="714"/>
      <c r="W388" s="714"/>
      <c r="X388" s="714"/>
      <c r="Y388" s="714"/>
      <c r="Z388" s="714"/>
      <c r="AA388" s="714"/>
      <c r="AB388" s="714"/>
      <c r="AC388" s="714"/>
      <c r="AD388" s="714"/>
      <c r="AE388" s="430"/>
      <c r="AF388" s="543"/>
    </row>
    <row r="389" spans="1:36" ht="15.75" thickBot="1">
      <c r="A389" s="382"/>
      <c r="B389" s="713" t="str">
        <f>IF(SUM(AG386)=0,"","ERROR: Favor de llenar las celdas correspondientes de acuerdo a las instrucciones, si no se cuenta con la información registrar NS")</f>
        <v/>
      </c>
      <c r="C389" s="713"/>
      <c r="D389" s="713"/>
      <c r="E389" s="713"/>
      <c r="F389" s="713"/>
      <c r="G389" s="713"/>
      <c r="H389" s="713"/>
      <c r="I389" s="713"/>
      <c r="J389" s="713"/>
      <c r="K389" s="713"/>
      <c r="L389" s="713"/>
      <c r="M389" s="713"/>
      <c r="N389" s="713"/>
      <c r="O389" s="713"/>
      <c r="P389" s="713"/>
      <c r="Q389" s="713"/>
      <c r="R389" s="713"/>
      <c r="S389" s="713"/>
      <c r="T389" s="713"/>
      <c r="U389" s="713"/>
      <c r="V389" s="713"/>
      <c r="W389" s="713"/>
      <c r="X389" s="713"/>
      <c r="Y389" s="713"/>
      <c r="Z389" s="713"/>
      <c r="AA389" s="713"/>
      <c r="AB389" s="713"/>
      <c r="AC389" s="713"/>
      <c r="AD389" s="713"/>
      <c r="AE389" s="430"/>
      <c r="AF389" s="543"/>
    </row>
    <row r="390" spans="1:36" ht="15.75" thickBot="1">
      <c r="A390" s="382"/>
      <c r="B390" s="761" t="s">
        <v>504</v>
      </c>
      <c r="C390" s="762"/>
      <c r="D390" s="762"/>
      <c r="E390" s="762"/>
      <c r="F390" s="762"/>
      <c r="G390" s="762"/>
      <c r="H390" s="762"/>
      <c r="I390" s="762"/>
      <c r="J390" s="762"/>
      <c r="K390" s="762"/>
      <c r="L390" s="762"/>
      <c r="M390" s="762"/>
      <c r="N390" s="762"/>
      <c r="O390" s="762"/>
      <c r="P390" s="762"/>
      <c r="Q390" s="762"/>
      <c r="R390" s="762"/>
      <c r="S390" s="762"/>
      <c r="T390" s="762"/>
      <c r="U390" s="762"/>
      <c r="V390" s="762"/>
      <c r="W390" s="762"/>
      <c r="X390" s="762"/>
      <c r="Y390" s="762"/>
      <c r="Z390" s="762"/>
      <c r="AA390" s="762"/>
      <c r="AB390" s="762"/>
      <c r="AC390" s="762"/>
      <c r="AD390" s="763"/>
      <c r="AE390" s="430"/>
      <c r="AF390" s="543"/>
    </row>
    <row r="391" spans="1:36">
      <c r="A391" s="472"/>
      <c r="B391" s="742" t="s">
        <v>79</v>
      </c>
      <c r="C391" s="743"/>
      <c r="D391" s="743"/>
      <c r="E391" s="743"/>
      <c r="F391" s="743"/>
      <c r="G391" s="743"/>
      <c r="H391" s="743"/>
      <c r="I391" s="743"/>
      <c r="J391" s="743"/>
      <c r="K391" s="743"/>
      <c r="L391" s="743"/>
      <c r="M391" s="743"/>
      <c r="N391" s="743"/>
      <c r="O391" s="743"/>
      <c r="P391" s="743"/>
      <c r="Q391" s="743"/>
      <c r="R391" s="743"/>
      <c r="S391" s="743"/>
      <c r="T391" s="743"/>
      <c r="U391" s="743"/>
      <c r="V391" s="743"/>
      <c r="W391" s="743"/>
      <c r="X391" s="743"/>
      <c r="Y391" s="743"/>
      <c r="Z391" s="743"/>
      <c r="AA391" s="743"/>
      <c r="AB391" s="743"/>
      <c r="AC391" s="743"/>
      <c r="AD391" s="744"/>
      <c r="AE391" s="159"/>
      <c r="AF391" s="543"/>
    </row>
    <row r="392" spans="1:36" ht="28.5" customHeight="1">
      <c r="A392" s="372"/>
      <c r="B392" s="478"/>
      <c r="C392" s="745" t="s">
        <v>425</v>
      </c>
      <c r="D392" s="745"/>
      <c r="E392" s="745"/>
      <c r="F392" s="745"/>
      <c r="G392" s="745"/>
      <c r="H392" s="745"/>
      <c r="I392" s="745"/>
      <c r="J392" s="745"/>
      <c r="K392" s="745"/>
      <c r="L392" s="745"/>
      <c r="M392" s="745"/>
      <c r="N392" s="745"/>
      <c r="O392" s="745"/>
      <c r="P392" s="745"/>
      <c r="Q392" s="745"/>
      <c r="R392" s="745"/>
      <c r="S392" s="745"/>
      <c r="T392" s="745"/>
      <c r="U392" s="745"/>
      <c r="V392" s="745"/>
      <c r="W392" s="745"/>
      <c r="X392" s="745"/>
      <c r="Y392" s="745"/>
      <c r="Z392" s="745"/>
      <c r="AA392" s="745"/>
      <c r="AB392" s="745"/>
      <c r="AC392" s="745"/>
      <c r="AD392" s="746"/>
      <c r="AE392" s="56"/>
      <c r="AF392" s="543"/>
    </row>
    <row r="393" spans="1:36" ht="27" customHeight="1">
      <c r="A393" s="372"/>
      <c r="B393" s="479"/>
      <c r="C393" s="841" t="s">
        <v>496</v>
      </c>
      <c r="D393" s="841"/>
      <c r="E393" s="841"/>
      <c r="F393" s="841"/>
      <c r="G393" s="841"/>
      <c r="H393" s="841"/>
      <c r="I393" s="841"/>
      <c r="J393" s="841"/>
      <c r="K393" s="841"/>
      <c r="L393" s="841"/>
      <c r="M393" s="841"/>
      <c r="N393" s="841"/>
      <c r="O393" s="841"/>
      <c r="P393" s="841"/>
      <c r="Q393" s="841"/>
      <c r="R393" s="841"/>
      <c r="S393" s="841"/>
      <c r="T393" s="841"/>
      <c r="U393" s="841"/>
      <c r="V393" s="841"/>
      <c r="W393" s="841"/>
      <c r="X393" s="841"/>
      <c r="Y393" s="841"/>
      <c r="Z393" s="841"/>
      <c r="AA393" s="841"/>
      <c r="AB393" s="841"/>
      <c r="AC393" s="841"/>
      <c r="AD393" s="842"/>
      <c r="AE393" s="159"/>
      <c r="AF393" s="543"/>
    </row>
    <row r="394" spans="1:36" ht="29.25" customHeight="1">
      <c r="A394" s="372"/>
      <c r="B394" s="479"/>
      <c r="C394" s="841" t="s">
        <v>497</v>
      </c>
      <c r="D394" s="841"/>
      <c r="E394" s="841"/>
      <c r="F394" s="841"/>
      <c r="G394" s="841"/>
      <c r="H394" s="841"/>
      <c r="I394" s="841"/>
      <c r="J394" s="841"/>
      <c r="K394" s="841"/>
      <c r="L394" s="841"/>
      <c r="M394" s="841"/>
      <c r="N394" s="841"/>
      <c r="O394" s="841"/>
      <c r="P394" s="841"/>
      <c r="Q394" s="841"/>
      <c r="R394" s="841"/>
      <c r="S394" s="841"/>
      <c r="T394" s="841"/>
      <c r="U394" s="841"/>
      <c r="V394" s="841"/>
      <c r="W394" s="841"/>
      <c r="X394" s="841"/>
      <c r="Y394" s="841"/>
      <c r="Z394" s="841"/>
      <c r="AA394" s="841"/>
      <c r="AB394" s="841"/>
      <c r="AC394" s="841"/>
      <c r="AD394" s="842"/>
      <c r="AE394" s="159"/>
      <c r="AF394" s="543"/>
    </row>
    <row r="395" spans="1:36" ht="28.5" customHeight="1">
      <c r="A395" s="179"/>
      <c r="B395" s="480"/>
      <c r="C395" s="841" t="s">
        <v>427</v>
      </c>
      <c r="D395" s="841"/>
      <c r="E395" s="841"/>
      <c r="F395" s="841"/>
      <c r="G395" s="841"/>
      <c r="H395" s="841"/>
      <c r="I395" s="841"/>
      <c r="J395" s="841"/>
      <c r="K395" s="841"/>
      <c r="L395" s="841"/>
      <c r="M395" s="841"/>
      <c r="N395" s="841"/>
      <c r="O395" s="841"/>
      <c r="P395" s="841"/>
      <c r="Q395" s="841"/>
      <c r="R395" s="841"/>
      <c r="S395" s="841"/>
      <c r="T395" s="841"/>
      <c r="U395" s="841"/>
      <c r="V395" s="841"/>
      <c r="W395" s="841"/>
      <c r="X395" s="841"/>
      <c r="Y395" s="841"/>
      <c r="Z395" s="841"/>
      <c r="AA395" s="841"/>
      <c r="AB395" s="841"/>
      <c r="AC395" s="841"/>
      <c r="AD395" s="842"/>
      <c r="AE395" s="481"/>
      <c r="AF395" s="543"/>
    </row>
    <row r="396" spans="1:36">
      <c r="A396" s="382"/>
      <c r="B396" s="383"/>
      <c r="C396" s="850" t="s">
        <v>349</v>
      </c>
      <c r="D396" s="850"/>
      <c r="E396" s="850"/>
      <c r="F396" s="850"/>
      <c r="G396" s="850"/>
      <c r="H396" s="850"/>
      <c r="I396" s="850"/>
      <c r="J396" s="850"/>
      <c r="K396" s="850"/>
      <c r="L396" s="850"/>
      <c r="M396" s="850"/>
      <c r="N396" s="850"/>
      <c r="O396" s="850"/>
      <c r="P396" s="850"/>
      <c r="Q396" s="850"/>
      <c r="R396" s="850"/>
      <c r="S396" s="850"/>
      <c r="T396" s="850"/>
      <c r="U396" s="850"/>
      <c r="V396" s="850"/>
      <c r="W396" s="850"/>
      <c r="X396" s="850"/>
      <c r="Y396" s="850"/>
      <c r="Z396" s="850"/>
      <c r="AA396" s="850"/>
      <c r="AB396" s="850"/>
      <c r="AC396" s="850"/>
      <c r="AD396" s="851"/>
      <c r="AE396" s="384"/>
      <c r="AF396" s="543"/>
    </row>
    <row r="397" spans="1:36">
      <c r="A397" s="382"/>
      <c r="B397" s="159"/>
      <c r="C397" s="487"/>
      <c r="D397" s="487"/>
      <c r="E397" s="487"/>
      <c r="F397" s="487"/>
      <c r="G397" s="487"/>
      <c r="H397" s="487"/>
      <c r="I397" s="487"/>
      <c r="J397" s="487"/>
      <c r="K397" s="487"/>
      <c r="L397" s="487"/>
      <c r="M397" s="487"/>
      <c r="N397" s="487"/>
      <c r="O397" s="487"/>
      <c r="P397" s="487"/>
      <c r="Q397" s="487"/>
      <c r="R397" s="487"/>
      <c r="S397" s="487"/>
      <c r="T397" s="487"/>
      <c r="U397" s="487"/>
      <c r="V397" s="487"/>
      <c r="W397" s="487"/>
      <c r="X397" s="487"/>
      <c r="Y397" s="487"/>
      <c r="Z397" s="487"/>
      <c r="AA397" s="487"/>
      <c r="AB397" s="487"/>
      <c r="AC397" s="487"/>
      <c r="AD397" s="159"/>
      <c r="AE397" s="430"/>
      <c r="AF397" s="543"/>
    </row>
    <row r="398" spans="1:36" ht="27" customHeight="1">
      <c r="A398" s="372" t="s">
        <v>276</v>
      </c>
      <c r="B398" s="725" t="s">
        <v>505</v>
      </c>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c r="AA398" s="725"/>
      <c r="AB398" s="725"/>
      <c r="AC398" s="725"/>
      <c r="AD398" s="725"/>
      <c r="AE398" s="375"/>
      <c r="AF398" s="393"/>
    </row>
    <row r="399" spans="1:36" ht="54" customHeight="1">
      <c r="A399" s="165"/>
      <c r="B399" s="390"/>
      <c r="C399" s="726" t="s">
        <v>353</v>
      </c>
      <c r="D399" s="726"/>
      <c r="E399" s="726"/>
      <c r="F399" s="726"/>
      <c r="G399" s="726"/>
      <c r="H399" s="726"/>
      <c r="I399" s="726"/>
      <c r="J399" s="726"/>
      <c r="K399" s="726"/>
      <c r="L399" s="726"/>
      <c r="M399" s="726"/>
      <c r="N399" s="726"/>
      <c r="O399" s="726"/>
      <c r="P399" s="726"/>
      <c r="Q399" s="726"/>
      <c r="R399" s="726"/>
      <c r="S399" s="726"/>
      <c r="T399" s="726"/>
      <c r="U399" s="726"/>
      <c r="V399" s="726"/>
      <c r="W399" s="726"/>
      <c r="X399" s="726"/>
      <c r="Y399" s="726"/>
      <c r="Z399" s="726"/>
      <c r="AA399" s="726"/>
      <c r="AB399" s="726"/>
      <c r="AC399" s="726"/>
      <c r="AD399" s="726"/>
      <c r="AE399" s="375"/>
      <c r="AF399" s="393"/>
      <c r="AG399" s="603" t="s">
        <v>764</v>
      </c>
    </row>
    <row r="400" spans="1:36" ht="26.25" customHeight="1">
      <c r="A400" s="165"/>
      <c r="B400" s="390"/>
      <c r="C400" s="726" t="s">
        <v>65</v>
      </c>
      <c r="D400" s="726"/>
      <c r="E400" s="726"/>
      <c r="F400" s="726"/>
      <c r="G400" s="726"/>
      <c r="H400" s="726"/>
      <c r="I400" s="726"/>
      <c r="J400" s="726"/>
      <c r="K400" s="726"/>
      <c r="L400" s="726"/>
      <c r="M400" s="726"/>
      <c r="N400" s="726"/>
      <c r="O400" s="726"/>
      <c r="P400" s="726"/>
      <c r="Q400" s="726"/>
      <c r="R400" s="726"/>
      <c r="S400" s="726"/>
      <c r="T400" s="726"/>
      <c r="U400" s="726"/>
      <c r="V400" s="726"/>
      <c r="W400" s="726"/>
      <c r="X400" s="726"/>
      <c r="Y400" s="726"/>
      <c r="Z400" s="726"/>
      <c r="AA400" s="726"/>
      <c r="AB400" s="726"/>
      <c r="AC400" s="726"/>
      <c r="AD400" s="726"/>
      <c r="AE400" s="375"/>
      <c r="AF400" s="393"/>
      <c r="AG400" s="603">
        <f>COUNTBLANK(C402:H412)</f>
        <v>64</v>
      </c>
      <c r="AH400">
        <v>64</v>
      </c>
      <c r="AI400">
        <v>58</v>
      </c>
    </row>
    <row r="401" spans="1:35" ht="14.25" customHeight="1" thickBot="1">
      <c r="A401" s="165"/>
      <c r="B401" s="390"/>
      <c r="C401" s="413"/>
      <c r="D401" s="413"/>
      <c r="E401" s="413"/>
      <c r="F401" s="413"/>
      <c r="G401" s="413"/>
      <c r="H401" s="413"/>
      <c r="I401" s="413"/>
      <c r="J401" s="413"/>
      <c r="K401" s="413"/>
      <c r="L401" s="413"/>
      <c r="M401" s="413"/>
      <c r="N401" s="413"/>
      <c r="O401" s="413"/>
      <c r="P401" s="413"/>
      <c r="Q401" s="413"/>
      <c r="R401" s="413"/>
      <c r="S401" s="413"/>
      <c r="T401" s="413"/>
      <c r="U401" s="413"/>
      <c r="V401" s="413"/>
      <c r="W401" s="413"/>
      <c r="X401" s="413"/>
      <c r="Y401" s="413"/>
      <c r="Z401" s="413"/>
      <c r="AA401" s="413"/>
      <c r="AB401" s="413"/>
      <c r="AC401" s="413"/>
      <c r="AD401" s="413"/>
      <c r="AE401" s="375"/>
      <c r="AF401" s="393"/>
      <c r="AG401" s="603" t="s">
        <v>744</v>
      </c>
      <c r="AH401" s="603" t="s">
        <v>749</v>
      </c>
      <c r="AI401" s="603" t="s">
        <v>768</v>
      </c>
    </row>
    <row r="402" spans="1:35" ht="15.75" thickBot="1">
      <c r="A402" s="382"/>
      <c r="B402" s="159"/>
      <c r="C402" s="835"/>
      <c r="D402" s="836"/>
      <c r="E402" s="836"/>
      <c r="F402" s="837"/>
      <c r="G402" s="359" t="s">
        <v>506</v>
      </c>
      <c r="H402" s="158"/>
      <c r="I402" s="158"/>
      <c r="J402" s="159"/>
      <c r="K402" s="298"/>
      <c r="L402" s="299"/>
      <c r="M402" s="298"/>
      <c r="N402" s="298"/>
      <c r="O402" s="298"/>
      <c r="P402" s="298"/>
      <c r="Q402" s="298"/>
      <c r="R402" s="298"/>
      <c r="S402" s="298"/>
      <c r="T402" s="298"/>
      <c r="U402" s="298"/>
      <c r="V402" s="501"/>
      <c r="W402" s="501"/>
      <c r="X402" s="501"/>
      <c r="Y402" s="501"/>
      <c r="Z402" s="501"/>
      <c r="AA402" s="501"/>
      <c r="AB402" s="501"/>
      <c r="AC402" s="501"/>
      <c r="AD402" s="501"/>
      <c r="AE402" s="430"/>
      <c r="AF402" s="543"/>
      <c r="AG402" s="604">
        <f>COUNTIF(E404:H406,"NS")</f>
        <v>0</v>
      </c>
      <c r="AH402" s="604">
        <f>SUM(E404:H406)</f>
        <v>0</v>
      </c>
      <c r="AI402" s="603">
        <f>IF(AG400=AH400,0,IF(OR(AND(C402=0,AG402&gt;0),AND(C402="ns",AH402&gt;0),AND(C402="ns",AG402=0,AH402=0)),0,IF(OR(AND(C402&gt;0,AG402=2),AND(C402="ns",AG402=2),AND(C402="ns",AH402=0,AG402&gt;0),C402=AH402),0,1)))</f>
        <v>0</v>
      </c>
    </row>
    <row r="403" spans="1:35">
      <c r="A403" s="382"/>
      <c r="B403" s="159"/>
      <c r="C403" s="360"/>
      <c r="D403" s="360"/>
      <c r="E403" s="360"/>
      <c r="F403" s="360"/>
      <c r="G403" s="159"/>
      <c r="H403" s="158"/>
      <c r="I403" s="158"/>
      <c r="J403" s="159"/>
      <c r="K403" s="298"/>
      <c r="L403" s="299"/>
      <c r="M403" s="298"/>
      <c r="N403" s="298"/>
      <c r="O403" s="298"/>
      <c r="P403" s="298"/>
      <c r="Q403" s="298"/>
      <c r="R403" s="298"/>
      <c r="S403" s="298"/>
      <c r="T403" s="298"/>
      <c r="U403" s="298"/>
      <c r="V403" s="501"/>
      <c r="W403" s="501"/>
      <c r="X403" s="501"/>
      <c r="Y403" s="501"/>
      <c r="Z403" s="501"/>
      <c r="AA403" s="501"/>
      <c r="AB403" s="501"/>
      <c r="AC403" s="501"/>
      <c r="AD403" s="501"/>
      <c r="AE403" s="430"/>
      <c r="AF403" s="543"/>
    </row>
    <row r="404" spans="1:35">
      <c r="A404" s="382"/>
      <c r="B404" s="159"/>
      <c r="C404" s="56"/>
      <c r="D404" s="56"/>
      <c r="E404" s="834"/>
      <c r="F404" s="834"/>
      <c r="G404" s="834"/>
      <c r="H404" s="834"/>
      <c r="I404" s="159" t="s">
        <v>507</v>
      </c>
      <c r="J404" s="159"/>
      <c r="K404" s="298"/>
      <c r="L404" s="299"/>
      <c r="M404" s="298"/>
      <c r="N404" s="298"/>
      <c r="O404" s="298"/>
      <c r="P404" s="298"/>
      <c r="Q404" s="56"/>
      <c r="R404" s="56"/>
      <c r="S404" s="56"/>
      <c r="T404" s="56"/>
      <c r="U404" s="56"/>
      <c r="V404" s="501"/>
      <c r="W404" s="501"/>
      <c r="X404" s="501"/>
      <c r="Y404" s="501"/>
      <c r="Z404" s="501"/>
      <c r="AA404" s="501"/>
      <c r="AB404" s="501"/>
      <c r="AC404" s="501"/>
      <c r="AD404" s="501"/>
      <c r="AE404" s="430"/>
      <c r="AF404" s="543"/>
    </row>
    <row r="405" spans="1:35">
      <c r="A405" s="382"/>
      <c r="B405" s="159"/>
      <c r="C405" s="56"/>
      <c r="D405" s="56"/>
      <c r="E405" s="360"/>
      <c r="F405" s="360"/>
      <c r="G405" s="360"/>
      <c r="H405" s="360"/>
      <c r="I405" s="159"/>
      <c r="J405" s="159"/>
      <c r="K405" s="298"/>
      <c r="L405" s="299"/>
      <c r="M405" s="298"/>
      <c r="N405" s="298"/>
      <c r="O405" s="298"/>
      <c r="P405" s="298"/>
      <c r="Q405" s="56"/>
      <c r="R405" s="56"/>
      <c r="S405" s="56"/>
      <c r="T405" s="56"/>
      <c r="U405" s="56"/>
      <c r="V405" s="501"/>
      <c r="W405" s="501"/>
      <c r="X405" s="501"/>
      <c r="Y405" s="501"/>
      <c r="Z405" s="501"/>
      <c r="AA405" s="501"/>
      <c r="AB405" s="501"/>
      <c r="AC405" s="501"/>
      <c r="AD405" s="501"/>
      <c r="AE405" s="430"/>
      <c r="AF405" s="543"/>
      <c r="AG405" s="603" t="s">
        <v>764</v>
      </c>
    </row>
    <row r="406" spans="1:35">
      <c r="A406" s="382"/>
      <c r="B406" s="159"/>
      <c r="C406" s="56"/>
      <c r="D406" s="56"/>
      <c r="E406" s="834"/>
      <c r="F406" s="834"/>
      <c r="G406" s="834"/>
      <c r="H406" s="834"/>
      <c r="I406" s="159" t="s">
        <v>508</v>
      </c>
      <c r="J406" s="159"/>
      <c r="K406" s="298"/>
      <c r="L406" s="299"/>
      <c r="M406" s="298"/>
      <c r="N406" s="298"/>
      <c r="O406" s="91"/>
      <c r="P406" s="298"/>
      <c r="Q406" s="56"/>
      <c r="R406" s="56"/>
      <c r="S406" s="56"/>
      <c r="T406" s="56"/>
      <c r="U406" s="56"/>
      <c r="V406" s="501"/>
      <c r="W406" s="501"/>
      <c r="X406" s="501"/>
      <c r="Y406" s="501"/>
      <c r="Z406" s="501"/>
      <c r="AA406" s="501"/>
      <c r="AB406" s="501"/>
      <c r="AC406" s="501"/>
      <c r="AD406" s="501"/>
      <c r="AE406" s="430"/>
      <c r="AF406" s="543"/>
      <c r="AG406" s="603">
        <f>COUNTBLANK(C408:H412)</f>
        <v>29</v>
      </c>
      <c r="AH406">
        <v>29</v>
      </c>
    </row>
    <row r="407" spans="1:35" ht="15.75" thickBot="1">
      <c r="A407" s="382"/>
      <c r="B407" s="159"/>
      <c r="C407" s="56"/>
      <c r="D407" s="56"/>
      <c r="E407" s="360"/>
      <c r="F407" s="360"/>
      <c r="G407" s="360"/>
      <c r="H407" s="360"/>
      <c r="I407" s="159"/>
      <c r="J407" s="159"/>
      <c r="K407" s="298"/>
      <c r="L407" s="299"/>
      <c r="M407" s="298"/>
      <c r="N407" s="298"/>
      <c r="O407" s="298"/>
      <c r="P407" s="298"/>
      <c r="Q407" s="56"/>
      <c r="R407" s="56"/>
      <c r="S407" s="56"/>
      <c r="T407" s="56"/>
      <c r="U407" s="56"/>
      <c r="V407" s="501"/>
      <c r="W407" s="501"/>
      <c r="X407" s="501"/>
      <c r="Y407" s="501"/>
      <c r="Z407" s="501"/>
      <c r="AA407" s="501"/>
      <c r="AB407" s="501"/>
      <c r="AC407" s="501"/>
      <c r="AD407" s="501"/>
      <c r="AE407" s="430"/>
      <c r="AF407" s="543"/>
      <c r="AG407" s="603" t="s">
        <v>744</v>
      </c>
      <c r="AH407" s="603" t="s">
        <v>749</v>
      </c>
      <c r="AI407" s="603" t="s">
        <v>768</v>
      </c>
    </row>
    <row r="408" spans="1:35" ht="15.75" thickBot="1">
      <c r="A408" s="382"/>
      <c r="B408" s="159"/>
      <c r="C408" s="835"/>
      <c r="D408" s="836"/>
      <c r="E408" s="836"/>
      <c r="F408" s="837"/>
      <c r="G408" s="359" t="s">
        <v>509</v>
      </c>
      <c r="H408" s="360"/>
      <c r="I408" s="159"/>
      <c r="J408" s="159"/>
      <c r="K408" s="298"/>
      <c r="L408" s="299"/>
      <c r="M408" s="298"/>
      <c r="N408" s="298"/>
      <c r="O408" s="298"/>
      <c r="P408" s="298"/>
      <c r="Q408" s="56"/>
      <c r="R408" s="56"/>
      <c r="S408" s="56"/>
      <c r="T408" s="56"/>
      <c r="U408" s="56"/>
      <c r="V408" s="501"/>
      <c r="W408" s="501"/>
      <c r="X408" s="501"/>
      <c r="Y408" s="501"/>
      <c r="Z408" s="501"/>
      <c r="AA408" s="501"/>
      <c r="AB408" s="501"/>
      <c r="AC408" s="501"/>
      <c r="AD408" s="501"/>
      <c r="AE408" s="430"/>
      <c r="AF408" s="543"/>
      <c r="AG408" s="604">
        <f>COUNTIF(E410:H412,"NS")</f>
        <v>0</v>
      </c>
      <c r="AH408" s="604">
        <f>SUM(E410:H412)</f>
        <v>0</v>
      </c>
      <c r="AI408" s="603">
        <f>IF(AG406=AH406,0,IF(OR(AND(C408=0,AG408&gt;0),AND(C408="ns",AH408&gt;0),AND(C408="ns",AG408=0,AH408=0)),0,IF(OR(AND(C408&gt;0,AG408=2),AND(C408="ns",AG408=2),AND(C408="ns",AH408=0,AG408&gt;0),C408=AH408),0,1)))</f>
        <v>0</v>
      </c>
    </row>
    <row r="409" spans="1:35">
      <c r="A409" s="382"/>
      <c r="B409" s="159"/>
      <c r="C409" s="56"/>
      <c r="D409" s="56"/>
      <c r="E409" s="360"/>
      <c r="F409" s="360"/>
      <c r="G409" s="360"/>
      <c r="H409" s="360"/>
      <c r="I409" s="159"/>
      <c r="J409" s="159"/>
      <c r="K409" s="298"/>
      <c r="L409" s="299"/>
      <c r="M409" s="298"/>
      <c r="N409" s="298"/>
      <c r="O409" s="298"/>
      <c r="P409" s="298"/>
      <c r="Q409" s="56"/>
      <c r="R409" s="56"/>
      <c r="S409" s="56"/>
      <c r="T409" s="56"/>
      <c r="U409" s="56"/>
      <c r="V409" s="501"/>
      <c r="W409" s="501"/>
      <c r="X409" s="501"/>
      <c r="Y409" s="501"/>
      <c r="Z409" s="501"/>
      <c r="AA409" s="501"/>
      <c r="AB409" s="501"/>
      <c r="AC409" s="501"/>
      <c r="AD409" s="501"/>
      <c r="AE409" s="430"/>
      <c r="AF409" s="543"/>
    </row>
    <row r="410" spans="1:35">
      <c r="A410" s="382"/>
      <c r="B410" s="159"/>
      <c r="C410" s="56"/>
      <c r="D410" s="56"/>
      <c r="E410" s="834"/>
      <c r="F410" s="834"/>
      <c r="G410" s="834"/>
      <c r="H410" s="834"/>
      <c r="I410" s="159" t="s">
        <v>510</v>
      </c>
      <c r="J410" s="159"/>
      <c r="K410" s="298"/>
      <c r="L410" s="299"/>
      <c r="M410" s="298"/>
      <c r="N410" s="298"/>
      <c r="O410" s="298"/>
      <c r="P410" s="298"/>
      <c r="Q410" s="56"/>
      <c r="R410" s="56"/>
      <c r="S410" s="56"/>
      <c r="T410" s="56"/>
      <c r="U410" s="56"/>
      <c r="V410" s="501"/>
      <c r="W410" s="501"/>
      <c r="X410" s="501"/>
      <c r="Y410" s="501"/>
      <c r="Z410" s="501"/>
      <c r="AA410" s="501"/>
      <c r="AB410" s="501"/>
      <c r="AC410" s="501"/>
      <c r="AD410" s="501"/>
      <c r="AE410" s="430"/>
      <c r="AF410" s="543"/>
    </row>
    <row r="411" spans="1:35">
      <c r="A411" s="382"/>
      <c r="B411" s="159"/>
      <c r="C411" s="56"/>
      <c r="D411" s="56"/>
      <c r="E411" s="360"/>
      <c r="F411" s="360"/>
      <c r="G411" s="360"/>
      <c r="H411" s="360"/>
      <c r="I411" s="159"/>
      <c r="J411" s="159"/>
      <c r="K411" s="298"/>
      <c r="L411" s="299"/>
      <c r="M411" s="298"/>
      <c r="N411" s="298"/>
      <c r="O411" s="298"/>
      <c r="P411" s="298"/>
      <c r="Q411" s="56"/>
      <c r="R411" s="56"/>
      <c r="S411" s="56"/>
      <c r="T411" s="56"/>
      <c r="U411" s="56"/>
      <c r="V411" s="501"/>
      <c r="W411" s="501"/>
      <c r="X411" s="501"/>
      <c r="Y411" s="501"/>
      <c r="Z411" s="501"/>
      <c r="AA411" s="501"/>
      <c r="AB411" s="501"/>
      <c r="AC411" s="501"/>
      <c r="AD411" s="501"/>
      <c r="AE411" s="430"/>
      <c r="AF411" s="543"/>
    </row>
    <row r="412" spans="1:35">
      <c r="A412" s="382"/>
      <c r="B412" s="159"/>
      <c r="C412" s="56"/>
      <c r="D412" s="56"/>
      <c r="E412" s="834"/>
      <c r="F412" s="834"/>
      <c r="G412" s="834"/>
      <c r="H412" s="834"/>
      <c r="I412" s="159" t="s">
        <v>511</v>
      </c>
      <c r="J412" s="159"/>
      <c r="K412" s="298"/>
      <c r="L412" s="299"/>
      <c r="M412" s="298"/>
      <c r="N412" s="298"/>
      <c r="O412" s="298"/>
      <c r="P412" s="298"/>
      <c r="Q412" s="56"/>
      <c r="R412" s="56"/>
      <c r="S412" s="56"/>
      <c r="T412" s="56"/>
      <c r="U412" s="56"/>
      <c r="V412" s="501"/>
      <c r="W412" s="501"/>
      <c r="X412" s="501"/>
      <c r="Y412" s="501"/>
      <c r="Z412" s="501"/>
      <c r="AA412" s="501"/>
      <c r="AB412" s="501"/>
      <c r="AC412" s="501"/>
      <c r="AD412" s="501"/>
      <c r="AE412" s="430"/>
      <c r="AF412" s="543"/>
    </row>
    <row r="413" spans="1:35">
      <c r="A413" s="382"/>
      <c r="B413" s="716" t="str">
        <f>IF(SUM(AI402:AI408)=0,"","ERROR: Favor de revisar la suma, ya que no coincide con el total correspondiente")</f>
        <v/>
      </c>
      <c r="C413" s="716"/>
      <c r="D413" s="716"/>
      <c r="E413" s="716"/>
      <c r="F413" s="716"/>
      <c r="G413" s="716"/>
      <c r="H413" s="716"/>
      <c r="I413" s="716"/>
      <c r="J413" s="716"/>
      <c r="K413" s="716"/>
      <c r="L413" s="716"/>
      <c r="M413" s="716"/>
      <c r="N413" s="716"/>
      <c r="O413" s="716"/>
      <c r="P413" s="716"/>
      <c r="Q413" s="716"/>
      <c r="R413" s="716"/>
      <c r="S413" s="716"/>
      <c r="T413" s="716"/>
      <c r="U413" s="716"/>
      <c r="V413" s="716"/>
      <c r="W413" s="716"/>
      <c r="X413" s="716"/>
      <c r="Y413" s="716"/>
      <c r="Z413" s="716"/>
      <c r="AA413" s="716"/>
      <c r="AB413" s="716"/>
      <c r="AC413" s="716"/>
      <c r="AD413" s="716"/>
      <c r="AE413" s="430"/>
      <c r="AF413" s="543"/>
    </row>
    <row r="414" spans="1:35">
      <c r="A414" s="382"/>
      <c r="B414" s="713" t="str">
        <f>IF(OR(AG400=AH400,AG400=AI400),"","ERROR: Favor de llenar todas la celdas. Si no se cuenta con la información, registrar NS")</f>
        <v/>
      </c>
      <c r="C414" s="713"/>
      <c r="D414" s="713"/>
      <c r="E414" s="713"/>
      <c r="F414" s="713"/>
      <c r="G414" s="713"/>
      <c r="H414" s="713"/>
      <c r="I414" s="713"/>
      <c r="J414" s="713"/>
      <c r="K414" s="713"/>
      <c r="L414" s="713"/>
      <c r="M414" s="713"/>
      <c r="N414" s="713"/>
      <c r="O414" s="713"/>
      <c r="P414" s="713"/>
      <c r="Q414" s="713"/>
      <c r="R414" s="713"/>
      <c r="S414" s="713"/>
      <c r="T414" s="713"/>
      <c r="U414" s="713"/>
      <c r="V414" s="713"/>
      <c r="W414" s="713"/>
      <c r="X414" s="713"/>
      <c r="Y414" s="713"/>
      <c r="Z414" s="713"/>
      <c r="AA414" s="713"/>
      <c r="AB414" s="713"/>
      <c r="AC414" s="713"/>
      <c r="AD414" s="713"/>
      <c r="AE414" s="430"/>
      <c r="AF414" s="543"/>
    </row>
    <row r="415" spans="1:35" ht="15.75" thickBot="1">
      <c r="A415" s="165"/>
      <c r="B415" s="390"/>
      <c r="C415" s="413"/>
      <c r="D415" s="413"/>
      <c r="E415" s="360"/>
      <c r="F415" s="360"/>
      <c r="G415" s="360"/>
      <c r="H415" s="360"/>
      <c r="I415" s="375"/>
      <c r="J415" s="375"/>
      <c r="K415" s="375"/>
      <c r="L415" s="375"/>
      <c r="M415" s="375"/>
      <c r="N415" s="375"/>
      <c r="O415" s="375"/>
      <c r="P415" s="455"/>
      <c r="Q415" s="455"/>
      <c r="R415" s="455"/>
      <c r="S415" s="455"/>
      <c r="T415" s="455"/>
      <c r="U415" s="413"/>
      <c r="V415" s="413"/>
      <c r="W415" s="413"/>
      <c r="X415" s="413"/>
      <c r="Y415" s="413"/>
      <c r="Z415" s="413"/>
      <c r="AA415" s="413"/>
      <c r="AB415" s="413"/>
      <c r="AC415" s="413"/>
      <c r="AD415" s="413"/>
      <c r="AE415" s="375"/>
      <c r="AF415" s="393"/>
    </row>
    <row r="416" spans="1:35" ht="15.75" thickBot="1">
      <c r="A416" s="429"/>
      <c r="B416" s="845" t="s">
        <v>395</v>
      </c>
      <c r="C416" s="846"/>
      <c r="D416" s="846"/>
      <c r="E416" s="846"/>
      <c r="F416" s="846"/>
      <c r="G416" s="846"/>
      <c r="H416" s="846"/>
      <c r="I416" s="846"/>
      <c r="J416" s="846"/>
      <c r="K416" s="846"/>
      <c r="L416" s="846"/>
      <c r="M416" s="846"/>
      <c r="N416" s="846"/>
      <c r="O416" s="846"/>
      <c r="P416" s="846"/>
      <c r="Q416" s="846"/>
      <c r="R416" s="846"/>
      <c r="S416" s="846"/>
      <c r="T416" s="846"/>
      <c r="U416" s="846"/>
      <c r="V416" s="846"/>
      <c r="W416" s="846"/>
      <c r="X416" s="846"/>
      <c r="Y416" s="846"/>
      <c r="Z416" s="846"/>
      <c r="AA416" s="846"/>
      <c r="AB416" s="846"/>
      <c r="AC416" s="846"/>
      <c r="AD416" s="847"/>
      <c r="AE416" s="375"/>
      <c r="AF416" s="393"/>
    </row>
    <row r="417" spans="1:35" ht="48.75" customHeight="1">
      <c r="A417" s="376"/>
      <c r="B417" s="502"/>
      <c r="C417" s="843" t="s">
        <v>569</v>
      </c>
      <c r="D417" s="843"/>
      <c r="E417" s="843"/>
      <c r="F417" s="843"/>
      <c r="G417" s="843"/>
      <c r="H417" s="843"/>
      <c r="I417" s="843"/>
      <c r="J417" s="843"/>
      <c r="K417" s="843"/>
      <c r="L417" s="843"/>
      <c r="M417" s="843"/>
      <c r="N417" s="843"/>
      <c r="O417" s="843"/>
      <c r="P417" s="843"/>
      <c r="Q417" s="843"/>
      <c r="R417" s="843"/>
      <c r="S417" s="843"/>
      <c r="T417" s="843"/>
      <c r="U417" s="843"/>
      <c r="V417" s="843"/>
      <c r="W417" s="843"/>
      <c r="X417" s="843"/>
      <c r="Y417" s="843"/>
      <c r="Z417" s="843"/>
      <c r="AA417" s="843"/>
      <c r="AB417" s="843"/>
      <c r="AC417" s="843"/>
      <c r="AD417" s="844"/>
      <c r="AE417" s="310"/>
      <c r="AF417" s="377"/>
    </row>
    <row r="418" spans="1:35" ht="66" customHeight="1">
      <c r="A418" s="376"/>
      <c r="B418" s="380"/>
      <c r="C418" s="841" t="s">
        <v>684</v>
      </c>
      <c r="D418" s="841"/>
      <c r="E418" s="841"/>
      <c r="F418" s="841"/>
      <c r="G418" s="841"/>
      <c r="H418" s="841"/>
      <c r="I418" s="841"/>
      <c r="J418" s="841"/>
      <c r="K418" s="841"/>
      <c r="L418" s="841"/>
      <c r="M418" s="841"/>
      <c r="N418" s="841"/>
      <c r="O418" s="841"/>
      <c r="P418" s="841"/>
      <c r="Q418" s="841"/>
      <c r="R418" s="841"/>
      <c r="S418" s="841"/>
      <c r="T418" s="841"/>
      <c r="U418" s="841"/>
      <c r="V418" s="841"/>
      <c r="W418" s="841"/>
      <c r="X418" s="841"/>
      <c r="Y418" s="841"/>
      <c r="Z418" s="841"/>
      <c r="AA418" s="841"/>
      <c r="AB418" s="841"/>
      <c r="AC418" s="841"/>
      <c r="AD418" s="842"/>
      <c r="AE418" s="310"/>
      <c r="AF418" s="377"/>
    </row>
    <row r="419" spans="1:35" ht="27" customHeight="1">
      <c r="A419" s="376"/>
      <c r="B419" s="380"/>
      <c r="C419" s="841" t="s">
        <v>317</v>
      </c>
      <c r="D419" s="841"/>
      <c r="E419" s="841"/>
      <c r="F419" s="841"/>
      <c r="G419" s="841"/>
      <c r="H419" s="841"/>
      <c r="I419" s="841"/>
      <c r="J419" s="841"/>
      <c r="K419" s="841"/>
      <c r="L419" s="841"/>
      <c r="M419" s="841"/>
      <c r="N419" s="841"/>
      <c r="O419" s="841"/>
      <c r="P419" s="841"/>
      <c r="Q419" s="841"/>
      <c r="R419" s="841"/>
      <c r="S419" s="841"/>
      <c r="T419" s="841"/>
      <c r="U419" s="841"/>
      <c r="V419" s="841"/>
      <c r="W419" s="841"/>
      <c r="X419" s="841"/>
      <c r="Y419" s="841"/>
      <c r="Z419" s="841"/>
      <c r="AA419" s="841"/>
      <c r="AB419" s="841"/>
      <c r="AC419" s="841"/>
      <c r="AD419" s="842"/>
      <c r="AE419" s="310"/>
      <c r="AF419" s="377"/>
    </row>
    <row r="420" spans="1:35" ht="27" customHeight="1">
      <c r="A420" s="376"/>
      <c r="B420" s="380"/>
      <c r="C420" s="841" t="s">
        <v>348</v>
      </c>
      <c r="D420" s="841"/>
      <c r="E420" s="841"/>
      <c r="F420" s="841"/>
      <c r="G420" s="841"/>
      <c r="H420" s="841"/>
      <c r="I420" s="841"/>
      <c r="J420" s="841"/>
      <c r="K420" s="841"/>
      <c r="L420" s="841"/>
      <c r="M420" s="841"/>
      <c r="N420" s="841"/>
      <c r="O420" s="841"/>
      <c r="P420" s="841"/>
      <c r="Q420" s="841"/>
      <c r="R420" s="841"/>
      <c r="S420" s="841"/>
      <c r="T420" s="841"/>
      <c r="U420" s="841"/>
      <c r="V420" s="841"/>
      <c r="W420" s="841"/>
      <c r="X420" s="841"/>
      <c r="Y420" s="841"/>
      <c r="Z420" s="841"/>
      <c r="AA420" s="841"/>
      <c r="AB420" s="841"/>
      <c r="AC420" s="841"/>
      <c r="AD420" s="842"/>
      <c r="AE420" s="310"/>
      <c r="AF420" s="377"/>
    </row>
    <row r="421" spans="1:35">
      <c r="A421" s="376"/>
      <c r="B421" s="380"/>
      <c r="C421" s="841" t="s">
        <v>349</v>
      </c>
      <c r="D421" s="841"/>
      <c r="E421" s="841"/>
      <c r="F421" s="841"/>
      <c r="G421" s="841"/>
      <c r="H421" s="841"/>
      <c r="I421" s="841"/>
      <c r="J421" s="841"/>
      <c r="K421" s="841"/>
      <c r="L421" s="841"/>
      <c r="M421" s="841"/>
      <c r="N421" s="841"/>
      <c r="O421" s="841"/>
      <c r="P421" s="841"/>
      <c r="Q421" s="841"/>
      <c r="R421" s="841"/>
      <c r="S421" s="841"/>
      <c r="T421" s="841"/>
      <c r="U421" s="841"/>
      <c r="V421" s="841"/>
      <c r="W421" s="841"/>
      <c r="X421" s="841"/>
      <c r="Y421" s="841"/>
      <c r="Z421" s="841"/>
      <c r="AA421" s="841"/>
      <c r="AB421" s="841"/>
      <c r="AC421" s="841"/>
      <c r="AD421" s="842"/>
      <c r="AE421" s="310"/>
      <c r="AF421" s="377"/>
    </row>
    <row r="422" spans="1:35">
      <c r="A422" s="375"/>
      <c r="B422" s="838" t="s">
        <v>78</v>
      </c>
      <c r="C422" s="839"/>
      <c r="D422" s="839"/>
      <c r="E422" s="839"/>
      <c r="F422" s="839"/>
      <c r="G422" s="839"/>
      <c r="H422" s="839"/>
      <c r="I422" s="839"/>
      <c r="J422" s="839"/>
      <c r="K422" s="839"/>
      <c r="L422" s="839"/>
      <c r="M422" s="839"/>
      <c r="N422" s="839"/>
      <c r="O422" s="839"/>
      <c r="P422" s="839"/>
      <c r="Q422" s="839"/>
      <c r="R422" s="839"/>
      <c r="S422" s="839"/>
      <c r="T422" s="839"/>
      <c r="U422" s="839"/>
      <c r="V422" s="839"/>
      <c r="W422" s="839"/>
      <c r="X422" s="839"/>
      <c r="Y422" s="839"/>
      <c r="Z422" s="839"/>
      <c r="AA422" s="839"/>
      <c r="AB422" s="839"/>
      <c r="AC422" s="839"/>
      <c r="AD422" s="840"/>
      <c r="AE422" s="384"/>
      <c r="AF422" s="543"/>
    </row>
    <row r="423" spans="1:35" ht="24.75" customHeight="1">
      <c r="A423" s="375"/>
      <c r="B423" s="503"/>
      <c r="C423" s="841" t="s">
        <v>685</v>
      </c>
      <c r="D423" s="841"/>
      <c r="E423" s="841"/>
      <c r="F423" s="841"/>
      <c r="G423" s="841"/>
      <c r="H423" s="841"/>
      <c r="I423" s="841"/>
      <c r="J423" s="841"/>
      <c r="K423" s="841"/>
      <c r="L423" s="841"/>
      <c r="M423" s="841"/>
      <c r="N423" s="841"/>
      <c r="O423" s="841"/>
      <c r="P423" s="841"/>
      <c r="Q423" s="841"/>
      <c r="R423" s="841"/>
      <c r="S423" s="841"/>
      <c r="T423" s="841"/>
      <c r="U423" s="841"/>
      <c r="V423" s="841"/>
      <c r="W423" s="841"/>
      <c r="X423" s="841"/>
      <c r="Y423" s="841"/>
      <c r="Z423" s="841"/>
      <c r="AA423" s="841"/>
      <c r="AB423" s="841"/>
      <c r="AC423" s="841"/>
      <c r="AD423" s="842"/>
      <c r="AE423" s="465"/>
      <c r="AF423" s="543"/>
    </row>
    <row r="424" spans="1:35" ht="36.75" customHeight="1">
      <c r="A424" s="375"/>
      <c r="B424" s="503"/>
      <c r="C424" s="841" t="s">
        <v>686</v>
      </c>
      <c r="D424" s="841"/>
      <c r="E424" s="841"/>
      <c r="F424" s="841"/>
      <c r="G424" s="841"/>
      <c r="H424" s="841"/>
      <c r="I424" s="841"/>
      <c r="J424" s="841"/>
      <c r="K424" s="841"/>
      <c r="L424" s="841"/>
      <c r="M424" s="841"/>
      <c r="N424" s="841"/>
      <c r="O424" s="841"/>
      <c r="P424" s="841"/>
      <c r="Q424" s="841"/>
      <c r="R424" s="841"/>
      <c r="S424" s="841"/>
      <c r="T424" s="841"/>
      <c r="U424" s="841"/>
      <c r="V424" s="841"/>
      <c r="W424" s="841"/>
      <c r="X424" s="841"/>
      <c r="Y424" s="841"/>
      <c r="Z424" s="841"/>
      <c r="AA424" s="841"/>
      <c r="AB424" s="841"/>
      <c r="AC424" s="841"/>
      <c r="AD424" s="842"/>
      <c r="AE424" s="465"/>
      <c r="AF424" s="543"/>
    </row>
    <row r="425" spans="1:35" ht="41.25" customHeight="1">
      <c r="A425" s="375"/>
      <c r="B425" s="385"/>
      <c r="C425" s="841" t="s">
        <v>687</v>
      </c>
      <c r="D425" s="841"/>
      <c r="E425" s="841"/>
      <c r="F425" s="841"/>
      <c r="G425" s="841"/>
      <c r="H425" s="841"/>
      <c r="I425" s="841"/>
      <c r="J425" s="841"/>
      <c r="K425" s="841"/>
      <c r="L425" s="841"/>
      <c r="M425" s="841"/>
      <c r="N425" s="841"/>
      <c r="O425" s="841"/>
      <c r="P425" s="841"/>
      <c r="Q425" s="841"/>
      <c r="R425" s="841"/>
      <c r="S425" s="841"/>
      <c r="T425" s="841"/>
      <c r="U425" s="841"/>
      <c r="V425" s="841"/>
      <c r="W425" s="841"/>
      <c r="X425" s="841"/>
      <c r="Y425" s="841"/>
      <c r="Z425" s="841"/>
      <c r="AA425" s="841"/>
      <c r="AB425" s="841"/>
      <c r="AC425" s="841"/>
      <c r="AD425" s="842"/>
      <c r="AE425" s="159"/>
      <c r="AF425" s="543"/>
    </row>
    <row r="426" spans="1:35" ht="52.5" customHeight="1">
      <c r="A426" s="375"/>
      <c r="B426" s="385"/>
      <c r="C426" s="841" t="s">
        <v>688</v>
      </c>
      <c r="D426" s="841"/>
      <c r="E426" s="841"/>
      <c r="F426" s="841"/>
      <c r="G426" s="841"/>
      <c r="H426" s="841"/>
      <c r="I426" s="841"/>
      <c r="J426" s="841"/>
      <c r="K426" s="841"/>
      <c r="L426" s="841"/>
      <c r="M426" s="841"/>
      <c r="N426" s="841"/>
      <c r="O426" s="841"/>
      <c r="P426" s="841"/>
      <c r="Q426" s="841"/>
      <c r="R426" s="841"/>
      <c r="S426" s="841"/>
      <c r="T426" s="841"/>
      <c r="U426" s="841"/>
      <c r="V426" s="841"/>
      <c r="W426" s="841"/>
      <c r="X426" s="841"/>
      <c r="Y426" s="841"/>
      <c r="Z426" s="841"/>
      <c r="AA426" s="841"/>
      <c r="AB426" s="841"/>
      <c r="AC426" s="841"/>
      <c r="AD426" s="842"/>
      <c r="AE426" s="159"/>
      <c r="AF426" s="543"/>
    </row>
    <row r="427" spans="1:35" ht="30.75" customHeight="1">
      <c r="A427" s="375"/>
      <c r="B427" s="385"/>
      <c r="C427" s="841" t="s">
        <v>689</v>
      </c>
      <c r="D427" s="841"/>
      <c r="E427" s="841"/>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1"/>
      <c r="AC427" s="841"/>
      <c r="AD427" s="842"/>
      <c r="AE427" s="159"/>
      <c r="AF427" s="543"/>
    </row>
    <row r="428" spans="1:35" ht="30" customHeight="1">
      <c r="A428" s="375"/>
      <c r="B428" s="386"/>
      <c r="C428" s="848" t="s">
        <v>690</v>
      </c>
      <c r="D428" s="848"/>
      <c r="E428" s="848"/>
      <c r="F428" s="848"/>
      <c r="G428" s="848"/>
      <c r="H428" s="848"/>
      <c r="I428" s="848"/>
      <c r="J428" s="848"/>
      <c r="K428" s="848"/>
      <c r="L428" s="848"/>
      <c r="M428" s="848"/>
      <c r="N428" s="848"/>
      <c r="O428" s="848"/>
      <c r="P428" s="848"/>
      <c r="Q428" s="848"/>
      <c r="R428" s="848"/>
      <c r="S428" s="848"/>
      <c r="T428" s="848"/>
      <c r="U428" s="848"/>
      <c r="V428" s="848"/>
      <c r="W428" s="848"/>
      <c r="X428" s="848"/>
      <c r="Y428" s="848"/>
      <c r="Z428" s="848"/>
      <c r="AA428" s="848"/>
      <c r="AB428" s="848"/>
      <c r="AC428" s="848"/>
      <c r="AD428" s="849"/>
      <c r="AE428" s="159"/>
      <c r="AF428" s="543"/>
    </row>
    <row r="429" spans="1:35">
      <c r="A429" s="372"/>
      <c r="B429" s="299"/>
      <c r="C429" s="358"/>
      <c r="D429" s="358"/>
      <c r="E429" s="358"/>
      <c r="F429" s="358"/>
      <c r="G429" s="358"/>
      <c r="H429" s="358"/>
      <c r="I429" s="358"/>
      <c r="J429" s="358"/>
      <c r="K429" s="358"/>
      <c r="L429" s="358"/>
      <c r="M429" s="358"/>
      <c r="N429" s="358"/>
      <c r="O429" s="358"/>
      <c r="P429" s="358"/>
      <c r="Q429" s="358"/>
      <c r="R429" s="358"/>
      <c r="S429" s="358"/>
      <c r="T429" s="358"/>
      <c r="U429" s="358"/>
      <c r="V429" s="358"/>
      <c r="W429" s="358"/>
      <c r="X429" s="358"/>
      <c r="Y429" s="358"/>
      <c r="Z429" s="358"/>
      <c r="AA429" s="358"/>
      <c r="AB429" s="358"/>
      <c r="AC429" s="358"/>
      <c r="AD429" s="358"/>
      <c r="AE429" s="159"/>
      <c r="AF429" s="138"/>
    </row>
    <row r="430" spans="1:35" ht="30" customHeight="1">
      <c r="A430" s="372" t="s">
        <v>277</v>
      </c>
      <c r="B430" s="725" t="s">
        <v>512</v>
      </c>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c r="AA430" s="725"/>
      <c r="AB430" s="725"/>
      <c r="AC430" s="725"/>
      <c r="AD430" s="725"/>
      <c r="AE430" s="465"/>
      <c r="AF430" s="543"/>
      <c r="AG430" s="603" t="s">
        <v>764</v>
      </c>
    </row>
    <row r="431" spans="1:35" ht="15.75" thickBot="1">
      <c r="A431" s="372"/>
      <c r="B431" s="399"/>
      <c r="C431" s="399"/>
      <c r="D431" s="399"/>
      <c r="E431" s="399"/>
      <c r="F431" s="399"/>
      <c r="G431" s="399"/>
      <c r="H431" s="399"/>
      <c r="I431" s="399"/>
      <c r="J431" s="399"/>
      <c r="K431" s="399"/>
      <c r="L431" s="399"/>
      <c r="M431" s="399"/>
      <c r="N431" s="399"/>
      <c r="O431" s="399"/>
      <c r="P431" s="399"/>
      <c r="Q431" s="399"/>
      <c r="R431" s="399"/>
      <c r="S431" s="399"/>
      <c r="T431" s="399"/>
      <c r="U431" s="399"/>
      <c r="V431" s="399"/>
      <c r="W431" s="399"/>
      <c r="X431" s="399"/>
      <c r="Y431" s="399"/>
      <c r="Z431" s="399"/>
      <c r="AA431" s="399"/>
      <c r="AB431" s="399"/>
      <c r="AC431" s="399"/>
      <c r="AD431" s="399"/>
      <c r="AE431" s="465"/>
      <c r="AF431" s="543"/>
      <c r="AG431" s="603">
        <f>COUNTBLANK(C432:J444)</f>
        <v>101</v>
      </c>
      <c r="AH431">
        <v>101</v>
      </c>
      <c r="AI431">
        <v>94</v>
      </c>
    </row>
    <row r="432" spans="1:35" ht="15.75" thickBot="1">
      <c r="A432" s="372"/>
      <c r="B432" s="399"/>
      <c r="C432" s="835"/>
      <c r="D432" s="836"/>
      <c r="E432" s="836"/>
      <c r="F432" s="836"/>
      <c r="G432" s="837"/>
      <c r="H432" s="178" t="s">
        <v>513</v>
      </c>
      <c r="I432" s="158"/>
      <c r="J432" s="159"/>
      <c r="K432" s="298"/>
      <c r="L432" s="299"/>
      <c r="M432" s="298"/>
      <c r="N432" s="298"/>
      <c r="O432" s="298"/>
      <c r="P432" s="298"/>
      <c r="Q432" s="399"/>
      <c r="R432" s="399"/>
      <c r="S432" s="399"/>
      <c r="T432" s="399"/>
      <c r="U432" s="399"/>
      <c r="V432" s="399"/>
      <c r="W432" s="399"/>
      <c r="X432" s="399"/>
      <c r="Y432" s="399"/>
      <c r="Z432" s="399"/>
      <c r="AA432" s="399"/>
      <c r="AB432" s="399"/>
      <c r="AC432" s="399"/>
      <c r="AD432" s="399"/>
      <c r="AE432" s="465"/>
      <c r="AF432" s="543"/>
      <c r="AG432" s="603" t="s">
        <v>744</v>
      </c>
      <c r="AH432" s="603" t="s">
        <v>749</v>
      </c>
      <c r="AI432" s="603" t="s">
        <v>768</v>
      </c>
    </row>
    <row r="433" spans="1:35" ht="15.75" thickBot="1">
      <c r="A433" s="372"/>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465"/>
      <c r="AF433" s="543"/>
      <c r="AG433" s="604">
        <f>COUNTIF(E434,"NS")+COUNTIF(E440,"ns")</f>
        <v>0</v>
      </c>
      <c r="AH433" s="604">
        <f>SUM(E434,E440)</f>
        <v>0</v>
      </c>
      <c r="AI433" s="603">
        <f>IF(AG431=AH431,0,IF(OR(AND(C432=0,AG433&gt;0),AND(C432="ns",AH433&gt;0),AND(C432="ns",AG433=0,AH433=0)),0,IF(OR(AND(C432&gt;0,AG433=2),AND(C432="ns",AG433=2),AND(C432="ns",AH433=0,AG433&gt;0),C432=AH433),0,1)))</f>
        <v>0</v>
      </c>
    </row>
    <row r="434" spans="1:35" ht="15.75" thickBot="1">
      <c r="A434" s="372"/>
      <c r="B434" s="399"/>
      <c r="C434" s="399"/>
      <c r="D434" s="399"/>
      <c r="E434" s="835"/>
      <c r="F434" s="836"/>
      <c r="G434" s="836"/>
      <c r="H434" s="837"/>
      <c r="I434" s="359" t="s">
        <v>514</v>
      </c>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465"/>
      <c r="AF434" s="543"/>
    </row>
    <row r="435" spans="1:35">
      <c r="A435" s="382"/>
      <c r="B435" s="159"/>
      <c r="C435" s="91"/>
      <c r="D435" s="91"/>
      <c r="E435" s="91"/>
      <c r="F435" s="91"/>
      <c r="G435" s="91"/>
      <c r="H435" s="158"/>
      <c r="I435" s="158"/>
      <c r="J435" s="159"/>
      <c r="K435" s="298"/>
      <c r="L435" s="299"/>
      <c r="M435" s="298"/>
      <c r="N435" s="298"/>
      <c r="O435" s="298"/>
      <c r="P435" s="298"/>
      <c r="Q435" s="298"/>
      <c r="R435" s="298"/>
      <c r="S435" s="298"/>
      <c r="T435" s="298"/>
      <c r="U435" s="298"/>
      <c r="V435" s="501"/>
      <c r="W435" s="501"/>
      <c r="X435" s="501"/>
      <c r="Y435" s="501"/>
      <c r="Z435" s="501"/>
      <c r="AA435" s="501"/>
      <c r="AB435" s="501"/>
      <c r="AC435" s="501"/>
      <c r="AD435" s="501"/>
      <c r="AE435" s="430"/>
      <c r="AF435" s="543"/>
      <c r="AG435" s="603" t="s">
        <v>764</v>
      </c>
    </row>
    <row r="436" spans="1:35">
      <c r="A436" s="382"/>
      <c r="B436" s="159"/>
      <c r="C436" s="360"/>
      <c r="D436" s="360"/>
      <c r="E436" s="360"/>
      <c r="F436" s="360"/>
      <c r="G436" s="834"/>
      <c r="H436" s="834"/>
      <c r="I436" s="834"/>
      <c r="J436" s="834"/>
      <c r="K436" s="159" t="s">
        <v>515</v>
      </c>
      <c r="L436" s="299"/>
      <c r="M436" s="298"/>
      <c r="N436" s="298"/>
      <c r="O436" s="298"/>
      <c r="P436" s="298"/>
      <c r="Q436" s="298"/>
      <c r="R436" s="298"/>
      <c r="S436" s="298"/>
      <c r="T436" s="298"/>
      <c r="U436" s="298"/>
      <c r="V436" s="501"/>
      <c r="W436" s="501"/>
      <c r="X436" s="501"/>
      <c r="Y436" s="501"/>
      <c r="Z436" s="501"/>
      <c r="AA436" s="501"/>
      <c r="AB436" s="501"/>
      <c r="AC436" s="501"/>
      <c r="AD436" s="501"/>
      <c r="AE436" s="430"/>
      <c r="AF436" s="543"/>
      <c r="AG436" s="603">
        <f>COUNTBLANK(E434:J438)</f>
        <v>29</v>
      </c>
      <c r="AH436">
        <v>29</v>
      </c>
    </row>
    <row r="437" spans="1:35">
      <c r="A437" s="382"/>
      <c r="B437" s="159"/>
      <c r="C437" s="56"/>
      <c r="D437" s="56"/>
      <c r="E437" s="91"/>
      <c r="F437" s="91"/>
      <c r="G437" s="91"/>
      <c r="H437" s="91"/>
      <c r="I437" s="91"/>
      <c r="J437" s="159"/>
      <c r="K437" s="298"/>
      <c r="L437" s="299"/>
      <c r="M437" s="298"/>
      <c r="N437" s="298"/>
      <c r="O437" s="298"/>
      <c r="P437" s="298"/>
      <c r="Q437" s="56"/>
      <c r="R437" s="56"/>
      <c r="S437" s="56"/>
      <c r="T437" s="56"/>
      <c r="U437" s="56"/>
      <c r="V437" s="501"/>
      <c r="W437" s="501"/>
      <c r="X437" s="501"/>
      <c r="Y437" s="501"/>
      <c r="Z437" s="501"/>
      <c r="AA437" s="501"/>
      <c r="AB437" s="501"/>
      <c r="AC437" s="501"/>
      <c r="AD437" s="501"/>
      <c r="AE437" s="430"/>
      <c r="AF437" s="543"/>
      <c r="AG437" s="603" t="s">
        <v>744</v>
      </c>
      <c r="AH437" s="603" t="s">
        <v>749</v>
      </c>
      <c r="AI437" s="603" t="s">
        <v>768</v>
      </c>
    </row>
    <row r="438" spans="1:35">
      <c r="A438" s="382"/>
      <c r="B438" s="159"/>
      <c r="C438" s="56"/>
      <c r="D438" s="56"/>
      <c r="E438" s="360"/>
      <c r="F438" s="360"/>
      <c r="G438" s="834"/>
      <c r="H438" s="834"/>
      <c r="I438" s="834"/>
      <c r="J438" s="834"/>
      <c r="K438" s="159" t="s">
        <v>516</v>
      </c>
      <c r="L438" s="299"/>
      <c r="M438" s="298"/>
      <c r="N438" s="298"/>
      <c r="O438" s="298"/>
      <c r="P438" s="298"/>
      <c r="Q438" s="56"/>
      <c r="R438" s="56"/>
      <c r="S438" s="56"/>
      <c r="T438" s="56"/>
      <c r="U438" s="56"/>
      <c r="V438" s="501"/>
      <c r="W438" s="501"/>
      <c r="X438" s="501"/>
      <c r="Y438" s="501"/>
      <c r="Z438" s="501"/>
      <c r="AA438" s="501"/>
      <c r="AB438" s="501"/>
      <c r="AC438" s="501"/>
      <c r="AD438" s="501"/>
      <c r="AE438" s="430"/>
      <c r="AF438" s="543"/>
      <c r="AG438" s="604">
        <f>COUNTIF(G436:J438,"NS")</f>
        <v>0</v>
      </c>
      <c r="AH438" s="604">
        <f>SUM(G436:J438)</f>
        <v>0</v>
      </c>
      <c r="AI438" s="603">
        <f>IF(AG436=AH436,0,IF(OR(AND(E434=0,AG438&gt;0),AND(E434="ns",AH438&gt;0),AND(E434="ns",AG438=0,AH438=0)),0,IF(OR(AND(E434&gt;0,AG438=2),AND(E434="ns",AG438=2),AND(E434="ns",AH438=0,AG438&gt;0),E434=AH438),0,1)))</f>
        <v>0</v>
      </c>
    </row>
    <row r="439" spans="1:35" ht="15.75" thickBot="1">
      <c r="A439" s="382"/>
      <c r="B439" s="716" t="str">
        <f>IF(SUM(AI443,AM438)=0,"","ERROR: Favor de revisar la suma, ya que no coincide con el total correspondiente")</f>
        <v/>
      </c>
      <c r="C439" s="716"/>
      <c r="D439" s="716"/>
      <c r="E439" s="716"/>
      <c r="F439" s="716"/>
      <c r="G439" s="716"/>
      <c r="H439" s="716"/>
      <c r="I439" s="716"/>
      <c r="J439" s="716"/>
      <c r="K439" s="716"/>
      <c r="L439" s="716"/>
      <c r="M439" s="716"/>
      <c r="N439" s="716"/>
      <c r="O439" s="716"/>
      <c r="P439" s="716"/>
      <c r="Q439" s="716"/>
      <c r="R439" s="716"/>
      <c r="S439" s="716"/>
      <c r="T439" s="716"/>
      <c r="U439" s="716"/>
      <c r="V439" s="716"/>
      <c r="W439" s="716"/>
      <c r="X439" s="716"/>
      <c r="Y439" s="716"/>
      <c r="Z439" s="716"/>
      <c r="AA439" s="716"/>
      <c r="AB439" s="716"/>
      <c r="AC439" s="716"/>
      <c r="AD439" s="716"/>
      <c r="AE439" s="430"/>
      <c r="AF439" s="543"/>
    </row>
    <row r="440" spans="1:35" ht="15.75" thickBot="1">
      <c r="A440" s="382"/>
      <c r="B440" s="159"/>
      <c r="C440" s="56"/>
      <c r="D440" s="56"/>
      <c r="E440" s="835"/>
      <c r="F440" s="836"/>
      <c r="G440" s="836"/>
      <c r="H440" s="837"/>
      <c r="I440" s="359" t="s">
        <v>517</v>
      </c>
      <c r="J440" s="159"/>
      <c r="K440" s="298"/>
      <c r="L440" s="299"/>
      <c r="M440" s="298"/>
      <c r="N440" s="298"/>
      <c r="O440" s="298"/>
      <c r="P440" s="298"/>
      <c r="Q440" s="56"/>
      <c r="R440" s="56"/>
      <c r="S440" s="56"/>
      <c r="T440" s="56"/>
      <c r="U440" s="56"/>
      <c r="V440" s="501"/>
      <c r="W440" s="501"/>
      <c r="X440" s="501"/>
      <c r="Y440" s="501"/>
      <c r="Z440" s="501"/>
      <c r="AA440" s="501"/>
      <c r="AB440" s="501"/>
      <c r="AC440" s="501"/>
      <c r="AD440" s="501"/>
      <c r="AE440" s="430"/>
      <c r="AF440" s="543"/>
      <c r="AG440" s="603" t="s">
        <v>764</v>
      </c>
    </row>
    <row r="441" spans="1:35">
      <c r="A441" s="382"/>
      <c r="B441" s="159"/>
      <c r="C441" s="91"/>
      <c r="D441" s="91"/>
      <c r="E441" s="91"/>
      <c r="F441" s="91"/>
      <c r="G441" s="91"/>
      <c r="H441" s="360"/>
      <c r="I441" s="159"/>
      <c r="J441" s="159"/>
      <c r="K441" s="298"/>
      <c r="L441" s="299"/>
      <c r="M441" s="298"/>
      <c r="N441" s="298"/>
      <c r="O441" s="298"/>
      <c r="P441" s="298"/>
      <c r="Q441" s="56"/>
      <c r="R441" s="56"/>
      <c r="S441" s="56"/>
      <c r="T441" s="56"/>
      <c r="U441" s="56"/>
      <c r="V441" s="501"/>
      <c r="W441" s="501"/>
      <c r="X441" s="501"/>
      <c r="Y441" s="501"/>
      <c r="Z441" s="501"/>
      <c r="AA441" s="501"/>
      <c r="AB441" s="501"/>
      <c r="AC441" s="501"/>
      <c r="AD441" s="501"/>
      <c r="AE441" s="430"/>
      <c r="AF441" s="543"/>
      <c r="AG441" s="603">
        <f>COUNTBLANK(C438:H442)</f>
        <v>30</v>
      </c>
      <c r="AH441">
        <v>29</v>
      </c>
    </row>
    <row r="442" spans="1:35">
      <c r="A442" s="382"/>
      <c r="B442" s="159"/>
      <c r="C442" s="56"/>
      <c r="D442" s="56"/>
      <c r="E442" s="360"/>
      <c r="F442" s="360"/>
      <c r="G442" s="834"/>
      <c r="H442" s="834"/>
      <c r="I442" s="834"/>
      <c r="J442" s="834"/>
      <c r="K442" s="159" t="s">
        <v>518</v>
      </c>
      <c r="L442" s="299"/>
      <c r="M442" s="298"/>
      <c r="N442" s="298"/>
      <c r="O442" s="298"/>
      <c r="P442" s="298"/>
      <c r="Q442" s="56"/>
      <c r="R442" s="56"/>
      <c r="S442" s="56"/>
      <c r="T442" s="56"/>
      <c r="U442" s="56"/>
      <c r="V442" s="501"/>
      <c r="W442" s="501"/>
      <c r="X442" s="501"/>
      <c r="Y442" s="501"/>
      <c r="Z442" s="501"/>
      <c r="AA442" s="501"/>
      <c r="AB442" s="501"/>
      <c r="AC442" s="501"/>
      <c r="AD442" s="501"/>
      <c r="AE442" s="430"/>
      <c r="AF442" s="543"/>
      <c r="AG442" s="603" t="s">
        <v>744</v>
      </c>
      <c r="AH442" s="603" t="s">
        <v>749</v>
      </c>
      <c r="AI442" s="603" t="s">
        <v>768</v>
      </c>
    </row>
    <row r="443" spans="1:35">
      <c r="A443" s="382"/>
      <c r="B443" s="159"/>
      <c r="C443" s="56"/>
      <c r="D443" s="56"/>
      <c r="E443" s="91"/>
      <c r="F443" s="91"/>
      <c r="G443" s="91"/>
      <c r="H443" s="91"/>
      <c r="I443" s="91"/>
      <c r="J443" s="159"/>
      <c r="K443" s="298"/>
      <c r="L443" s="299"/>
      <c r="M443" s="298"/>
      <c r="N443" s="298"/>
      <c r="O443" s="298"/>
      <c r="P443" s="298"/>
      <c r="Q443" s="56"/>
      <c r="R443" s="56"/>
      <c r="S443" s="56"/>
      <c r="T443" s="56"/>
      <c r="U443" s="56"/>
      <c r="V443" s="501"/>
      <c r="W443" s="501"/>
      <c r="X443" s="501"/>
      <c r="Y443" s="501"/>
      <c r="Z443" s="501"/>
      <c r="AA443" s="501"/>
      <c r="AB443" s="501"/>
      <c r="AC443" s="501"/>
      <c r="AD443" s="501"/>
      <c r="AE443" s="430"/>
      <c r="AF443" s="543"/>
      <c r="AG443" s="604">
        <f>COUNTIF(G442:J444,"NS")</f>
        <v>0</v>
      </c>
      <c r="AH443" s="604">
        <f>SUM(G442:J444)</f>
        <v>0</v>
      </c>
      <c r="AI443" s="603">
        <f>IF(AG441=AH441,0,IF(OR(AND(E440=0,AG443&gt;0),AND(E440="ns",AH443&gt;0),AND(E440="ns",AG443=0,AH443=0)),0,IF(OR(AND(E440&gt;0,AG443=2),AND(E440="ns",AG443=2),AND(E440="ns",AH443=0,AG443&gt;0),E440=AH443),0,1)))</f>
        <v>0</v>
      </c>
    </row>
    <row r="444" spans="1:35">
      <c r="A444" s="382"/>
      <c r="B444" s="159"/>
      <c r="C444" s="56"/>
      <c r="D444" s="56"/>
      <c r="E444" s="360"/>
      <c r="F444" s="360"/>
      <c r="G444" s="834"/>
      <c r="H444" s="834"/>
      <c r="I444" s="834"/>
      <c r="J444" s="834"/>
      <c r="K444" s="159" t="s">
        <v>519</v>
      </c>
      <c r="L444" s="299"/>
      <c r="M444" s="298"/>
      <c r="N444" s="298"/>
      <c r="O444" s="298"/>
      <c r="P444" s="298"/>
      <c r="Q444" s="56"/>
      <c r="R444" s="56"/>
      <c r="S444" s="56"/>
      <c r="T444" s="56"/>
      <c r="U444" s="56"/>
      <c r="V444" s="501"/>
      <c r="W444" s="501"/>
      <c r="X444" s="501"/>
      <c r="Y444" s="501"/>
      <c r="Z444" s="501"/>
      <c r="AA444" s="501"/>
      <c r="AB444" s="501"/>
      <c r="AC444" s="501"/>
      <c r="AD444" s="501"/>
      <c r="AE444" s="430"/>
      <c r="AF444" s="543"/>
    </row>
    <row r="445" spans="1:35">
      <c r="A445" s="382"/>
      <c r="B445" s="716" t="str">
        <f>IF(SUM(AI433:AI443)=0,"","ERROR: Favor de revisar la suma, ya que no coincide con el total correspondiente")</f>
        <v/>
      </c>
      <c r="C445" s="716"/>
      <c r="D445" s="716"/>
      <c r="E445" s="716"/>
      <c r="F445" s="716"/>
      <c r="G445" s="716"/>
      <c r="H445" s="716"/>
      <c r="I445" s="716"/>
      <c r="J445" s="716"/>
      <c r="K445" s="716"/>
      <c r="L445" s="716"/>
      <c r="M445" s="716"/>
      <c r="N445" s="716"/>
      <c r="O445" s="716"/>
      <c r="P445" s="716"/>
      <c r="Q445" s="716"/>
      <c r="R445" s="716"/>
      <c r="S445" s="716"/>
      <c r="T445" s="716"/>
      <c r="U445" s="716"/>
      <c r="V445" s="716"/>
      <c r="W445" s="716"/>
      <c r="X445" s="716"/>
      <c r="Y445" s="716"/>
      <c r="Z445" s="716"/>
      <c r="AA445" s="716"/>
      <c r="AB445" s="716"/>
      <c r="AC445" s="716"/>
      <c r="AD445" s="716"/>
      <c r="AE445" s="430"/>
      <c r="AF445" s="543"/>
    </row>
    <row r="446" spans="1:35">
      <c r="A446" s="382"/>
      <c r="B446" s="713" t="str">
        <f>IF(OR(AG431=AH431,AG431=AI431),"","ERROR: Favor de llenar todas la celdas. Si no se cuenta con la información, registrar NS")</f>
        <v/>
      </c>
      <c r="C446" s="713"/>
      <c r="D446" s="713"/>
      <c r="E446" s="713"/>
      <c r="F446" s="713"/>
      <c r="G446" s="713"/>
      <c r="H446" s="713"/>
      <c r="I446" s="713"/>
      <c r="J446" s="713"/>
      <c r="K446" s="713"/>
      <c r="L446" s="713"/>
      <c r="M446" s="713"/>
      <c r="N446" s="713"/>
      <c r="O446" s="713"/>
      <c r="P446" s="713"/>
      <c r="Q446" s="713"/>
      <c r="R446" s="713"/>
      <c r="S446" s="713"/>
      <c r="T446" s="713"/>
      <c r="U446" s="713"/>
      <c r="V446" s="713"/>
      <c r="W446" s="713"/>
      <c r="X446" s="713"/>
      <c r="Y446" s="713"/>
      <c r="Z446" s="713"/>
      <c r="AA446" s="713"/>
      <c r="AB446" s="713"/>
      <c r="AC446" s="713"/>
      <c r="AD446" s="713"/>
      <c r="AE446" s="430"/>
      <c r="AF446" s="543"/>
    </row>
    <row r="447" spans="1:35">
      <c r="A447" s="382"/>
      <c r="B447" s="159"/>
      <c r="C447" s="56"/>
      <c r="D447" s="56"/>
      <c r="E447" s="91"/>
      <c r="F447" s="91"/>
      <c r="G447" s="91"/>
      <c r="H447" s="91"/>
      <c r="I447" s="91"/>
      <c r="J447" s="159"/>
      <c r="K447" s="298"/>
      <c r="L447" s="299"/>
      <c r="M447" s="298"/>
      <c r="N447" s="298"/>
      <c r="O447" s="298"/>
      <c r="P447" s="298"/>
      <c r="Q447" s="56"/>
      <c r="R447" s="56"/>
      <c r="S447" s="56"/>
      <c r="T447" s="56"/>
      <c r="U447" s="56"/>
      <c r="V447" s="501"/>
      <c r="W447" s="501"/>
      <c r="X447" s="501"/>
      <c r="Y447" s="501"/>
      <c r="Z447" s="501"/>
      <c r="AA447" s="501"/>
      <c r="AB447" s="501"/>
      <c r="AC447" s="501"/>
      <c r="AD447" s="501"/>
      <c r="AE447" s="430"/>
      <c r="AF447" s="543"/>
    </row>
    <row r="448" spans="1:35" ht="41.25" customHeight="1">
      <c r="A448" s="372" t="s">
        <v>378</v>
      </c>
      <c r="B448" s="725" t="s">
        <v>691</v>
      </c>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c r="AA448" s="725"/>
      <c r="AB448" s="725"/>
      <c r="AC448" s="725"/>
      <c r="AD448" s="725"/>
      <c r="AE448" s="465"/>
      <c r="AF448" s="543"/>
    </row>
    <row r="449" spans="1:42" ht="27" customHeight="1">
      <c r="A449" s="375"/>
      <c r="B449" s="158"/>
      <c r="C449" s="726" t="s">
        <v>520</v>
      </c>
      <c r="D449" s="726"/>
      <c r="E449" s="726"/>
      <c r="F449" s="726"/>
      <c r="G449" s="726"/>
      <c r="H449" s="726"/>
      <c r="I449" s="726"/>
      <c r="J449" s="726"/>
      <c r="K449" s="726"/>
      <c r="L449" s="726"/>
      <c r="M449" s="726"/>
      <c r="N449" s="726"/>
      <c r="O449" s="726"/>
      <c r="P449" s="726"/>
      <c r="Q449" s="726"/>
      <c r="R449" s="726"/>
      <c r="S449" s="726"/>
      <c r="T449" s="726"/>
      <c r="U449" s="726"/>
      <c r="V449" s="726"/>
      <c r="W449" s="726"/>
      <c r="X449" s="726"/>
      <c r="Y449" s="726"/>
      <c r="Z449" s="726"/>
      <c r="AA449" s="726"/>
      <c r="AB449" s="726"/>
      <c r="AC449" s="726"/>
      <c r="AD449" s="726"/>
      <c r="AE449" s="465"/>
      <c r="AF449" s="543"/>
    </row>
    <row r="450" spans="1:42" ht="27.75" customHeight="1">
      <c r="A450" s="91"/>
      <c r="B450" s="91"/>
      <c r="C450" s="726" t="s">
        <v>521</v>
      </c>
      <c r="D450" s="726"/>
      <c r="E450" s="726"/>
      <c r="F450" s="726"/>
      <c r="G450" s="726"/>
      <c r="H450" s="726"/>
      <c r="I450" s="726"/>
      <c r="J450" s="726"/>
      <c r="K450" s="726"/>
      <c r="L450" s="726"/>
      <c r="M450" s="726"/>
      <c r="N450" s="726"/>
      <c r="O450" s="726"/>
      <c r="P450" s="726"/>
      <c r="Q450" s="726"/>
      <c r="R450" s="726"/>
      <c r="S450" s="726"/>
      <c r="T450" s="726"/>
      <c r="U450" s="726"/>
      <c r="V450" s="726"/>
      <c r="W450" s="726"/>
      <c r="X450" s="726"/>
      <c r="Y450" s="726"/>
      <c r="Z450" s="726"/>
      <c r="AA450" s="726"/>
      <c r="AB450" s="726"/>
      <c r="AC450" s="726"/>
      <c r="AD450" s="726"/>
      <c r="AE450" s="91"/>
      <c r="AF450" s="543"/>
    </row>
    <row r="451" spans="1:42">
      <c r="A451" s="375"/>
      <c r="B451" s="399"/>
      <c r="C451" s="399"/>
      <c r="D451" s="399"/>
      <c r="E451" s="399"/>
      <c r="F451" s="399"/>
      <c r="G451" s="399"/>
      <c r="H451" s="399"/>
      <c r="I451" s="399"/>
      <c r="J451" s="399"/>
      <c r="K451" s="399"/>
      <c r="L451" s="399"/>
      <c r="M451" s="399"/>
      <c r="N451" s="399"/>
      <c r="O451" s="399"/>
      <c r="P451" s="399"/>
      <c r="Q451" s="399"/>
      <c r="R451" s="399"/>
      <c r="S451" s="399"/>
      <c r="T451" s="399"/>
      <c r="U451" s="399"/>
      <c r="V451" s="399"/>
      <c r="W451" s="399"/>
      <c r="X451" s="399"/>
      <c r="Y451" s="399"/>
      <c r="Z451" s="399"/>
      <c r="AA451" s="399"/>
      <c r="AB451" s="399"/>
      <c r="AC451" s="399"/>
      <c r="AD451" s="399"/>
      <c r="AE451" s="465"/>
      <c r="AF451" s="543"/>
      <c r="AG451">
        <f>COUNTBLANK(S454:AD461)</f>
        <v>96</v>
      </c>
      <c r="AH451">
        <v>96</v>
      </c>
      <c r="AI451">
        <v>72</v>
      </c>
    </row>
    <row r="452" spans="1:42" ht="24.75" customHeight="1">
      <c r="A452" s="375"/>
      <c r="B452" s="158"/>
      <c r="C452" s="771" t="s">
        <v>522</v>
      </c>
      <c r="D452" s="771"/>
      <c r="E452" s="771"/>
      <c r="F452" s="771"/>
      <c r="G452" s="771"/>
      <c r="H452" s="771"/>
      <c r="I452" s="771"/>
      <c r="J452" s="771"/>
      <c r="K452" s="771"/>
      <c r="L452" s="771"/>
      <c r="M452" s="771"/>
      <c r="N452" s="771"/>
      <c r="O452" s="771"/>
      <c r="P452" s="771"/>
      <c r="Q452" s="771"/>
      <c r="R452" s="771"/>
      <c r="S452" s="771" t="s">
        <v>523</v>
      </c>
      <c r="T452" s="771"/>
      <c r="U452" s="771"/>
      <c r="V452" s="771"/>
      <c r="W452" s="771"/>
      <c r="X452" s="771"/>
      <c r="Y452" s="771"/>
      <c r="Z452" s="771"/>
      <c r="AA452" s="771"/>
      <c r="AB452" s="771"/>
      <c r="AC452" s="771"/>
      <c r="AD452" s="771"/>
      <c r="AE452" s="465"/>
      <c r="AF452" s="543"/>
      <c r="AG452" s="378"/>
    </row>
    <row r="453" spans="1:42" ht="24.75" customHeight="1">
      <c r="A453" s="375"/>
      <c r="B453" s="158"/>
      <c r="C453" s="771"/>
      <c r="D453" s="771"/>
      <c r="E453" s="771"/>
      <c r="F453" s="771"/>
      <c r="G453" s="771"/>
      <c r="H453" s="771"/>
      <c r="I453" s="771"/>
      <c r="J453" s="771"/>
      <c r="K453" s="771"/>
      <c r="L453" s="771"/>
      <c r="M453" s="771"/>
      <c r="N453" s="771"/>
      <c r="O453" s="771"/>
      <c r="P453" s="771"/>
      <c r="Q453" s="771"/>
      <c r="R453" s="771"/>
      <c r="S453" s="771" t="s">
        <v>116</v>
      </c>
      <c r="T453" s="771"/>
      <c r="U453" s="771"/>
      <c r="V453" s="771"/>
      <c r="W453" s="768" t="s">
        <v>524</v>
      </c>
      <c r="X453" s="768"/>
      <c r="Y453" s="768"/>
      <c r="Z453" s="768"/>
      <c r="AA453" s="768" t="s">
        <v>307</v>
      </c>
      <c r="AB453" s="768"/>
      <c r="AC453" s="768"/>
      <c r="AD453" s="768"/>
      <c r="AE453" s="465"/>
      <c r="AF453" s="543"/>
      <c r="AG453" t="s">
        <v>744</v>
      </c>
      <c r="AH453" t="s">
        <v>745</v>
      </c>
      <c r="AI453" t="s">
        <v>754</v>
      </c>
      <c r="AM453" s="589" t="s">
        <v>773</v>
      </c>
      <c r="AN453" s="589" t="s">
        <v>744</v>
      </c>
      <c r="AO453" s="589" t="s">
        <v>745</v>
      </c>
      <c r="AP453" s="589" t="s">
        <v>754</v>
      </c>
    </row>
    <row r="454" spans="1:42">
      <c r="A454" s="375"/>
      <c r="B454" s="158"/>
      <c r="C454" s="504" t="s">
        <v>119</v>
      </c>
      <c r="D454" s="781" t="s">
        <v>525</v>
      </c>
      <c r="E454" s="781"/>
      <c r="F454" s="781"/>
      <c r="G454" s="781"/>
      <c r="H454" s="781"/>
      <c r="I454" s="781"/>
      <c r="J454" s="781"/>
      <c r="K454" s="781"/>
      <c r="L454" s="781"/>
      <c r="M454" s="781"/>
      <c r="N454" s="781"/>
      <c r="O454" s="781"/>
      <c r="P454" s="781"/>
      <c r="Q454" s="781"/>
      <c r="R454" s="781"/>
      <c r="S454" s="752"/>
      <c r="T454" s="752"/>
      <c r="U454" s="752"/>
      <c r="V454" s="752"/>
      <c r="W454" s="789"/>
      <c r="X454" s="790"/>
      <c r="Y454" s="790"/>
      <c r="Z454" s="791"/>
      <c r="AA454" s="789"/>
      <c r="AB454" s="790"/>
      <c r="AC454" s="790"/>
      <c r="AD454" s="791"/>
      <c r="AE454" s="465"/>
      <c r="AF454" s="543"/>
      <c r="AG454" s="589">
        <f>COUNTIF(W454:AD454,"NS")</f>
        <v>0</v>
      </c>
      <c r="AH454" s="589">
        <f>SUM(W454:AD454)</f>
        <v>0</v>
      </c>
      <c r="AI454" s="608">
        <f t="shared" ref="AI454:AI460" si="80">IF($AG$451=$AH$451,0,IF(OR(AND(S454=0,AG454&gt;0),AND(S454="ns",AH454&gt;0),AND(S454="ns",AG454=0,AH454=0)),0,IF(OR(AND(S454&gt;0,AG454=2),AND(S454="ns",AG454=2),AND(S454="ns",AH454=0,AG454&gt;0),S454=AH454),0,1)))</f>
        <v>0</v>
      </c>
      <c r="AL454" t="s">
        <v>774</v>
      </c>
      <c r="AM454" s="609">
        <f>G436</f>
        <v>0</v>
      </c>
      <c r="AN454" s="589">
        <f>COUNTIF(W454:Z461,"NS")</f>
        <v>0</v>
      </c>
      <c r="AO454" s="589">
        <f>SUM(W454:Z461)</f>
        <v>0</v>
      </c>
      <c r="AP454" s="610">
        <f>IF($AG$451=$AH$451,0,IF(OR(AND(AM454=0,AN454&gt;0),AND(AM454="NS",AO454&gt;0),AND(AM454="NS",AO454=0,AN454=0)),1,IF(OR(AND(AN454&gt;=2,AO454&lt;AM454),AND(AM454="NS",AO454=0,AN454&gt;0),AM454=AO454),0,1)))</f>
        <v>0</v>
      </c>
    </row>
    <row r="455" spans="1:42">
      <c r="A455" s="375"/>
      <c r="B455" s="158"/>
      <c r="C455" s="432" t="s">
        <v>121</v>
      </c>
      <c r="D455" s="781" t="s">
        <v>526</v>
      </c>
      <c r="E455" s="781"/>
      <c r="F455" s="781"/>
      <c r="G455" s="781"/>
      <c r="H455" s="781"/>
      <c r="I455" s="781"/>
      <c r="J455" s="781"/>
      <c r="K455" s="781"/>
      <c r="L455" s="781"/>
      <c r="M455" s="781"/>
      <c r="N455" s="781"/>
      <c r="O455" s="781"/>
      <c r="P455" s="781"/>
      <c r="Q455" s="781"/>
      <c r="R455" s="781"/>
      <c r="S455" s="752"/>
      <c r="T455" s="752"/>
      <c r="U455" s="752"/>
      <c r="V455" s="752"/>
      <c r="W455" s="789"/>
      <c r="X455" s="790"/>
      <c r="Y455" s="790"/>
      <c r="Z455" s="791"/>
      <c r="AA455" s="789"/>
      <c r="AB455" s="790"/>
      <c r="AC455" s="790"/>
      <c r="AD455" s="791"/>
      <c r="AE455" s="465"/>
      <c r="AF455" s="543"/>
      <c r="AG455" s="589">
        <f t="shared" ref="AG455:AG461" si="81">COUNTIF(W455:AD455,"NS")</f>
        <v>0</v>
      </c>
      <c r="AH455" s="589">
        <f t="shared" ref="AH455:AH461" si="82">SUM(W455:AD455)</f>
        <v>0</v>
      </c>
      <c r="AI455" s="608">
        <f t="shared" si="80"/>
        <v>0</v>
      </c>
      <c r="AL455" t="s">
        <v>775</v>
      </c>
      <c r="AM455" s="609">
        <f>G442</f>
        <v>0</v>
      </c>
      <c r="AN455" s="589">
        <f>COUNTIF(AA454:AD461,"NS")</f>
        <v>0</v>
      </c>
      <c r="AO455" s="589">
        <f>SUM(AA454:AD461)</f>
        <v>0</v>
      </c>
      <c r="AP455" s="610">
        <f>IF($AG$451=$AH$451,0,IF(OR(AND(AM455=0,AN455&gt;0),AND(AM455="NS",AO455&gt;0),AND(AM455="NS",AO455=0,AN455=0)),1,IF(OR(AND(AN455&gt;=2,AO455&lt;AM455),AND(AM455="NS",AO455=0,AN455&gt;0),AM455=AO455),0,1)))</f>
        <v>0</v>
      </c>
    </row>
    <row r="456" spans="1:42" ht="30" customHeight="1">
      <c r="A456" s="375"/>
      <c r="B456" s="158"/>
      <c r="C456" s="434" t="s">
        <v>122</v>
      </c>
      <c r="D456" s="781" t="s">
        <v>527</v>
      </c>
      <c r="E456" s="781"/>
      <c r="F456" s="781"/>
      <c r="G456" s="781"/>
      <c r="H456" s="781"/>
      <c r="I456" s="781"/>
      <c r="J456" s="781"/>
      <c r="K456" s="781"/>
      <c r="L456" s="781"/>
      <c r="M456" s="781"/>
      <c r="N456" s="781"/>
      <c r="O456" s="781"/>
      <c r="P456" s="781"/>
      <c r="Q456" s="781"/>
      <c r="R456" s="781"/>
      <c r="S456" s="752"/>
      <c r="T456" s="752"/>
      <c r="U456" s="752"/>
      <c r="V456" s="752"/>
      <c r="W456" s="789"/>
      <c r="X456" s="790"/>
      <c r="Y456" s="790"/>
      <c r="Z456" s="791"/>
      <c r="AA456" s="789"/>
      <c r="AB456" s="790"/>
      <c r="AC456" s="790"/>
      <c r="AD456" s="791"/>
      <c r="AE456" s="465"/>
      <c r="AF456" s="543"/>
      <c r="AG456" s="589">
        <f t="shared" si="81"/>
        <v>0</v>
      </c>
      <c r="AH456" s="589">
        <f t="shared" si="82"/>
        <v>0</v>
      </c>
      <c r="AI456" s="608">
        <f t="shared" si="80"/>
        <v>0</v>
      </c>
    </row>
    <row r="457" spans="1:42" ht="15" customHeight="1">
      <c r="A457" s="375"/>
      <c r="B457" s="158"/>
      <c r="C457" s="434" t="s">
        <v>123</v>
      </c>
      <c r="D457" s="781" t="s">
        <v>528</v>
      </c>
      <c r="E457" s="781"/>
      <c r="F457" s="781"/>
      <c r="G457" s="781"/>
      <c r="H457" s="781"/>
      <c r="I457" s="781"/>
      <c r="J457" s="781"/>
      <c r="K457" s="781"/>
      <c r="L457" s="781"/>
      <c r="M457" s="781"/>
      <c r="N457" s="781"/>
      <c r="O457" s="781"/>
      <c r="P457" s="781"/>
      <c r="Q457" s="781"/>
      <c r="R457" s="781"/>
      <c r="S457" s="752"/>
      <c r="T457" s="752"/>
      <c r="U457" s="752"/>
      <c r="V457" s="752"/>
      <c r="W457" s="789"/>
      <c r="X457" s="790"/>
      <c r="Y457" s="790"/>
      <c r="Z457" s="791"/>
      <c r="AA457" s="789"/>
      <c r="AB457" s="790"/>
      <c r="AC457" s="790"/>
      <c r="AD457" s="791"/>
      <c r="AE457" s="465"/>
      <c r="AF457" s="543"/>
      <c r="AG457" s="589">
        <f t="shared" si="81"/>
        <v>0</v>
      </c>
      <c r="AH457" s="589">
        <f t="shared" si="82"/>
        <v>0</v>
      </c>
      <c r="AI457" s="608">
        <f t="shared" si="80"/>
        <v>0</v>
      </c>
    </row>
    <row r="458" spans="1:42">
      <c r="A458" s="375"/>
      <c r="B458" s="158"/>
      <c r="C458" s="434" t="s">
        <v>124</v>
      </c>
      <c r="D458" s="781" t="s">
        <v>529</v>
      </c>
      <c r="E458" s="781"/>
      <c r="F458" s="781"/>
      <c r="G458" s="781"/>
      <c r="H458" s="781"/>
      <c r="I458" s="781"/>
      <c r="J458" s="781"/>
      <c r="K458" s="781"/>
      <c r="L458" s="781"/>
      <c r="M458" s="781"/>
      <c r="N458" s="781"/>
      <c r="O458" s="781"/>
      <c r="P458" s="781"/>
      <c r="Q458" s="781"/>
      <c r="R458" s="781"/>
      <c r="S458" s="752"/>
      <c r="T458" s="752"/>
      <c r="U458" s="752"/>
      <c r="V458" s="752"/>
      <c r="W458" s="789"/>
      <c r="X458" s="790"/>
      <c r="Y458" s="790"/>
      <c r="Z458" s="791"/>
      <c r="AA458" s="789"/>
      <c r="AB458" s="790"/>
      <c r="AC458" s="790"/>
      <c r="AD458" s="791"/>
      <c r="AE458" s="465"/>
      <c r="AF458" s="543"/>
      <c r="AG458" s="589">
        <f t="shared" si="81"/>
        <v>0</v>
      </c>
      <c r="AH458" s="589">
        <f t="shared" si="82"/>
        <v>0</v>
      </c>
      <c r="AI458" s="608">
        <f t="shared" si="80"/>
        <v>0</v>
      </c>
    </row>
    <row r="459" spans="1:42" ht="15" customHeight="1">
      <c r="A459" s="375"/>
      <c r="B459" s="158"/>
      <c r="C459" s="434" t="s">
        <v>128</v>
      </c>
      <c r="D459" s="772" t="s">
        <v>530</v>
      </c>
      <c r="E459" s="773"/>
      <c r="F459" s="773"/>
      <c r="G459" s="773"/>
      <c r="H459" s="773"/>
      <c r="I459" s="773"/>
      <c r="J459" s="773"/>
      <c r="K459" s="773"/>
      <c r="L459" s="773"/>
      <c r="M459" s="773"/>
      <c r="N459" s="773"/>
      <c r="O459" s="773"/>
      <c r="P459" s="773"/>
      <c r="Q459" s="773"/>
      <c r="R459" s="774"/>
      <c r="S459" s="752"/>
      <c r="T459" s="752"/>
      <c r="U459" s="752"/>
      <c r="V459" s="752"/>
      <c r="W459" s="789"/>
      <c r="X459" s="790"/>
      <c r="Y459" s="790"/>
      <c r="Z459" s="791"/>
      <c r="AA459" s="789"/>
      <c r="AB459" s="790"/>
      <c r="AC459" s="790"/>
      <c r="AD459" s="791"/>
      <c r="AE459" s="465"/>
      <c r="AF459" s="543"/>
      <c r="AG459" s="589">
        <f t="shared" si="81"/>
        <v>0</v>
      </c>
      <c r="AH459" s="589">
        <f t="shared" si="82"/>
        <v>0</v>
      </c>
      <c r="AI459" s="608">
        <f t="shared" si="80"/>
        <v>0</v>
      </c>
    </row>
    <row r="460" spans="1:42" ht="15" customHeight="1">
      <c r="A460" s="375"/>
      <c r="B460" s="158"/>
      <c r="C460" s="434" t="s">
        <v>150</v>
      </c>
      <c r="D460" s="772" t="s">
        <v>531</v>
      </c>
      <c r="E460" s="773"/>
      <c r="F460" s="773"/>
      <c r="G460" s="773"/>
      <c r="H460" s="773"/>
      <c r="I460" s="773"/>
      <c r="J460" s="773"/>
      <c r="K460" s="773"/>
      <c r="L460" s="773"/>
      <c r="M460" s="773"/>
      <c r="N460" s="773"/>
      <c r="O460" s="773"/>
      <c r="P460" s="773"/>
      <c r="Q460" s="773"/>
      <c r="R460" s="774"/>
      <c r="S460" s="752"/>
      <c r="T460" s="752"/>
      <c r="U460" s="752"/>
      <c r="V460" s="752"/>
      <c r="W460" s="789"/>
      <c r="X460" s="790"/>
      <c r="Y460" s="790"/>
      <c r="Z460" s="791"/>
      <c r="AA460" s="789"/>
      <c r="AB460" s="790"/>
      <c r="AC460" s="790"/>
      <c r="AD460" s="791"/>
      <c r="AE460" s="465"/>
      <c r="AF460" s="543"/>
      <c r="AG460" s="589">
        <f t="shared" si="81"/>
        <v>0</v>
      </c>
      <c r="AH460" s="589">
        <f t="shared" si="82"/>
        <v>0</v>
      </c>
      <c r="AI460" s="608">
        <f t="shared" si="80"/>
        <v>0</v>
      </c>
    </row>
    <row r="461" spans="1:42" ht="15" customHeight="1">
      <c r="A461" s="375"/>
      <c r="B461" s="158"/>
      <c r="C461" s="434" t="s">
        <v>152</v>
      </c>
      <c r="D461" s="781" t="s">
        <v>532</v>
      </c>
      <c r="E461" s="781"/>
      <c r="F461" s="781"/>
      <c r="G461" s="781"/>
      <c r="H461" s="781"/>
      <c r="I461" s="781"/>
      <c r="J461" s="781"/>
      <c r="K461" s="781"/>
      <c r="L461" s="781"/>
      <c r="M461" s="781"/>
      <c r="N461" s="781"/>
      <c r="O461" s="781"/>
      <c r="P461" s="781"/>
      <c r="Q461" s="781"/>
      <c r="R461" s="781"/>
      <c r="S461" s="752"/>
      <c r="T461" s="752"/>
      <c r="U461" s="752"/>
      <c r="V461" s="752"/>
      <c r="W461" s="789"/>
      <c r="X461" s="790"/>
      <c r="Y461" s="790"/>
      <c r="Z461" s="791"/>
      <c r="AA461" s="789"/>
      <c r="AB461" s="790"/>
      <c r="AC461" s="790"/>
      <c r="AD461" s="791"/>
      <c r="AE461" s="465"/>
      <c r="AF461" s="543"/>
      <c r="AG461" s="589">
        <f t="shared" si="81"/>
        <v>0</v>
      </c>
      <c r="AH461" s="589">
        <f t="shared" si="82"/>
        <v>0</v>
      </c>
      <c r="AI461" s="608">
        <f t="shared" ref="AI461" si="83">IF($AG$451=$AH$451,0,IF(OR(AND(S461=0,AG461&gt;0),AND(S461="ns",AH461&gt;0),AND(S461="ns",AG461=0,AH461=0)),0,IF(OR(AND(S461&gt;0,AG461=2),AND(S461="ns",AG461=2),AND(S461="ns",AH461=0,AG461&gt;0),S461=AH461),0,1)))</f>
        <v>0</v>
      </c>
    </row>
    <row r="462" spans="1:42">
      <c r="A462" s="375"/>
      <c r="B462" s="158"/>
      <c r="C462" s="413"/>
      <c r="D462" s="158"/>
      <c r="E462" s="158"/>
      <c r="F462" s="158"/>
      <c r="G462" s="158"/>
      <c r="H462" s="158"/>
      <c r="I462" s="158"/>
      <c r="J462" s="158"/>
      <c r="K462" s="158"/>
      <c r="L462" s="158"/>
      <c r="M462" s="158"/>
      <c r="N462" s="158"/>
      <c r="O462" s="91"/>
      <c r="P462" s="91"/>
      <c r="Q462" s="91"/>
      <c r="R462" s="436" t="s">
        <v>318</v>
      </c>
      <c r="S462" s="818">
        <f>IF(AND(SUM(S454:V461)=0,COUNTIF(S454:V461,"NS")&gt;0),"NS",SUM(S454:V461))</f>
        <v>0</v>
      </c>
      <c r="T462" s="819"/>
      <c r="U462" s="819"/>
      <c r="V462" s="820"/>
      <c r="W462" s="818">
        <f>IF(AND(SUM(W454:Z461)=0,COUNTIF(W454:Z461,"NS")&gt;0),"NS",SUM(W454:Z461))</f>
        <v>0</v>
      </c>
      <c r="X462" s="819"/>
      <c r="Y462" s="819"/>
      <c r="Z462" s="820"/>
      <c r="AA462" s="818">
        <f>IF(AND(SUM(AA454:AD461)=0,COUNTIF(AA454:AD461,"NS")&gt;0),"NS",SUM(AA454:AD461))</f>
        <v>0</v>
      </c>
      <c r="AB462" s="819"/>
      <c r="AC462" s="819"/>
      <c r="AD462" s="820"/>
      <c r="AE462" s="465"/>
      <c r="AF462" s="543"/>
      <c r="AI462" s="615">
        <f>SUM(AI454:AI461)</f>
        <v>0</v>
      </c>
    </row>
    <row r="463" spans="1:42">
      <c r="A463" s="375"/>
      <c r="B463" s="394"/>
      <c r="C463" s="394"/>
      <c r="D463" s="394"/>
      <c r="E463" s="394"/>
      <c r="F463" s="394"/>
      <c r="G463" s="394"/>
      <c r="H463" s="394"/>
      <c r="I463" s="394"/>
      <c r="J463" s="394"/>
      <c r="K463" s="394"/>
      <c r="L463" s="394"/>
      <c r="M463" s="394"/>
      <c r="N463" s="394"/>
      <c r="O463" s="394"/>
      <c r="P463" s="394"/>
      <c r="Q463" s="394"/>
      <c r="R463" s="394"/>
      <c r="S463" s="394"/>
      <c r="T463" s="394"/>
      <c r="U463" s="394"/>
      <c r="V463" s="394"/>
      <c r="W463" s="394"/>
      <c r="X463" s="394"/>
      <c r="Y463" s="394"/>
      <c r="Z463" s="394"/>
      <c r="AA463" s="394"/>
      <c r="AB463" s="394"/>
      <c r="AC463" s="394"/>
      <c r="AD463" s="394"/>
      <c r="AE463" s="465"/>
      <c r="AF463" s="543"/>
    </row>
    <row r="464" spans="1:42" ht="24.75" customHeight="1">
      <c r="A464" s="372"/>
      <c r="B464" s="298"/>
      <c r="C464" s="830" t="s">
        <v>692</v>
      </c>
      <c r="D464" s="830"/>
      <c r="E464" s="830"/>
      <c r="F464" s="830"/>
      <c r="G464" s="830"/>
      <c r="H464" s="830"/>
      <c r="I464" s="830"/>
      <c r="J464" s="830"/>
      <c r="K464" s="830"/>
      <c r="L464" s="830"/>
      <c r="M464" s="830"/>
      <c r="N464" s="830"/>
      <c r="O464" s="830"/>
      <c r="P464" s="830"/>
      <c r="Q464" s="830"/>
      <c r="R464" s="830"/>
      <c r="S464" s="830"/>
      <c r="T464" s="830"/>
      <c r="U464" s="830"/>
      <c r="V464" s="830"/>
      <c r="W464" s="830"/>
      <c r="X464" s="830"/>
      <c r="Y464" s="830"/>
      <c r="Z464" s="830"/>
      <c r="AA464" s="830"/>
      <c r="AB464" s="830"/>
      <c r="AC464" s="830"/>
      <c r="AE464" s="505"/>
    </row>
    <row r="465" spans="1:42" ht="42.75" customHeight="1">
      <c r="A465" s="372"/>
      <c r="B465" s="158"/>
      <c r="C465" s="831"/>
      <c r="D465" s="832"/>
      <c r="E465" s="832"/>
      <c r="F465" s="832"/>
      <c r="G465" s="832"/>
      <c r="H465" s="832"/>
      <c r="I465" s="832"/>
      <c r="J465" s="832"/>
      <c r="K465" s="832"/>
      <c r="L465" s="832"/>
      <c r="M465" s="832"/>
      <c r="N465" s="832"/>
      <c r="O465" s="832"/>
      <c r="P465" s="832"/>
      <c r="Q465" s="832"/>
      <c r="R465" s="832"/>
      <c r="S465" s="832"/>
      <c r="T465" s="832"/>
      <c r="U465" s="832"/>
      <c r="V465" s="832"/>
      <c r="W465" s="832"/>
      <c r="X465" s="832"/>
      <c r="Y465" s="832"/>
      <c r="Z465" s="832"/>
      <c r="AA465" s="832"/>
      <c r="AB465" s="832"/>
      <c r="AC465" s="833"/>
      <c r="AE465" s="505"/>
    </row>
    <row r="466" spans="1:42">
      <c r="A466" s="375"/>
      <c r="B466" s="716" t="str">
        <f>IF(SUM(AI462)=0,"","ERROR: Favor de revisar la suma, ya que no coincide con el total correspondiente")</f>
        <v/>
      </c>
      <c r="C466" s="716"/>
      <c r="D466" s="716"/>
      <c r="E466" s="716"/>
      <c r="F466" s="716"/>
      <c r="G466" s="716"/>
      <c r="H466" s="716"/>
      <c r="I466" s="716"/>
      <c r="J466" s="716"/>
      <c r="K466" s="716"/>
      <c r="L466" s="716"/>
      <c r="M466" s="716"/>
      <c r="N466" s="716"/>
      <c r="O466" s="716"/>
      <c r="P466" s="716"/>
      <c r="Q466" s="716"/>
      <c r="R466" s="716"/>
      <c r="S466" s="716"/>
      <c r="T466" s="716"/>
      <c r="U466" s="716"/>
      <c r="V466" s="716"/>
      <c r="W466" s="716"/>
      <c r="X466" s="716"/>
      <c r="Y466" s="716"/>
      <c r="Z466" s="716"/>
      <c r="AA466" s="716"/>
      <c r="AB466" s="716"/>
      <c r="AC466" s="716"/>
      <c r="AD466" s="716"/>
      <c r="AE466" s="465"/>
      <c r="AF466" s="543"/>
    </row>
    <row r="467" spans="1:42">
      <c r="A467" s="375"/>
      <c r="B467" s="716" t="str">
        <f>IF(SUM(AP454:AP455)=0,"","ERROR: Favor de revisar los datos no coinciden con la pregunta anterior")</f>
        <v/>
      </c>
      <c r="C467" s="716"/>
      <c r="D467" s="716"/>
      <c r="E467" s="716"/>
      <c r="F467" s="716"/>
      <c r="G467" s="716"/>
      <c r="H467" s="716"/>
      <c r="I467" s="716"/>
      <c r="J467" s="716"/>
      <c r="K467" s="716"/>
      <c r="L467" s="716"/>
      <c r="M467" s="716"/>
      <c r="N467" s="716"/>
      <c r="O467" s="716"/>
      <c r="P467" s="716"/>
      <c r="Q467" s="716"/>
      <c r="R467" s="716"/>
      <c r="S467" s="716"/>
      <c r="T467" s="716"/>
      <c r="U467" s="716"/>
      <c r="V467" s="716"/>
      <c r="W467" s="716"/>
      <c r="X467" s="716"/>
      <c r="Y467" s="716"/>
      <c r="Z467" s="716"/>
      <c r="AA467" s="716"/>
      <c r="AB467" s="716"/>
      <c r="AC467" s="716"/>
      <c r="AD467" s="716"/>
      <c r="AE467" s="465"/>
      <c r="AF467" s="543"/>
    </row>
    <row r="468" spans="1:42">
      <c r="A468" s="372"/>
      <c r="B468" s="713" t="str">
        <f>IF(OR(AG451=AH451,AG451=AI451),"","ERROR: Favor de llenar todas la celdas. Si no se cuenta con la información, registrar NS")</f>
        <v/>
      </c>
      <c r="C468" s="713"/>
      <c r="D468" s="713"/>
      <c r="E468" s="713"/>
      <c r="F468" s="713"/>
      <c r="G468" s="713"/>
      <c r="H468" s="713"/>
      <c r="I468" s="713"/>
      <c r="J468" s="713"/>
      <c r="K468" s="713"/>
      <c r="L468" s="713"/>
      <c r="M468" s="713"/>
      <c r="N468" s="713"/>
      <c r="O468" s="713"/>
      <c r="P468" s="713"/>
      <c r="Q468" s="713"/>
      <c r="R468" s="713"/>
      <c r="S468" s="713"/>
      <c r="T468" s="713"/>
      <c r="U468" s="713"/>
      <c r="V468" s="713"/>
      <c r="W468" s="713"/>
      <c r="X468" s="713"/>
      <c r="Y468" s="713"/>
      <c r="Z468" s="713"/>
      <c r="AA468" s="713"/>
      <c r="AB468" s="713"/>
      <c r="AC468" s="713"/>
      <c r="AD468" s="713"/>
      <c r="AE468" s="465"/>
      <c r="AF468" s="543"/>
    </row>
    <row r="469" spans="1:42" ht="33" customHeight="1">
      <c r="A469" s="398" t="s">
        <v>278</v>
      </c>
      <c r="B469" s="725" t="s">
        <v>533</v>
      </c>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c r="AA469" s="725"/>
      <c r="AB469" s="725"/>
      <c r="AC469" s="725"/>
      <c r="AD469" s="725"/>
      <c r="AE469" s="465"/>
      <c r="AF469" s="543"/>
    </row>
    <row r="470" spans="1:42" ht="88.5" customHeight="1">
      <c r="A470" s="398"/>
      <c r="B470" s="523"/>
      <c r="C470" s="726" t="s">
        <v>738</v>
      </c>
      <c r="D470" s="726"/>
      <c r="E470" s="726"/>
      <c r="F470" s="726"/>
      <c r="G470" s="726"/>
      <c r="H470" s="726"/>
      <c r="I470" s="726"/>
      <c r="J470" s="726"/>
      <c r="K470" s="726"/>
      <c r="L470" s="726"/>
      <c r="M470" s="726"/>
      <c r="N470" s="726"/>
      <c r="O470" s="726"/>
      <c r="P470" s="726"/>
      <c r="Q470" s="726"/>
      <c r="R470" s="726"/>
      <c r="S470" s="726"/>
      <c r="T470" s="726"/>
      <c r="U470" s="726"/>
      <c r="V470" s="726"/>
      <c r="W470" s="726"/>
      <c r="X470" s="726"/>
      <c r="Y470" s="726"/>
      <c r="Z470" s="726"/>
      <c r="AA470" s="726"/>
      <c r="AB470" s="726"/>
      <c r="AC470" s="726"/>
      <c r="AD470" s="726"/>
      <c r="AE470" s="465"/>
      <c r="AF470" s="543"/>
    </row>
    <row r="471" spans="1:42" ht="24" customHeight="1">
      <c r="A471" s="398"/>
      <c r="B471" s="523"/>
      <c r="C471" s="726" t="s">
        <v>699</v>
      </c>
      <c r="D471" s="726"/>
      <c r="E471" s="726"/>
      <c r="F471" s="726"/>
      <c r="G471" s="726"/>
      <c r="H471" s="726"/>
      <c r="I471" s="726"/>
      <c r="J471" s="726"/>
      <c r="K471" s="726"/>
      <c r="L471" s="726"/>
      <c r="M471" s="726"/>
      <c r="N471" s="726"/>
      <c r="O471" s="726"/>
      <c r="P471" s="726"/>
      <c r="Q471" s="726"/>
      <c r="R471" s="726"/>
      <c r="S471" s="726"/>
      <c r="T471" s="726"/>
      <c r="U471" s="726"/>
      <c r="V471" s="726"/>
      <c r="W471" s="726"/>
      <c r="X471" s="726"/>
      <c r="Y471" s="726"/>
      <c r="Z471" s="726"/>
      <c r="AA471" s="726"/>
      <c r="AB471" s="726"/>
      <c r="AC471" s="726"/>
      <c r="AD471" s="726"/>
      <c r="AE471" s="465"/>
      <c r="AF471" s="543"/>
    </row>
    <row r="472" spans="1:42" ht="34.5" customHeight="1">
      <c r="A472" s="398"/>
      <c r="B472" s="523"/>
      <c r="C472" s="726" t="s">
        <v>534</v>
      </c>
      <c r="D472" s="726"/>
      <c r="E472" s="726"/>
      <c r="F472" s="726"/>
      <c r="G472" s="726"/>
      <c r="H472" s="726"/>
      <c r="I472" s="726"/>
      <c r="J472" s="726"/>
      <c r="K472" s="726"/>
      <c r="L472" s="726"/>
      <c r="M472" s="726"/>
      <c r="N472" s="726"/>
      <c r="O472" s="726"/>
      <c r="P472" s="726"/>
      <c r="Q472" s="726"/>
      <c r="R472" s="726"/>
      <c r="S472" s="726"/>
      <c r="T472" s="726"/>
      <c r="U472" s="726"/>
      <c r="V472" s="726"/>
      <c r="W472" s="726"/>
      <c r="X472" s="726"/>
      <c r="Y472" s="726"/>
      <c r="Z472" s="726"/>
      <c r="AA472" s="726"/>
      <c r="AB472" s="726"/>
      <c r="AC472" s="726"/>
      <c r="AD472" s="726"/>
      <c r="AE472" s="465"/>
      <c r="AF472" s="543"/>
    </row>
    <row r="473" spans="1:42" ht="29.25" customHeight="1">
      <c r="A473" s="398"/>
      <c r="B473" s="523"/>
      <c r="C473" s="726" t="s">
        <v>535</v>
      </c>
      <c r="D473" s="726"/>
      <c r="E473" s="726"/>
      <c r="F473" s="726"/>
      <c r="G473" s="726"/>
      <c r="H473" s="726"/>
      <c r="I473" s="726"/>
      <c r="J473" s="726"/>
      <c r="K473" s="726"/>
      <c r="L473" s="726"/>
      <c r="M473" s="726"/>
      <c r="N473" s="726"/>
      <c r="O473" s="726"/>
      <c r="P473" s="726"/>
      <c r="Q473" s="726"/>
      <c r="R473" s="726"/>
      <c r="S473" s="726"/>
      <c r="T473" s="726"/>
      <c r="U473" s="726"/>
      <c r="V473" s="726"/>
      <c r="W473" s="726"/>
      <c r="X473" s="726"/>
      <c r="Y473" s="726"/>
      <c r="Z473" s="726"/>
      <c r="AA473" s="726"/>
      <c r="AB473" s="726"/>
      <c r="AC473" s="726"/>
      <c r="AD473" s="726"/>
      <c r="AE473" s="465"/>
      <c r="AF473" s="543"/>
    </row>
    <row r="474" spans="1:42">
      <c r="A474" s="398"/>
      <c r="B474" s="523"/>
      <c r="C474" s="525"/>
      <c r="D474" s="525"/>
      <c r="E474" s="525"/>
      <c r="F474" s="525"/>
      <c r="G474" s="525"/>
      <c r="H474" s="525"/>
      <c r="I474" s="525"/>
      <c r="J474" s="525"/>
      <c r="K474" s="525"/>
      <c r="L474" s="525"/>
      <c r="M474" s="525"/>
      <c r="N474" s="525"/>
      <c r="O474" s="525"/>
      <c r="P474" s="525"/>
      <c r="Q474" s="525"/>
      <c r="R474" s="525"/>
      <c r="S474" s="525"/>
      <c r="T474" s="525"/>
      <c r="U474" s="525"/>
      <c r="V474" s="525"/>
      <c r="W474" s="525"/>
      <c r="X474" s="525"/>
      <c r="Y474" s="525"/>
      <c r="Z474" s="525"/>
      <c r="AA474" s="525"/>
      <c r="AB474" s="525"/>
      <c r="AC474" s="525"/>
      <c r="AD474" s="525"/>
      <c r="AE474" s="465"/>
      <c r="AF474" s="543"/>
    </row>
    <row r="475" spans="1:42">
      <c r="A475" s="398"/>
      <c r="B475" s="399"/>
      <c r="C475" s="399"/>
      <c r="D475" s="399" t="s">
        <v>536</v>
      </c>
      <c r="E475" s="399"/>
      <c r="F475" s="399"/>
      <c r="G475" s="399"/>
      <c r="H475" s="399"/>
      <c r="I475" s="399"/>
      <c r="J475" s="399"/>
      <c r="K475" s="399"/>
      <c r="L475" s="399"/>
      <c r="M475" s="399"/>
      <c r="N475" s="399"/>
      <c r="O475" s="399"/>
      <c r="P475" s="399"/>
      <c r="Q475" s="399"/>
      <c r="R475" s="399"/>
      <c r="S475" s="399"/>
      <c r="T475" s="399"/>
      <c r="U475" s="399"/>
      <c r="V475" s="399"/>
      <c r="W475" s="399"/>
      <c r="X475" s="399"/>
      <c r="Y475" s="399"/>
      <c r="Z475" s="399"/>
      <c r="AA475" s="399"/>
      <c r="AB475" s="399"/>
      <c r="AC475" s="399"/>
      <c r="AD475" s="399"/>
      <c r="AE475" s="465"/>
      <c r="AF475" s="543"/>
      <c r="AG475" t="s">
        <v>764</v>
      </c>
    </row>
    <row r="476" spans="1:42" ht="26.25" customHeight="1">
      <c r="A476" s="398"/>
      <c r="B476" s="439"/>
      <c r="C476" s="439"/>
      <c r="D476" s="798" t="s">
        <v>355</v>
      </c>
      <c r="E476" s="798"/>
      <c r="F476" s="798"/>
      <c r="G476" s="798"/>
      <c r="H476" s="798"/>
      <c r="I476" s="798"/>
      <c r="J476" s="798"/>
      <c r="K476" s="798"/>
      <c r="L476" s="733" t="s">
        <v>537</v>
      </c>
      <c r="M476" s="734"/>
      <c r="N476" s="734"/>
      <c r="O476" s="734"/>
      <c r="P476" s="734"/>
      <c r="Q476" s="734"/>
      <c r="R476" s="734"/>
      <c r="S476" s="734"/>
      <c r="T476" s="734"/>
      <c r="U476" s="734"/>
      <c r="V476" s="734"/>
      <c r="W476" s="734"/>
      <c r="X476" s="734"/>
      <c r="Y476" s="734"/>
      <c r="Z476" s="734"/>
      <c r="AA476" s="735"/>
      <c r="AB476" s="825" t="s">
        <v>117</v>
      </c>
      <c r="AC476" s="439"/>
      <c r="AD476" s="439"/>
      <c r="AE476" s="465"/>
      <c r="AF476" s="543"/>
      <c r="AG476">
        <f>COUNTBLANK(L478:AA487)</f>
        <v>160</v>
      </c>
      <c r="AH476">
        <v>160</v>
      </c>
    </row>
    <row r="477" spans="1:42" ht="51.75" customHeight="1">
      <c r="A477" s="398"/>
      <c r="B477" s="439"/>
      <c r="C477" s="439"/>
      <c r="D477" s="798"/>
      <c r="E477" s="798"/>
      <c r="F477" s="798"/>
      <c r="G477" s="798"/>
      <c r="H477" s="798"/>
      <c r="I477" s="798"/>
      <c r="J477" s="798"/>
      <c r="K477" s="798"/>
      <c r="L477" s="827" t="s">
        <v>125</v>
      </c>
      <c r="M477" s="828"/>
      <c r="N477" s="828"/>
      <c r="O477" s="829"/>
      <c r="P477" s="736" t="s">
        <v>538</v>
      </c>
      <c r="Q477" s="737"/>
      <c r="R477" s="737"/>
      <c r="S477" s="738"/>
      <c r="T477" s="736" t="s">
        <v>539</v>
      </c>
      <c r="U477" s="737"/>
      <c r="V477" s="737"/>
      <c r="W477" s="738"/>
      <c r="X477" s="736" t="s">
        <v>540</v>
      </c>
      <c r="Y477" s="737"/>
      <c r="Z477" s="737"/>
      <c r="AA477" s="738"/>
      <c r="AB477" s="826"/>
      <c r="AC477" s="439"/>
      <c r="AD477" s="439"/>
      <c r="AE477" s="465"/>
      <c r="AF477" s="543"/>
      <c r="AG477" t="s">
        <v>772</v>
      </c>
      <c r="AL477" t="s">
        <v>777</v>
      </c>
    </row>
    <row r="478" spans="1:42">
      <c r="A478" s="398"/>
      <c r="B478" s="439"/>
      <c r="C478" s="439"/>
      <c r="D478" s="432" t="s">
        <v>119</v>
      </c>
      <c r="E478" s="506" t="s">
        <v>112</v>
      </c>
      <c r="F478" s="507"/>
      <c r="G478" s="507"/>
      <c r="H478" s="507"/>
      <c r="I478" s="507"/>
      <c r="J478" s="507"/>
      <c r="K478" s="508"/>
      <c r="L478" s="752"/>
      <c r="M478" s="752"/>
      <c r="N478" s="752"/>
      <c r="O478" s="752"/>
      <c r="P478" s="752"/>
      <c r="Q478" s="752"/>
      <c r="R478" s="752"/>
      <c r="S478" s="752"/>
      <c r="T478" s="752"/>
      <c r="U478" s="752"/>
      <c r="V478" s="752"/>
      <c r="W478" s="752"/>
      <c r="X478" s="752"/>
      <c r="Y478" s="752"/>
      <c r="Z478" s="752"/>
      <c r="AA478" s="752"/>
      <c r="AB478" s="606" t="str">
        <f t="shared" ref="AB478:AB487" si="84">IF(S161="","",S161)</f>
        <v/>
      </c>
      <c r="AC478" s="439"/>
      <c r="AD478" s="439"/>
      <c r="AE478" s="465"/>
      <c r="AF478" s="543"/>
      <c r="AG478" s="589">
        <f>IF(OR(AND($AG$476=$AH$476),AND(AB478="X",COUNTBLANK(L478:AA478)=16),AND(COUNTBLANK(L478:AA478)=12,AB478="")),0,1)</f>
        <v>0</v>
      </c>
      <c r="AM478" s="589" t="s">
        <v>779</v>
      </c>
      <c r="AN478" s="589" t="s">
        <v>744</v>
      </c>
      <c r="AO478" s="589" t="s">
        <v>745</v>
      </c>
      <c r="AP478" s="589" t="s">
        <v>754</v>
      </c>
    </row>
    <row r="479" spans="1:42">
      <c r="A479" s="398"/>
      <c r="B479" s="439"/>
      <c r="C479" s="439"/>
      <c r="D479" s="432" t="s">
        <v>121</v>
      </c>
      <c r="E479" s="506" t="s">
        <v>129</v>
      </c>
      <c r="F479" s="507"/>
      <c r="G479" s="507"/>
      <c r="H479" s="507"/>
      <c r="I479" s="507"/>
      <c r="J479" s="507"/>
      <c r="K479" s="508"/>
      <c r="L479" s="752"/>
      <c r="M479" s="752"/>
      <c r="N479" s="752"/>
      <c r="O479" s="752"/>
      <c r="P479" s="752"/>
      <c r="Q479" s="752"/>
      <c r="R479" s="752"/>
      <c r="S479" s="752"/>
      <c r="T479" s="752"/>
      <c r="U479" s="752"/>
      <c r="V479" s="752"/>
      <c r="W479" s="752"/>
      <c r="X479" s="752"/>
      <c r="Y479" s="752"/>
      <c r="Z479" s="752"/>
      <c r="AA479" s="752"/>
      <c r="AB479" s="606" t="str">
        <f t="shared" si="84"/>
        <v/>
      </c>
      <c r="AC479" s="439"/>
      <c r="AD479" s="439"/>
      <c r="AE479" s="465"/>
      <c r="AF479" s="543"/>
      <c r="AG479" s="589">
        <f t="shared" ref="AG479:AG487" si="85">IF(OR(AND($AG$476=$AH$476),AND(AB479="X",COUNTBLANK(L479:AA479)=16),AND(COUNTBLANK(L479:AA479)=12,AB479="")),0,1)</f>
        <v>0</v>
      </c>
      <c r="AL479" t="s">
        <v>783</v>
      </c>
      <c r="AM479" s="609">
        <f>IF(AND(SUM($G$436,$G$442)=0,SUM(COUNTIF($G$436,"NS"),COUNTIF($G$442,"NS"))&gt;0),"NS",SUM($G$436,$G$442))</f>
        <v>0</v>
      </c>
      <c r="AN479" s="589">
        <f>COUNTIF(P478:S487,"NS")</f>
        <v>0</v>
      </c>
      <c r="AO479" s="589">
        <f>SUM(P478:S487)</f>
        <v>0</v>
      </c>
      <c r="AP479" s="610">
        <f>IF($AG$476=$AH$476,0,IF(OR(AND(AM479=0,AN479&gt;0),AND(AM479="NS",AO479&gt;0),AND(AM479="NS",AO479=0,AN479=0)),1,IF(OR(AND(AN479&gt;=2,AO479&lt;AM479),AND(AM479="NS",AO479=0,AN479&gt;0),AM479&gt;=AO479),0,1)))</f>
        <v>0</v>
      </c>
    </row>
    <row r="480" spans="1:42">
      <c r="A480" s="398"/>
      <c r="B480" s="439"/>
      <c r="C480" s="439"/>
      <c r="D480" s="434" t="s">
        <v>122</v>
      </c>
      <c r="E480" s="510" t="s">
        <v>113</v>
      </c>
      <c r="F480" s="511"/>
      <c r="G480" s="511"/>
      <c r="H480" s="511"/>
      <c r="I480" s="511"/>
      <c r="J480" s="511"/>
      <c r="K480" s="512"/>
      <c r="L480" s="752"/>
      <c r="M480" s="752"/>
      <c r="N480" s="752"/>
      <c r="O480" s="752"/>
      <c r="P480" s="752"/>
      <c r="Q480" s="752"/>
      <c r="R480" s="752"/>
      <c r="S480" s="752"/>
      <c r="T480" s="752"/>
      <c r="U480" s="752"/>
      <c r="V480" s="752"/>
      <c r="W480" s="752"/>
      <c r="X480" s="752"/>
      <c r="Y480" s="752"/>
      <c r="Z480" s="752"/>
      <c r="AA480" s="752"/>
      <c r="AB480" s="606" t="str">
        <f t="shared" si="84"/>
        <v/>
      </c>
      <c r="AC480" s="439"/>
      <c r="AD480" s="439"/>
      <c r="AE480" s="465"/>
      <c r="AF480" s="543"/>
      <c r="AG480" s="589">
        <f t="shared" si="85"/>
        <v>0</v>
      </c>
    </row>
    <row r="481" spans="1:42">
      <c r="A481" s="398"/>
      <c r="B481" s="439"/>
      <c r="C481" s="439"/>
      <c r="D481" s="434" t="s">
        <v>123</v>
      </c>
      <c r="E481" s="510" t="s">
        <v>114</v>
      </c>
      <c r="F481" s="511"/>
      <c r="G481" s="511"/>
      <c r="H481" s="511"/>
      <c r="I481" s="511"/>
      <c r="J481" s="511"/>
      <c r="K481" s="512"/>
      <c r="L481" s="824"/>
      <c r="M481" s="824"/>
      <c r="N481" s="824"/>
      <c r="O481" s="824"/>
      <c r="P481" s="824"/>
      <c r="Q481" s="824"/>
      <c r="R481" s="824"/>
      <c r="S481" s="824"/>
      <c r="T481" s="824"/>
      <c r="U481" s="824"/>
      <c r="V481" s="824"/>
      <c r="W481" s="824"/>
      <c r="X481" s="824"/>
      <c r="Y481" s="824"/>
      <c r="Z481" s="824"/>
      <c r="AA481" s="824"/>
      <c r="AB481" s="606" t="str">
        <f t="shared" si="84"/>
        <v/>
      </c>
      <c r="AC481" s="439"/>
      <c r="AD481" s="439"/>
      <c r="AE481" s="465"/>
      <c r="AF481" s="543"/>
      <c r="AG481" s="589">
        <f t="shared" si="85"/>
        <v>0</v>
      </c>
    </row>
    <row r="482" spans="1:42">
      <c r="A482" s="398"/>
      <c r="B482" s="439"/>
      <c r="C482" s="439"/>
      <c r="D482" s="434" t="s">
        <v>124</v>
      </c>
      <c r="E482" s="510" t="s">
        <v>377</v>
      </c>
      <c r="F482" s="511"/>
      <c r="G482" s="511"/>
      <c r="H482" s="511"/>
      <c r="I482" s="511"/>
      <c r="J482" s="511"/>
      <c r="K482" s="512"/>
      <c r="L482" s="824"/>
      <c r="M482" s="824"/>
      <c r="N482" s="824"/>
      <c r="O482" s="824"/>
      <c r="P482" s="824"/>
      <c r="Q482" s="824"/>
      <c r="R482" s="824"/>
      <c r="S482" s="824"/>
      <c r="T482" s="824"/>
      <c r="U482" s="824"/>
      <c r="V482" s="824"/>
      <c r="W482" s="824"/>
      <c r="X482" s="824"/>
      <c r="Y482" s="824"/>
      <c r="Z482" s="824"/>
      <c r="AA482" s="824"/>
      <c r="AB482" s="606" t="str">
        <f t="shared" si="84"/>
        <v/>
      </c>
      <c r="AC482" s="439"/>
      <c r="AD482" s="439"/>
      <c r="AE482" s="465"/>
      <c r="AF482" s="543"/>
      <c r="AG482" s="589">
        <f t="shared" si="85"/>
        <v>0</v>
      </c>
    </row>
    <row r="483" spans="1:42">
      <c r="A483" s="398"/>
      <c r="B483" s="439"/>
      <c r="C483" s="439"/>
      <c r="D483" s="434" t="s">
        <v>128</v>
      </c>
      <c r="E483" s="510" t="s">
        <v>178</v>
      </c>
      <c r="F483" s="511"/>
      <c r="G483" s="511"/>
      <c r="H483" s="511"/>
      <c r="I483" s="511"/>
      <c r="J483" s="511"/>
      <c r="K483" s="512"/>
      <c r="L483" s="824"/>
      <c r="M483" s="824"/>
      <c r="N483" s="824"/>
      <c r="O483" s="824"/>
      <c r="P483" s="824"/>
      <c r="Q483" s="824"/>
      <c r="R483" s="824"/>
      <c r="S483" s="824"/>
      <c r="T483" s="824"/>
      <c r="U483" s="824"/>
      <c r="V483" s="824"/>
      <c r="W483" s="824"/>
      <c r="X483" s="824"/>
      <c r="Y483" s="824"/>
      <c r="Z483" s="824"/>
      <c r="AA483" s="824"/>
      <c r="AB483" s="606" t="str">
        <f t="shared" si="84"/>
        <v/>
      </c>
      <c r="AC483" s="439"/>
      <c r="AD483" s="439"/>
      <c r="AE483" s="465"/>
      <c r="AF483" s="543"/>
      <c r="AG483" s="589">
        <f t="shared" si="85"/>
        <v>0</v>
      </c>
    </row>
    <row r="484" spans="1:42">
      <c r="A484" s="398"/>
      <c r="B484" s="439"/>
      <c r="C484" s="439"/>
      <c r="D484" s="434" t="s">
        <v>150</v>
      </c>
      <c r="E484" s="510" t="s">
        <v>168</v>
      </c>
      <c r="F484" s="511"/>
      <c r="G484" s="511"/>
      <c r="H484" s="511"/>
      <c r="I484" s="511"/>
      <c r="J484" s="511"/>
      <c r="K484" s="512"/>
      <c r="L484" s="824"/>
      <c r="M484" s="824"/>
      <c r="N484" s="824"/>
      <c r="O484" s="824"/>
      <c r="P484" s="824"/>
      <c r="Q484" s="824"/>
      <c r="R484" s="824"/>
      <c r="S484" s="824"/>
      <c r="T484" s="824"/>
      <c r="U484" s="824"/>
      <c r="V484" s="824"/>
      <c r="W484" s="824"/>
      <c r="X484" s="824"/>
      <c r="Y484" s="824"/>
      <c r="Z484" s="824"/>
      <c r="AA484" s="824"/>
      <c r="AB484" s="606" t="str">
        <f t="shared" si="84"/>
        <v/>
      </c>
      <c r="AC484" s="439"/>
      <c r="AD484" s="439"/>
      <c r="AE484" s="465"/>
      <c r="AF484" s="543"/>
      <c r="AG484" s="589">
        <f t="shared" si="85"/>
        <v>0</v>
      </c>
    </row>
    <row r="485" spans="1:42">
      <c r="A485" s="398"/>
      <c r="B485" s="91"/>
      <c r="C485" s="439"/>
      <c r="D485" s="434" t="s">
        <v>152</v>
      </c>
      <c r="E485" s="510" t="s">
        <v>541</v>
      </c>
      <c r="F485" s="511"/>
      <c r="G485" s="511"/>
      <c r="H485" s="511"/>
      <c r="I485" s="511"/>
      <c r="J485" s="511"/>
      <c r="K485" s="512"/>
      <c r="L485" s="824"/>
      <c r="M485" s="824"/>
      <c r="N485" s="824"/>
      <c r="O485" s="824"/>
      <c r="P485" s="824"/>
      <c r="Q485" s="824"/>
      <c r="R485" s="824"/>
      <c r="S485" s="824"/>
      <c r="T485" s="824"/>
      <c r="U485" s="824"/>
      <c r="V485" s="824"/>
      <c r="W485" s="824"/>
      <c r="X485" s="824"/>
      <c r="Y485" s="824"/>
      <c r="Z485" s="824"/>
      <c r="AA485" s="824"/>
      <c r="AB485" s="606" t="str">
        <f t="shared" si="84"/>
        <v/>
      </c>
      <c r="AC485" s="439"/>
      <c r="AD485" s="439"/>
      <c r="AE485" s="465"/>
      <c r="AF485" s="543"/>
      <c r="AG485" s="589">
        <f t="shared" si="85"/>
        <v>0</v>
      </c>
    </row>
    <row r="486" spans="1:42">
      <c r="A486" s="398"/>
      <c r="B486" s="439"/>
      <c r="C486" s="439"/>
      <c r="D486" s="434" t="s">
        <v>154</v>
      </c>
      <c r="E486" s="510" t="s">
        <v>115</v>
      </c>
      <c r="F486" s="511"/>
      <c r="G486" s="511"/>
      <c r="H486" s="511"/>
      <c r="I486" s="511"/>
      <c r="J486" s="511"/>
      <c r="K486" s="512"/>
      <c r="L486" s="824"/>
      <c r="M486" s="824"/>
      <c r="N486" s="824"/>
      <c r="O486" s="824"/>
      <c r="P486" s="824"/>
      <c r="Q486" s="824"/>
      <c r="R486" s="824"/>
      <c r="S486" s="824"/>
      <c r="T486" s="824"/>
      <c r="U486" s="824"/>
      <c r="V486" s="824"/>
      <c r="W486" s="824"/>
      <c r="X486" s="824"/>
      <c r="Y486" s="824"/>
      <c r="Z486" s="824"/>
      <c r="AA486" s="824"/>
      <c r="AB486" s="606" t="str">
        <f t="shared" si="84"/>
        <v/>
      </c>
      <c r="AC486" s="439"/>
      <c r="AD486" s="439"/>
      <c r="AE486" s="465"/>
      <c r="AF486" s="543"/>
      <c r="AG486" s="589">
        <f t="shared" si="85"/>
        <v>0</v>
      </c>
    </row>
    <row r="487" spans="1:42">
      <c r="A487" s="398"/>
      <c r="B487" s="439"/>
      <c r="C487" s="439"/>
      <c r="D487" s="434" t="s">
        <v>31</v>
      </c>
      <c r="E487" s="510" t="s">
        <v>83</v>
      </c>
      <c r="F487" s="511"/>
      <c r="G487" s="511"/>
      <c r="H487" s="511"/>
      <c r="I487" s="511"/>
      <c r="J487" s="511"/>
      <c r="K487" s="512"/>
      <c r="L487" s="752"/>
      <c r="M487" s="752"/>
      <c r="N487" s="752"/>
      <c r="O487" s="752"/>
      <c r="P487" s="752"/>
      <c r="Q487" s="752"/>
      <c r="R487" s="752"/>
      <c r="S487" s="752"/>
      <c r="T487" s="752"/>
      <c r="U487" s="752"/>
      <c r="V487" s="752"/>
      <c r="W487" s="752"/>
      <c r="X487" s="752"/>
      <c r="Y487" s="752"/>
      <c r="Z487" s="752"/>
      <c r="AA487" s="752"/>
      <c r="AB487" s="606" t="str">
        <f t="shared" si="84"/>
        <v/>
      </c>
      <c r="AC487" s="439"/>
      <c r="AD487" s="439"/>
      <c r="AE487" s="465"/>
      <c r="AF487" s="543"/>
      <c r="AG487" s="589">
        <f t="shared" si="85"/>
        <v>0</v>
      </c>
    </row>
    <row r="488" spans="1:42">
      <c r="A488" s="398"/>
      <c r="B488" s="439"/>
      <c r="C488" s="439"/>
      <c r="D488" s="430"/>
      <c r="E488" s="435"/>
      <c r="F488" s="435"/>
      <c r="G488" s="435"/>
      <c r="H488" s="435"/>
      <c r="I488" s="435"/>
      <c r="J488" s="430"/>
      <c r="K488" s="436" t="s">
        <v>318</v>
      </c>
      <c r="L488" s="818">
        <f>IF(AND(SUM(L478:O487)=0,COUNTIF(L478:O487,"NS")&gt;0),"NS",SUM(L478:O487))</f>
        <v>0</v>
      </c>
      <c r="M488" s="819"/>
      <c r="N488" s="819"/>
      <c r="O488" s="820"/>
      <c r="P488" s="818">
        <f>IF(AND(SUM(P478:S487)=0,COUNTIF(P478:S487,"NS")&gt;0),"NS",SUM(P478:S487))</f>
        <v>0</v>
      </c>
      <c r="Q488" s="819"/>
      <c r="R488" s="819"/>
      <c r="S488" s="820"/>
      <c r="T488" s="818">
        <f>IF(AND(SUM(T478:W487)=0,COUNTIF(T478:W487,"NS")&gt;0),"NS",SUM(T478:W487))</f>
        <v>0</v>
      </c>
      <c r="U488" s="819"/>
      <c r="V488" s="819"/>
      <c r="W488" s="820"/>
      <c r="X488" s="818">
        <f>IF(AND(SUM(X478:AA487)=0,COUNTIF(X478:AA487,"NS")&gt;0),"NS",SUM(X478:AA487))</f>
        <v>0</v>
      </c>
      <c r="Y488" s="819"/>
      <c r="Z488" s="819"/>
      <c r="AA488" s="820"/>
      <c r="AB488" s="513"/>
      <c r="AC488" s="439"/>
      <c r="AD488" s="439"/>
      <c r="AE488" s="465"/>
      <c r="AF488" s="543"/>
      <c r="AG488" s="548">
        <f>SUM(AG478:AG487)</f>
        <v>0</v>
      </c>
    </row>
    <row r="489" spans="1:42">
      <c r="A489" s="398"/>
      <c r="B489" s="714" t="str">
        <f>IF(SUM(AP479)=0,"","ERROR: Favor de revisar los datos de la columna Asuntos y servicios atendidos, ya que no coincide con lo registrado 17")</f>
        <v/>
      </c>
      <c r="C489" s="714"/>
      <c r="D489" s="714"/>
      <c r="E489" s="714"/>
      <c r="F489" s="714"/>
      <c r="G489" s="714"/>
      <c r="H489" s="714"/>
      <c r="I489" s="714"/>
      <c r="J489" s="714"/>
      <c r="K489" s="714"/>
      <c r="L489" s="714"/>
      <c r="M489" s="714"/>
      <c r="N489" s="714"/>
      <c r="O489" s="714"/>
      <c r="P489" s="714"/>
      <c r="Q489" s="714"/>
      <c r="R489" s="714"/>
      <c r="S489" s="714"/>
      <c r="T489" s="714"/>
      <c r="U489" s="714"/>
      <c r="V489" s="714"/>
      <c r="W489" s="714"/>
      <c r="X489" s="714"/>
      <c r="Y489" s="714"/>
      <c r="Z489" s="714"/>
      <c r="AA489" s="714"/>
      <c r="AB489" s="714"/>
      <c r="AC489" s="714"/>
      <c r="AD489" s="714"/>
      <c r="AE489" s="465"/>
      <c r="AF489" s="543"/>
    </row>
    <row r="490" spans="1:42">
      <c r="A490" s="398"/>
      <c r="B490" s="713" t="str">
        <f>IF(SUM(AG488)=0,"","ERROR: Favor de llenar las celdas correspondientes de acuerdo a las instrucciones, si no se cuenta con la información registrar NS")</f>
        <v/>
      </c>
      <c r="C490" s="713"/>
      <c r="D490" s="713"/>
      <c r="E490" s="713"/>
      <c r="F490" s="713"/>
      <c r="G490" s="713"/>
      <c r="H490" s="713"/>
      <c r="I490" s="713"/>
      <c r="J490" s="713"/>
      <c r="K490" s="713"/>
      <c r="L490" s="713"/>
      <c r="M490" s="713"/>
      <c r="N490" s="713"/>
      <c r="O490" s="713"/>
      <c r="P490" s="713"/>
      <c r="Q490" s="713"/>
      <c r="R490" s="713"/>
      <c r="S490" s="713"/>
      <c r="T490" s="713"/>
      <c r="U490" s="713"/>
      <c r="V490" s="713"/>
      <c r="W490" s="713"/>
      <c r="X490" s="713"/>
      <c r="Y490" s="713"/>
      <c r="Z490" s="713"/>
      <c r="AA490" s="713"/>
      <c r="AB490" s="713"/>
      <c r="AC490" s="713"/>
      <c r="AD490" s="713"/>
      <c r="AE490" s="465"/>
      <c r="AF490" s="543"/>
    </row>
    <row r="491" spans="1:42">
      <c r="A491" s="398"/>
      <c r="B491" s="439"/>
      <c r="C491" s="439"/>
      <c r="D491" s="399" t="s">
        <v>542</v>
      </c>
      <c r="E491" s="439"/>
      <c r="F491" s="439"/>
      <c r="G491" s="439"/>
      <c r="H491" s="439"/>
      <c r="I491" s="439"/>
      <c r="J491" s="439"/>
      <c r="K491" s="439"/>
      <c r="L491" s="439"/>
      <c r="M491" s="439"/>
      <c r="N491" s="439"/>
      <c r="O491" s="439"/>
      <c r="P491" s="439"/>
      <c r="Q491" s="439"/>
      <c r="R491" s="439"/>
      <c r="S491" s="439"/>
      <c r="T491" s="439"/>
      <c r="U491" s="439"/>
      <c r="V491" s="439"/>
      <c r="W491" s="439"/>
      <c r="X491" s="439"/>
      <c r="Y491" s="439"/>
      <c r="Z491" s="439"/>
      <c r="AA491" s="439"/>
      <c r="AB491" s="439"/>
      <c r="AC491" s="439"/>
      <c r="AD491" s="439"/>
      <c r="AE491" s="465"/>
      <c r="AF491" s="543"/>
      <c r="AG491" t="s">
        <v>764</v>
      </c>
    </row>
    <row r="492" spans="1:42" ht="25.5" customHeight="1">
      <c r="A492" s="398"/>
      <c r="B492" s="439"/>
      <c r="C492" s="439"/>
      <c r="D492" s="798" t="s">
        <v>355</v>
      </c>
      <c r="E492" s="798"/>
      <c r="F492" s="798"/>
      <c r="G492" s="798"/>
      <c r="H492" s="798"/>
      <c r="I492" s="798"/>
      <c r="J492" s="798"/>
      <c r="K492" s="798"/>
      <c r="L492" s="733" t="s">
        <v>543</v>
      </c>
      <c r="M492" s="734"/>
      <c r="N492" s="734"/>
      <c r="O492" s="734"/>
      <c r="P492" s="734"/>
      <c r="Q492" s="734"/>
      <c r="R492" s="734"/>
      <c r="S492" s="734"/>
      <c r="T492" s="734"/>
      <c r="U492" s="734"/>
      <c r="V492" s="734"/>
      <c r="W492" s="734"/>
      <c r="X492" s="734"/>
      <c r="Y492" s="734"/>
      <c r="Z492" s="734"/>
      <c r="AA492" s="735"/>
      <c r="AB492" s="825" t="s">
        <v>117</v>
      </c>
      <c r="AC492" s="439"/>
      <c r="AD492" s="439"/>
      <c r="AE492" s="465"/>
      <c r="AF492" s="543"/>
      <c r="AG492">
        <f>COUNTBLANK(L494:AA503)</f>
        <v>160</v>
      </c>
      <c r="AH492">
        <v>160</v>
      </c>
      <c r="AL492" t="s">
        <v>776</v>
      </c>
    </row>
    <row r="493" spans="1:42" ht="55.5" customHeight="1">
      <c r="A493" s="398"/>
      <c r="B493" s="439"/>
      <c r="C493" s="439"/>
      <c r="D493" s="798"/>
      <c r="E493" s="798"/>
      <c r="F493" s="798"/>
      <c r="G493" s="798"/>
      <c r="H493" s="798"/>
      <c r="I493" s="798"/>
      <c r="J493" s="798"/>
      <c r="K493" s="798"/>
      <c r="L493" s="827" t="s">
        <v>125</v>
      </c>
      <c r="M493" s="828"/>
      <c r="N493" s="828"/>
      <c r="O493" s="829"/>
      <c r="P493" s="736" t="s">
        <v>538</v>
      </c>
      <c r="Q493" s="737"/>
      <c r="R493" s="737"/>
      <c r="S493" s="738"/>
      <c r="T493" s="736" t="s">
        <v>539</v>
      </c>
      <c r="U493" s="737"/>
      <c r="V493" s="737"/>
      <c r="W493" s="738"/>
      <c r="X493" s="736" t="s">
        <v>540</v>
      </c>
      <c r="Y493" s="737"/>
      <c r="Z493" s="737"/>
      <c r="AA493" s="738"/>
      <c r="AB493" s="826"/>
      <c r="AC493" s="439"/>
      <c r="AD493" s="439"/>
      <c r="AE493" s="465"/>
      <c r="AF493" s="543"/>
      <c r="AG493" t="s">
        <v>772</v>
      </c>
      <c r="AM493" s="589" t="s">
        <v>779</v>
      </c>
      <c r="AN493" s="589" t="s">
        <v>744</v>
      </c>
      <c r="AO493" s="589" t="s">
        <v>745</v>
      </c>
      <c r="AP493" s="589" t="s">
        <v>754</v>
      </c>
    </row>
    <row r="494" spans="1:42">
      <c r="A494" s="398"/>
      <c r="B494" s="439"/>
      <c r="C494" s="439"/>
      <c r="D494" s="432" t="s">
        <v>119</v>
      </c>
      <c r="E494" s="506" t="s">
        <v>112</v>
      </c>
      <c r="F494" s="507"/>
      <c r="G494" s="507"/>
      <c r="H494" s="507"/>
      <c r="I494" s="507"/>
      <c r="J494" s="507"/>
      <c r="K494" s="508"/>
      <c r="L494" s="752"/>
      <c r="M494" s="752"/>
      <c r="N494" s="752"/>
      <c r="O494" s="752"/>
      <c r="P494" s="752"/>
      <c r="Q494" s="752"/>
      <c r="R494" s="752"/>
      <c r="S494" s="752"/>
      <c r="T494" s="752"/>
      <c r="U494" s="752"/>
      <c r="V494" s="752"/>
      <c r="W494" s="752"/>
      <c r="X494" s="752"/>
      <c r="Y494" s="752"/>
      <c r="Z494" s="752"/>
      <c r="AA494" s="752"/>
      <c r="AB494" s="606" t="str">
        <f>IF(AC161="","",AC161)</f>
        <v/>
      </c>
      <c r="AC494" s="439"/>
      <c r="AD494" s="439"/>
      <c r="AE494" s="465"/>
      <c r="AF494" s="543"/>
      <c r="AG494" s="589">
        <f>IF(OR(AND($AG$476=$AH$476),AND(AB494="X",COUNTBLANK(L494:AA494)=16),AND(COUNTBLANK(L494:AA494)=12,AB494="")),0,1)</f>
        <v>0</v>
      </c>
      <c r="AL494" t="s">
        <v>783</v>
      </c>
      <c r="AM494" s="609">
        <f>IF(AND(SUM($G$436,$G$442)=0,SUM(COUNTIF($G$436,"NS"),COUNTIF($G$442,"NS"))&gt;0),"NS",SUM($G$436,$G$442))</f>
        <v>0</v>
      </c>
      <c r="AN494" s="589">
        <f>COUNTIF(P494:S503,"NS")</f>
        <v>0</v>
      </c>
      <c r="AO494" s="589">
        <f>SUM(P494:S503)</f>
        <v>0</v>
      </c>
      <c r="AP494" s="610">
        <f>IF($AG$492=$AH$492,0,IF(OR(AND(AM494=0,AN494&gt;0),AND(AM494="NS",AO494&gt;0),AND(AM494="NS",AO494=0,AN494=0)),1,IF(OR(AND(AN494&gt;=2,AO494&lt;AM494),AND(AM494="NS",AO494=0,AN494&gt;0),AM494&gt;=AO494),0,1)))</f>
        <v>0</v>
      </c>
    </row>
    <row r="495" spans="1:42">
      <c r="A495" s="398"/>
      <c r="B495" s="439"/>
      <c r="C495" s="439"/>
      <c r="D495" s="432" t="s">
        <v>121</v>
      </c>
      <c r="E495" s="506" t="s">
        <v>129</v>
      </c>
      <c r="F495" s="507"/>
      <c r="G495" s="507"/>
      <c r="H495" s="507"/>
      <c r="I495" s="507"/>
      <c r="J495" s="507"/>
      <c r="K495" s="508"/>
      <c r="L495" s="752"/>
      <c r="M495" s="752"/>
      <c r="N495" s="752"/>
      <c r="O495" s="752"/>
      <c r="P495" s="752"/>
      <c r="Q495" s="752"/>
      <c r="R495" s="752"/>
      <c r="S495" s="752"/>
      <c r="T495" s="752"/>
      <c r="U495" s="752"/>
      <c r="V495" s="752"/>
      <c r="W495" s="752"/>
      <c r="X495" s="752"/>
      <c r="Y495" s="752"/>
      <c r="Z495" s="752"/>
      <c r="AA495" s="752"/>
      <c r="AB495" s="606" t="str">
        <f t="shared" ref="AB495:AB503" si="86">IF(AC162="","",AC162)</f>
        <v/>
      </c>
      <c r="AC495" s="439"/>
      <c r="AD495" s="439"/>
      <c r="AE495" s="465"/>
      <c r="AF495" s="543"/>
      <c r="AG495" s="589">
        <f t="shared" ref="AG495:AG503" si="87">IF(OR(AND($AG$476=$AH$476),AND(AB495="X",COUNTBLANK(L495:AA495)=16),AND(COUNTBLANK(L495:AA495)=12,AB495="")),0,1)</f>
        <v>0</v>
      </c>
    </row>
    <row r="496" spans="1:42">
      <c r="A496" s="398"/>
      <c r="B496" s="439"/>
      <c r="C496" s="439"/>
      <c r="D496" s="434" t="s">
        <v>122</v>
      </c>
      <c r="E496" s="510" t="s">
        <v>113</v>
      </c>
      <c r="F496" s="511"/>
      <c r="G496" s="511"/>
      <c r="H496" s="511"/>
      <c r="I496" s="511"/>
      <c r="J496" s="511"/>
      <c r="K496" s="512"/>
      <c r="L496" s="752"/>
      <c r="M496" s="752"/>
      <c r="N496" s="752"/>
      <c r="O496" s="752"/>
      <c r="P496" s="752"/>
      <c r="Q496" s="752"/>
      <c r="R496" s="752"/>
      <c r="S496" s="752"/>
      <c r="T496" s="752"/>
      <c r="U496" s="752"/>
      <c r="V496" s="752"/>
      <c r="W496" s="752"/>
      <c r="X496" s="752"/>
      <c r="Y496" s="752"/>
      <c r="Z496" s="752"/>
      <c r="AA496" s="752"/>
      <c r="AB496" s="606" t="str">
        <f t="shared" si="86"/>
        <v/>
      </c>
      <c r="AC496" s="439"/>
      <c r="AD496" s="439"/>
      <c r="AE496" s="465"/>
      <c r="AF496" s="543"/>
      <c r="AG496" s="589">
        <f t="shared" si="87"/>
        <v>0</v>
      </c>
    </row>
    <row r="497" spans="1:42">
      <c r="A497" s="398"/>
      <c r="B497" s="439"/>
      <c r="C497" s="439"/>
      <c r="D497" s="434" t="s">
        <v>123</v>
      </c>
      <c r="E497" s="510" t="s">
        <v>114</v>
      </c>
      <c r="F497" s="511"/>
      <c r="G497" s="511"/>
      <c r="H497" s="511"/>
      <c r="I497" s="511"/>
      <c r="J497" s="511"/>
      <c r="K497" s="512"/>
      <c r="L497" s="824"/>
      <c r="M497" s="824"/>
      <c r="N497" s="824"/>
      <c r="O497" s="824"/>
      <c r="P497" s="824"/>
      <c r="Q497" s="824"/>
      <c r="R497" s="824"/>
      <c r="S497" s="824"/>
      <c r="T497" s="824"/>
      <c r="U497" s="824"/>
      <c r="V497" s="824"/>
      <c r="W497" s="824"/>
      <c r="X497" s="824"/>
      <c r="Y497" s="824"/>
      <c r="Z497" s="824"/>
      <c r="AA497" s="824"/>
      <c r="AB497" s="619" t="str">
        <f>IF(AC164="","",AC164)</f>
        <v/>
      </c>
      <c r="AC497" s="439"/>
      <c r="AD497" s="439"/>
      <c r="AE497" s="465"/>
      <c r="AF497" s="543"/>
      <c r="AG497" s="589">
        <f t="shared" si="87"/>
        <v>0</v>
      </c>
    </row>
    <row r="498" spans="1:42">
      <c r="A498" s="398"/>
      <c r="B498" s="439"/>
      <c r="C498" s="439"/>
      <c r="D498" s="434" t="s">
        <v>124</v>
      </c>
      <c r="E498" s="510" t="s">
        <v>377</v>
      </c>
      <c r="F498" s="511"/>
      <c r="G498" s="511"/>
      <c r="H498" s="511"/>
      <c r="I498" s="511"/>
      <c r="J498" s="511"/>
      <c r="K498" s="512"/>
      <c r="L498" s="824"/>
      <c r="M498" s="824"/>
      <c r="N498" s="824"/>
      <c r="O498" s="824"/>
      <c r="P498" s="824"/>
      <c r="Q498" s="824"/>
      <c r="R498" s="824"/>
      <c r="S498" s="824"/>
      <c r="T498" s="824"/>
      <c r="U498" s="824"/>
      <c r="V498" s="824"/>
      <c r="W498" s="824"/>
      <c r="X498" s="824"/>
      <c r="Y498" s="824"/>
      <c r="Z498" s="824"/>
      <c r="AA498" s="824"/>
      <c r="AB498" s="619" t="str">
        <f t="shared" si="86"/>
        <v/>
      </c>
      <c r="AC498" s="439"/>
      <c r="AD498" s="439"/>
      <c r="AE498" s="465"/>
      <c r="AF498" s="543"/>
      <c r="AG498" s="589">
        <f t="shared" si="87"/>
        <v>0</v>
      </c>
    </row>
    <row r="499" spans="1:42">
      <c r="A499" s="398"/>
      <c r="B499" s="439"/>
      <c r="C499" s="439"/>
      <c r="D499" s="434" t="s">
        <v>128</v>
      </c>
      <c r="E499" s="510" t="s">
        <v>178</v>
      </c>
      <c r="F499" s="511"/>
      <c r="G499" s="511"/>
      <c r="H499" s="511"/>
      <c r="I499" s="511"/>
      <c r="J499" s="511"/>
      <c r="K499" s="512"/>
      <c r="L499" s="824"/>
      <c r="M499" s="824"/>
      <c r="N499" s="824"/>
      <c r="O499" s="824"/>
      <c r="P499" s="824"/>
      <c r="Q499" s="824"/>
      <c r="R499" s="824"/>
      <c r="S499" s="824"/>
      <c r="T499" s="824"/>
      <c r="U499" s="824"/>
      <c r="V499" s="824"/>
      <c r="W499" s="824"/>
      <c r="X499" s="824"/>
      <c r="Y499" s="824"/>
      <c r="Z499" s="824"/>
      <c r="AA499" s="824"/>
      <c r="AB499" s="619" t="str">
        <f t="shared" si="86"/>
        <v/>
      </c>
      <c r="AC499" s="439"/>
      <c r="AD499" s="439"/>
      <c r="AE499" s="465"/>
      <c r="AF499" s="543"/>
      <c r="AG499" s="589">
        <f t="shared" si="87"/>
        <v>0</v>
      </c>
    </row>
    <row r="500" spans="1:42">
      <c r="A500" s="398"/>
      <c r="B500" s="439"/>
      <c r="C500" s="439"/>
      <c r="D500" s="434" t="s">
        <v>150</v>
      </c>
      <c r="E500" s="510" t="s">
        <v>168</v>
      </c>
      <c r="F500" s="511"/>
      <c r="G500" s="511"/>
      <c r="H500" s="511"/>
      <c r="I500" s="511"/>
      <c r="J500" s="511"/>
      <c r="K500" s="512"/>
      <c r="L500" s="824"/>
      <c r="M500" s="824"/>
      <c r="N500" s="824"/>
      <c r="O500" s="824"/>
      <c r="P500" s="824"/>
      <c r="Q500" s="824"/>
      <c r="R500" s="824"/>
      <c r="S500" s="824"/>
      <c r="T500" s="824"/>
      <c r="U500" s="824"/>
      <c r="V500" s="824"/>
      <c r="W500" s="824"/>
      <c r="X500" s="824"/>
      <c r="Y500" s="824"/>
      <c r="Z500" s="824"/>
      <c r="AA500" s="824"/>
      <c r="AB500" s="619" t="str">
        <f t="shared" si="86"/>
        <v/>
      </c>
      <c r="AC500" s="439"/>
      <c r="AD500" s="439"/>
      <c r="AE500" s="465"/>
      <c r="AF500" s="543"/>
      <c r="AG500" s="589">
        <f t="shared" si="87"/>
        <v>0</v>
      </c>
      <c r="AL500" t="s">
        <v>778</v>
      </c>
    </row>
    <row r="501" spans="1:42">
      <c r="A501" s="398"/>
      <c r="B501" s="439"/>
      <c r="C501" s="439"/>
      <c r="D501" s="434" t="s">
        <v>152</v>
      </c>
      <c r="E501" s="510" t="s">
        <v>541</v>
      </c>
      <c r="F501" s="511"/>
      <c r="G501" s="511"/>
      <c r="H501" s="511"/>
      <c r="I501" s="511"/>
      <c r="J501" s="511"/>
      <c r="K501" s="512"/>
      <c r="L501" s="824"/>
      <c r="M501" s="824"/>
      <c r="N501" s="824"/>
      <c r="O501" s="824"/>
      <c r="P501" s="824"/>
      <c r="Q501" s="824"/>
      <c r="R501" s="824"/>
      <c r="S501" s="824"/>
      <c r="T501" s="824"/>
      <c r="U501" s="824"/>
      <c r="V501" s="824"/>
      <c r="W501" s="824"/>
      <c r="X501" s="824"/>
      <c r="Y501" s="824"/>
      <c r="Z501" s="824"/>
      <c r="AA501" s="824"/>
      <c r="AB501" s="619" t="str">
        <f t="shared" si="86"/>
        <v/>
      </c>
      <c r="AC501" s="439"/>
      <c r="AD501" s="439"/>
      <c r="AE501" s="465"/>
      <c r="AF501" s="543"/>
      <c r="AG501" s="589">
        <f t="shared" si="87"/>
        <v>0</v>
      </c>
      <c r="AM501" s="589" t="s">
        <v>779</v>
      </c>
      <c r="AN501" s="589" t="s">
        <v>744</v>
      </c>
      <c r="AO501" s="589" t="s">
        <v>745</v>
      </c>
      <c r="AP501" s="589" t="s">
        <v>754</v>
      </c>
    </row>
    <row r="502" spans="1:42">
      <c r="A502" s="398"/>
      <c r="B502" s="439"/>
      <c r="C502" s="439"/>
      <c r="D502" s="434" t="s">
        <v>154</v>
      </c>
      <c r="E502" s="510" t="s">
        <v>115</v>
      </c>
      <c r="F502" s="511"/>
      <c r="G502" s="511"/>
      <c r="H502" s="511"/>
      <c r="I502" s="511"/>
      <c r="J502" s="511"/>
      <c r="K502" s="512"/>
      <c r="L502" s="824"/>
      <c r="M502" s="824"/>
      <c r="N502" s="824"/>
      <c r="O502" s="824"/>
      <c r="P502" s="824"/>
      <c r="Q502" s="824"/>
      <c r="R502" s="824"/>
      <c r="S502" s="824"/>
      <c r="T502" s="824"/>
      <c r="U502" s="824"/>
      <c r="V502" s="824"/>
      <c r="W502" s="824"/>
      <c r="X502" s="824"/>
      <c r="Y502" s="824"/>
      <c r="Z502" s="824"/>
      <c r="AA502" s="824"/>
      <c r="AB502" s="619" t="str">
        <f t="shared" si="86"/>
        <v/>
      </c>
      <c r="AC502" s="439"/>
      <c r="AD502" s="439"/>
      <c r="AE502" s="465"/>
      <c r="AF502" s="543"/>
      <c r="AG502" s="589">
        <f t="shared" si="87"/>
        <v>0</v>
      </c>
      <c r="AL502" t="s">
        <v>783</v>
      </c>
      <c r="AM502" s="609">
        <f>IF(AND(SUM($G$436,$G$442)=0,SUM(COUNTIF($G$436,"NS"),COUNTIF($G$442,"NS"))&gt;0),"NS",SUM($G$436,$G$442))</f>
        <v>0</v>
      </c>
      <c r="AN502" s="589">
        <f>COUNTIF(P494:S503,"NS")+COUNTIF(P478:S487,"NS")</f>
        <v>0</v>
      </c>
      <c r="AO502" s="589">
        <f>SUM(P478:S487,P494:S503)</f>
        <v>0</v>
      </c>
      <c r="AP502" s="610">
        <f>IF($AG$492=$AH$492,0,IF(OR(AND(AM502=0,AN502&gt;0),AND(AM502="NS",AO502&gt;0),AND(AM502="NS",AO502=0,AN502=0)),1,IF(OR(AND(AN502&gt;=2,AO502&lt;AM502),AND(AM502="NS",AO502=0,AN502&gt;0),AM502&gt;=AO502),0,1)))</f>
        <v>0</v>
      </c>
    </row>
    <row r="503" spans="1:42">
      <c r="A503" s="398"/>
      <c r="B503" s="439"/>
      <c r="C503" s="439"/>
      <c r="D503" s="434" t="s">
        <v>31</v>
      </c>
      <c r="E503" s="510" t="s">
        <v>83</v>
      </c>
      <c r="F503" s="511"/>
      <c r="G503" s="511"/>
      <c r="H503" s="511"/>
      <c r="I503" s="511"/>
      <c r="J503" s="511"/>
      <c r="K503" s="512"/>
      <c r="L503" s="752"/>
      <c r="M503" s="752"/>
      <c r="N503" s="752"/>
      <c r="O503" s="752"/>
      <c r="P503" s="752"/>
      <c r="Q503" s="752"/>
      <c r="R503" s="752"/>
      <c r="S503" s="752"/>
      <c r="T503" s="752"/>
      <c r="U503" s="752"/>
      <c r="V503" s="752"/>
      <c r="W503" s="752"/>
      <c r="X503" s="752"/>
      <c r="Y503" s="752"/>
      <c r="Z503" s="752"/>
      <c r="AA503" s="752"/>
      <c r="AB503" s="606" t="str">
        <f t="shared" si="86"/>
        <v/>
      </c>
      <c r="AC503" s="439"/>
      <c r="AD503" s="439"/>
      <c r="AE503" s="465"/>
      <c r="AF503" s="543"/>
      <c r="AG503" s="589">
        <f t="shared" si="87"/>
        <v>0</v>
      </c>
    </row>
    <row r="504" spans="1:42">
      <c r="A504" s="398"/>
      <c r="B504" s="439"/>
      <c r="C504" s="439"/>
      <c r="D504" s="430"/>
      <c r="E504" s="435"/>
      <c r="F504" s="435"/>
      <c r="G504" s="435"/>
      <c r="H504" s="435"/>
      <c r="I504" s="435"/>
      <c r="J504" s="430"/>
      <c r="K504" s="436" t="s">
        <v>318</v>
      </c>
      <c r="L504" s="818">
        <f>IF(AND(SUM(L494:O503)=0,COUNTIF(L494:O503,"NS")&gt;0),"NS",SUM(L494:O503))</f>
        <v>0</v>
      </c>
      <c r="M504" s="819"/>
      <c r="N504" s="819"/>
      <c r="O504" s="820"/>
      <c r="P504" s="818">
        <f>IF(AND(SUM(P494:S503)=0,COUNTIF(P494:S503,"NS")&gt;0),"NS",SUM(P494:S503))</f>
        <v>0</v>
      </c>
      <c r="Q504" s="819"/>
      <c r="R504" s="819"/>
      <c r="S504" s="820"/>
      <c r="T504" s="818">
        <f>IF(AND(SUM(T494:W503)=0,COUNTIF(T494:W503,"NS")&gt;0),"NS",SUM(T494:W503))</f>
        <v>0</v>
      </c>
      <c r="U504" s="819"/>
      <c r="V504" s="819"/>
      <c r="W504" s="820"/>
      <c r="X504" s="818">
        <f>IF(AND(SUM(X494:AA503)=0,COUNTIF(X494:AA503,"NS")&gt;0),"NS",SUM(X494:AA503))</f>
        <v>0</v>
      </c>
      <c r="Y504" s="819"/>
      <c r="Z504" s="819"/>
      <c r="AA504" s="820"/>
      <c r="AB504" s="513"/>
      <c r="AC504" s="439"/>
      <c r="AD504" s="439"/>
      <c r="AE504" s="465"/>
      <c r="AF504" s="543"/>
      <c r="AG504" s="548">
        <f>SUM(AG494:AG503)</f>
        <v>0</v>
      </c>
    </row>
    <row r="505" spans="1:42">
      <c r="A505" s="398"/>
      <c r="B505" s="714" t="str">
        <f>IF(SUM(AP494)=0,"","ERROR: Favor de revisar los datos de la columna Asuntos y servicios atendidos, ya que no coincide con lo registrado 17")</f>
        <v/>
      </c>
      <c r="C505" s="714"/>
      <c r="D505" s="714"/>
      <c r="E505" s="714"/>
      <c r="F505" s="714"/>
      <c r="G505" s="714"/>
      <c r="H505" s="714"/>
      <c r="I505" s="714"/>
      <c r="J505" s="714"/>
      <c r="K505" s="714"/>
      <c r="L505" s="714"/>
      <c r="M505" s="714"/>
      <c r="N505" s="714"/>
      <c r="O505" s="714"/>
      <c r="P505" s="714"/>
      <c r="Q505" s="714"/>
      <c r="R505" s="714"/>
      <c r="S505" s="714"/>
      <c r="T505" s="714"/>
      <c r="U505" s="714"/>
      <c r="V505" s="714"/>
      <c r="W505" s="714"/>
      <c r="X505" s="714"/>
      <c r="Y505" s="714"/>
      <c r="Z505" s="714"/>
      <c r="AA505" s="714"/>
      <c r="AB505" s="714"/>
      <c r="AC505" s="714"/>
      <c r="AD505" s="714"/>
      <c r="AE505" s="465"/>
      <c r="AF505" s="543"/>
    </row>
    <row r="506" spans="1:42">
      <c r="A506" s="375"/>
      <c r="B506" s="714" t="str">
        <f>IF(SUM(AP502)=0,"","ERROR: Favor de revisar la de los asuntos atendidos por los Defensores y Asesores juridicos")</f>
        <v/>
      </c>
      <c r="C506" s="714"/>
      <c r="D506" s="714"/>
      <c r="E506" s="714"/>
      <c r="F506" s="714"/>
      <c r="G506" s="714"/>
      <c r="H506" s="714"/>
      <c r="I506" s="714"/>
      <c r="J506" s="714"/>
      <c r="K506" s="714"/>
      <c r="L506" s="714"/>
      <c r="M506" s="714"/>
      <c r="N506" s="714"/>
      <c r="O506" s="714"/>
      <c r="P506" s="714"/>
      <c r="Q506" s="714"/>
      <c r="R506" s="714"/>
      <c r="S506" s="714"/>
      <c r="T506" s="714"/>
      <c r="U506" s="714"/>
      <c r="V506" s="714"/>
      <c r="W506" s="714"/>
      <c r="X506" s="714"/>
      <c r="Y506" s="714"/>
      <c r="Z506" s="714"/>
      <c r="AA506" s="714"/>
      <c r="AB506" s="714"/>
      <c r="AC506" s="714"/>
      <c r="AD506" s="714"/>
      <c r="AE506" s="465"/>
      <c r="AF506" s="543"/>
    </row>
    <row r="507" spans="1:42">
      <c r="A507" s="375"/>
      <c r="B507" s="713" t="str">
        <f>IF(SUM(AG504)=0,"","ERROR: Favor de llenar las celdas correspondientes de acuerdo a las instrucciones, si no se cuenta con la información registrar NS")</f>
        <v/>
      </c>
      <c r="C507" s="713"/>
      <c r="D507" s="713"/>
      <c r="E507" s="713"/>
      <c r="F507" s="713"/>
      <c r="G507" s="713"/>
      <c r="H507" s="713"/>
      <c r="I507" s="713"/>
      <c r="J507" s="713"/>
      <c r="K507" s="713"/>
      <c r="L507" s="713"/>
      <c r="M507" s="713"/>
      <c r="N507" s="713"/>
      <c r="O507" s="713"/>
      <c r="P507" s="713"/>
      <c r="Q507" s="713"/>
      <c r="R507" s="713"/>
      <c r="S507" s="713"/>
      <c r="T507" s="713"/>
      <c r="U507" s="713"/>
      <c r="V507" s="713"/>
      <c r="W507" s="713"/>
      <c r="X507" s="713"/>
      <c r="Y507" s="713"/>
      <c r="Z507" s="713"/>
      <c r="AA507" s="713"/>
      <c r="AB507" s="713"/>
      <c r="AC507" s="713"/>
      <c r="AD507" s="713"/>
      <c r="AE507" s="465"/>
      <c r="AF507" s="543"/>
    </row>
    <row r="508" spans="1:42" ht="39.950000000000003" customHeight="1">
      <c r="A508" s="375"/>
      <c r="B508" s="394"/>
      <c r="C508" s="808" t="s">
        <v>448</v>
      </c>
      <c r="D508" s="808"/>
      <c r="E508" s="808"/>
      <c r="F508" s="808"/>
      <c r="G508" s="808"/>
      <c r="H508" s="808"/>
      <c r="I508" s="808"/>
      <c r="J508" s="808"/>
      <c r="K508" s="808"/>
      <c r="L508" s="808"/>
      <c r="M508" s="808"/>
      <c r="N508" s="808"/>
      <c r="O508" s="808"/>
      <c r="P508" s="808"/>
      <c r="Q508" s="808"/>
      <c r="R508" s="808"/>
      <c r="S508" s="808"/>
      <c r="T508" s="808"/>
      <c r="U508" s="808"/>
      <c r="V508" s="808"/>
      <c r="W508" s="808"/>
      <c r="X508" s="808"/>
      <c r="Y508" s="808"/>
      <c r="Z508" s="808"/>
      <c r="AA508" s="808"/>
      <c r="AB508" s="808"/>
      <c r="AC508" s="808"/>
      <c r="AD508" s="808"/>
      <c r="AE508" s="465"/>
      <c r="AF508" s="543"/>
    </row>
    <row r="509" spans="1:42" ht="39.950000000000003" customHeight="1">
      <c r="A509" s="375"/>
      <c r="B509" s="394"/>
      <c r="C509" s="809"/>
      <c r="D509" s="810"/>
      <c r="E509" s="810"/>
      <c r="F509" s="810"/>
      <c r="G509" s="810"/>
      <c r="H509" s="810"/>
      <c r="I509" s="810"/>
      <c r="J509" s="810"/>
      <c r="K509" s="810"/>
      <c r="L509" s="810"/>
      <c r="M509" s="810"/>
      <c r="N509" s="810"/>
      <c r="O509" s="810"/>
      <c r="P509" s="810"/>
      <c r="Q509" s="810"/>
      <c r="R509" s="810"/>
      <c r="S509" s="810"/>
      <c r="T509" s="810"/>
      <c r="U509" s="810"/>
      <c r="V509" s="810"/>
      <c r="W509" s="810"/>
      <c r="X509" s="810"/>
      <c r="Y509" s="810"/>
      <c r="Z509" s="810"/>
      <c r="AA509" s="810"/>
      <c r="AB509" s="810"/>
      <c r="AC509" s="810"/>
      <c r="AD509" s="811"/>
      <c r="AE509" s="465"/>
      <c r="AF509" s="543"/>
    </row>
    <row r="510" spans="1:42">
      <c r="A510" s="375"/>
      <c r="B510" s="394"/>
      <c r="C510" s="394"/>
      <c r="D510" s="394"/>
      <c r="E510" s="394"/>
      <c r="F510" s="394"/>
      <c r="G510" s="394"/>
      <c r="H510" s="394"/>
      <c r="I510" s="394"/>
      <c r="J510" s="394"/>
      <c r="K510" s="394"/>
      <c r="L510" s="394"/>
      <c r="M510" s="394"/>
      <c r="N510" s="394"/>
      <c r="O510" s="394"/>
      <c r="P510" s="394"/>
      <c r="Q510" s="394"/>
      <c r="R510" s="394"/>
      <c r="S510" s="394"/>
      <c r="T510" s="394"/>
      <c r="U510" s="394"/>
      <c r="V510" s="394"/>
      <c r="W510" s="394"/>
      <c r="X510" s="394"/>
      <c r="Y510" s="394"/>
      <c r="Z510" s="394"/>
      <c r="AA510" s="394"/>
      <c r="AB510" s="394"/>
      <c r="AC510" s="394"/>
      <c r="AD510" s="394"/>
      <c r="AE510" s="465"/>
      <c r="AF510" s="543"/>
    </row>
    <row r="511" spans="1:42">
      <c r="A511" s="375"/>
      <c r="B511" s="394"/>
      <c r="C511" s="394"/>
      <c r="D511" s="394"/>
      <c r="E511" s="394"/>
      <c r="F511" s="394"/>
      <c r="G511" s="394"/>
      <c r="H511" s="394"/>
      <c r="I511" s="394"/>
      <c r="J511" s="394"/>
      <c r="K511" s="394"/>
      <c r="L511" s="394"/>
      <c r="M511" s="394"/>
      <c r="N511" s="394"/>
      <c r="O511" s="394"/>
      <c r="P511" s="394"/>
      <c r="Q511" s="394"/>
      <c r="R511" s="394"/>
      <c r="S511" s="394"/>
      <c r="T511" s="394"/>
      <c r="U511" s="394"/>
      <c r="V511" s="394"/>
      <c r="W511" s="394"/>
      <c r="X511" s="394"/>
      <c r="Y511" s="394"/>
      <c r="Z511" s="394"/>
      <c r="AA511" s="394"/>
      <c r="AB511" s="394"/>
      <c r="AC511" s="394"/>
      <c r="AD511" s="394"/>
      <c r="AE511" s="465"/>
      <c r="AF511" s="543"/>
    </row>
    <row r="512" spans="1:42">
      <c r="A512" s="375"/>
      <c r="B512" s="394"/>
      <c r="C512" s="394"/>
      <c r="D512" s="394"/>
      <c r="E512" s="394"/>
      <c r="F512" s="394"/>
      <c r="G512" s="394"/>
      <c r="H512" s="394"/>
      <c r="I512" s="394"/>
      <c r="J512" s="394"/>
      <c r="K512" s="394"/>
      <c r="L512" s="394"/>
      <c r="M512" s="394"/>
      <c r="N512" s="394"/>
      <c r="O512" s="394"/>
      <c r="P512" s="394"/>
      <c r="Q512" s="394"/>
      <c r="R512" s="394"/>
      <c r="S512" s="394"/>
      <c r="T512" s="394"/>
      <c r="U512" s="394"/>
      <c r="V512" s="394"/>
      <c r="W512" s="394"/>
      <c r="X512" s="394"/>
      <c r="Y512" s="394"/>
      <c r="Z512" s="394"/>
      <c r="AA512" s="394"/>
      <c r="AB512" s="394"/>
      <c r="AC512" s="394"/>
      <c r="AD512" s="394"/>
      <c r="AE512" s="465"/>
      <c r="AF512" s="543"/>
    </row>
    <row r="513" spans="1:52" ht="38.25" customHeight="1">
      <c r="A513" s="309" t="s">
        <v>570</v>
      </c>
      <c r="B513" s="725" t="s">
        <v>544</v>
      </c>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c r="AA513" s="725"/>
      <c r="AB513" s="725"/>
      <c r="AC513" s="725"/>
      <c r="AD513" s="725"/>
      <c r="AE513" s="465"/>
      <c r="AF513" s="543"/>
    </row>
    <row r="514" spans="1:52" ht="41.25" customHeight="1">
      <c r="A514" s="398"/>
      <c r="B514" s="356"/>
      <c r="C514" s="751" t="s">
        <v>737</v>
      </c>
      <c r="D514" s="751"/>
      <c r="E514" s="751"/>
      <c r="F514" s="751"/>
      <c r="G514" s="751"/>
      <c r="H514" s="751"/>
      <c r="I514" s="751"/>
      <c r="J514" s="751"/>
      <c r="K514" s="751"/>
      <c r="L514" s="751"/>
      <c r="M514" s="751"/>
      <c r="N514" s="751"/>
      <c r="O514" s="751"/>
      <c r="P514" s="751"/>
      <c r="Q514" s="751"/>
      <c r="R514" s="751"/>
      <c r="S514" s="751"/>
      <c r="T514" s="751"/>
      <c r="U514" s="751"/>
      <c r="V514" s="751"/>
      <c r="W514" s="751"/>
      <c r="X514" s="751"/>
      <c r="Y514" s="751"/>
      <c r="Z514" s="751"/>
      <c r="AA514" s="751"/>
      <c r="AB514" s="751"/>
      <c r="AC514" s="751"/>
      <c r="AD514" s="751"/>
      <c r="AE514" s="465"/>
      <c r="AF514" s="543"/>
    </row>
    <row r="515" spans="1:52" ht="30" customHeight="1">
      <c r="A515" s="398"/>
      <c r="B515" s="356"/>
      <c r="C515" s="726" t="s">
        <v>545</v>
      </c>
      <c r="D515" s="726"/>
      <c r="E515" s="726"/>
      <c r="F515" s="726"/>
      <c r="G515" s="726"/>
      <c r="H515" s="726"/>
      <c r="I515" s="726"/>
      <c r="J515" s="726"/>
      <c r="K515" s="726"/>
      <c r="L515" s="726"/>
      <c r="M515" s="726"/>
      <c r="N515" s="726"/>
      <c r="O515" s="726"/>
      <c r="P515" s="726"/>
      <c r="Q515" s="726"/>
      <c r="R515" s="726"/>
      <c r="S515" s="726"/>
      <c r="T515" s="726"/>
      <c r="U515" s="726"/>
      <c r="V515" s="726"/>
      <c r="W515" s="726"/>
      <c r="X515" s="726"/>
      <c r="Y515" s="726"/>
      <c r="Z515" s="726"/>
      <c r="AA515" s="726"/>
      <c r="AB515" s="726"/>
      <c r="AC515" s="726"/>
      <c r="AD515" s="726"/>
      <c r="AE515" s="465"/>
      <c r="AF515" s="543"/>
    </row>
    <row r="516" spans="1:52" ht="28.5" customHeight="1">
      <c r="A516" s="398"/>
      <c r="B516" s="356"/>
      <c r="C516" s="726" t="s">
        <v>534</v>
      </c>
      <c r="D516" s="726"/>
      <c r="E516" s="726"/>
      <c r="F516" s="726"/>
      <c r="G516" s="726"/>
      <c r="H516" s="726"/>
      <c r="I516" s="726"/>
      <c r="J516" s="726"/>
      <c r="K516" s="726"/>
      <c r="L516" s="726"/>
      <c r="M516" s="726"/>
      <c r="N516" s="726"/>
      <c r="O516" s="726"/>
      <c r="P516" s="726"/>
      <c r="Q516" s="726"/>
      <c r="R516" s="726"/>
      <c r="S516" s="726"/>
      <c r="T516" s="726"/>
      <c r="U516" s="726"/>
      <c r="V516" s="726"/>
      <c r="W516" s="726"/>
      <c r="X516" s="726"/>
      <c r="Y516" s="726"/>
      <c r="Z516" s="726"/>
      <c r="AA516" s="726"/>
      <c r="AB516" s="726"/>
      <c r="AC516" s="726"/>
      <c r="AD516" s="726"/>
      <c r="AE516" s="465"/>
      <c r="AF516" s="543"/>
    </row>
    <row r="517" spans="1:52">
      <c r="A517" s="375"/>
      <c r="B517" s="394"/>
      <c r="C517" s="821" t="s">
        <v>546</v>
      </c>
      <c r="D517" s="821"/>
      <c r="E517" s="821"/>
      <c r="F517" s="821"/>
      <c r="G517" s="821"/>
      <c r="H517" s="821"/>
      <c r="I517" s="821"/>
      <c r="J517" s="821"/>
      <c r="K517" s="821"/>
      <c r="L517" s="821"/>
      <c r="M517" s="821"/>
      <c r="N517" s="821"/>
      <c r="O517" s="821"/>
      <c r="P517" s="821"/>
      <c r="Q517" s="821"/>
      <c r="R517" s="821"/>
      <c r="S517" s="821"/>
      <c r="T517" s="821"/>
      <c r="U517" s="821"/>
      <c r="V517" s="821"/>
      <c r="W517" s="821"/>
      <c r="X517" s="821"/>
      <c r="Y517" s="821"/>
      <c r="Z517" s="821"/>
      <c r="AA517" s="821"/>
      <c r="AB517" s="821"/>
      <c r="AC517" s="821"/>
      <c r="AD517" s="821"/>
      <c r="AE517" s="465"/>
      <c r="AF517" s="543"/>
    </row>
    <row r="518" spans="1:52">
      <c r="A518" s="375"/>
      <c r="B518" s="394"/>
      <c r="C518" s="394"/>
      <c r="D518" s="394"/>
      <c r="E518" s="394"/>
      <c r="F518" s="394"/>
      <c r="G518" s="394"/>
      <c r="H518" s="394"/>
      <c r="I518" s="394"/>
      <c r="J518" s="394"/>
      <c r="K518" s="394"/>
      <c r="L518" s="394"/>
      <c r="M518" s="394"/>
      <c r="N518" s="394"/>
      <c r="O518" s="394"/>
      <c r="P518" s="394"/>
      <c r="Q518" s="394"/>
      <c r="R518" s="394"/>
      <c r="S518" s="394"/>
      <c r="T518" s="394"/>
      <c r="U518" s="394"/>
      <c r="V518" s="394"/>
      <c r="W518" s="394"/>
      <c r="X518" s="394"/>
      <c r="Y518" s="394"/>
      <c r="Z518" s="394"/>
      <c r="AA518" s="394"/>
      <c r="AB518" s="394"/>
      <c r="AC518" s="394"/>
      <c r="AD518" s="394"/>
      <c r="AE518" s="465"/>
      <c r="AF518" s="543"/>
    </row>
    <row r="519" spans="1:52" ht="24.95" customHeight="1">
      <c r="A519" s="375"/>
      <c r="B519" s="394"/>
      <c r="C519" s="822" t="s">
        <v>355</v>
      </c>
      <c r="D519" s="822"/>
      <c r="E519" s="822"/>
      <c r="F519" s="822"/>
      <c r="G519" s="822"/>
      <c r="H519" s="822"/>
      <c r="I519" s="822"/>
      <c r="J519" s="822"/>
      <c r="K519" s="822" t="s">
        <v>547</v>
      </c>
      <c r="L519" s="822"/>
      <c r="M519" s="822"/>
      <c r="N519" s="822"/>
      <c r="O519" s="822"/>
      <c r="P519" s="822"/>
      <c r="Q519" s="822"/>
      <c r="R519" s="822"/>
      <c r="S519" s="822"/>
      <c r="T519" s="822"/>
      <c r="U519" s="822"/>
      <c r="V519" s="822"/>
      <c r="W519" s="822"/>
      <c r="X519" s="822"/>
      <c r="Y519" s="822"/>
      <c r="Z519" s="822"/>
      <c r="AA519" s="823" t="s">
        <v>117</v>
      </c>
      <c r="AB519" s="823"/>
      <c r="AC519" s="394"/>
      <c r="AD519" s="394"/>
      <c r="AE519" s="465"/>
      <c r="AF519" s="543"/>
      <c r="AG519" t="s">
        <v>764</v>
      </c>
      <c r="AI519" t="s">
        <v>782</v>
      </c>
      <c r="AR519" t="s">
        <v>781</v>
      </c>
    </row>
    <row r="520" spans="1:52" ht="24.95" customHeight="1">
      <c r="A520" s="375"/>
      <c r="B520" s="394"/>
      <c r="C520" s="822"/>
      <c r="D520" s="822"/>
      <c r="E520" s="822"/>
      <c r="F520" s="822"/>
      <c r="G520" s="822"/>
      <c r="H520" s="822"/>
      <c r="I520" s="822"/>
      <c r="J520" s="822"/>
      <c r="K520" s="822" t="s">
        <v>548</v>
      </c>
      <c r="L520" s="822"/>
      <c r="M520" s="822"/>
      <c r="N520" s="822"/>
      <c r="O520" s="822"/>
      <c r="P520" s="822"/>
      <c r="Q520" s="822"/>
      <c r="R520" s="822"/>
      <c r="S520" s="822" t="s">
        <v>549</v>
      </c>
      <c r="T520" s="822"/>
      <c r="U520" s="822"/>
      <c r="V520" s="822"/>
      <c r="W520" s="822"/>
      <c r="X520" s="822"/>
      <c r="Y520" s="822"/>
      <c r="Z520" s="822"/>
      <c r="AA520" s="823"/>
      <c r="AB520" s="823"/>
      <c r="AC520" s="91"/>
      <c r="AD520" s="91"/>
      <c r="AE520" s="465"/>
      <c r="AF520" s="543"/>
      <c r="AG520">
        <f>COUNTBLANK(K522:Z524)</f>
        <v>48</v>
      </c>
      <c r="AH520">
        <v>48</v>
      </c>
      <c r="AI520" s="589"/>
      <c r="AJ520" s="589" t="s">
        <v>538</v>
      </c>
      <c r="AK520" s="589"/>
      <c r="AL520" s="589"/>
      <c r="AM520" s="589"/>
      <c r="AN520" s="589" t="s">
        <v>539</v>
      </c>
      <c r="AO520" s="589"/>
      <c r="AP520" s="589"/>
      <c r="AQ520" s="589"/>
      <c r="AS520" t="s">
        <v>538</v>
      </c>
      <c r="AW520" t="s">
        <v>539</v>
      </c>
    </row>
    <row r="521" spans="1:52" ht="51" customHeight="1">
      <c r="A521" s="375"/>
      <c r="B521" s="394"/>
      <c r="C521" s="822"/>
      <c r="D521" s="822"/>
      <c r="E521" s="822"/>
      <c r="F521" s="822"/>
      <c r="G521" s="822"/>
      <c r="H521" s="822"/>
      <c r="I521" s="822"/>
      <c r="J521" s="822"/>
      <c r="K521" s="736" t="s">
        <v>538</v>
      </c>
      <c r="L521" s="737"/>
      <c r="M521" s="737"/>
      <c r="N521" s="738"/>
      <c r="O521" s="736" t="s">
        <v>539</v>
      </c>
      <c r="P521" s="737"/>
      <c r="Q521" s="737"/>
      <c r="R521" s="738"/>
      <c r="S521" s="736" t="s">
        <v>538</v>
      </c>
      <c r="T521" s="737"/>
      <c r="U521" s="737"/>
      <c r="V521" s="738"/>
      <c r="W521" s="736" t="s">
        <v>539</v>
      </c>
      <c r="X521" s="737"/>
      <c r="Y521" s="737"/>
      <c r="Z521" s="738"/>
      <c r="AA521" s="823"/>
      <c r="AB521" s="823"/>
      <c r="AC521" s="91"/>
      <c r="AD521" s="91"/>
      <c r="AE521" s="91"/>
      <c r="AF521" s="543"/>
      <c r="AG521" t="s">
        <v>772</v>
      </c>
      <c r="AI521" s="589"/>
      <c r="AJ521" s="589">
        <v>19</v>
      </c>
      <c r="AK521" s="589" t="s">
        <v>744</v>
      </c>
      <c r="AL521" s="589" t="s">
        <v>745</v>
      </c>
      <c r="AM521" s="589" t="s">
        <v>780</v>
      </c>
      <c r="AN521" s="589">
        <v>19</v>
      </c>
      <c r="AO521" s="589" t="s">
        <v>744</v>
      </c>
      <c r="AP521" s="589" t="s">
        <v>745</v>
      </c>
      <c r="AQ521" s="589" t="s">
        <v>780</v>
      </c>
      <c r="AS521">
        <v>19</v>
      </c>
      <c r="AT521" t="s">
        <v>744</v>
      </c>
      <c r="AU521" t="s">
        <v>745</v>
      </c>
      <c r="AV521" t="s">
        <v>780</v>
      </c>
      <c r="AW521">
        <v>19</v>
      </c>
      <c r="AX521" t="s">
        <v>744</v>
      </c>
      <c r="AY521" t="s">
        <v>745</v>
      </c>
      <c r="AZ521" t="s">
        <v>780</v>
      </c>
    </row>
    <row r="522" spans="1:52">
      <c r="A522" s="375"/>
      <c r="B522" s="394"/>
      <c r="C522" s="434" t="s">
        <v>119</v>
      </c>
      <c r="D522" s="510" t="s">
        <v>114</v>
      </c>
      <c r="E522" s="511"/>
      <c r="F522" s="511"/>
      <c r="G522" s="511"/>
      <c r="H522" s="511"/>
      <c r="I522" s="511"/>
      <c r="J522" s="512"/>
      <c r="K522" s="752"/>
      <c r="L522" s="752"/>
      <c r="M522" s="752"/>
      <c r="N522" s="752"/>
      <c r="O522" s="752"/>
      <c r="P522" s="752"/>
      <c r="Q522" s="752"/>
      <c r="R522" s="752"/>
      <c r="S522" s="752"/>
      <c r="T522" s="752"/>
      <c r="U522" s="752"/>
      <c r="V522" s="752"/>
      <c r="W522" s="752"/>
      <c r="X522" s="752"/>
      <c r="Y522" s="752"/>
      <c r="Z522" s="752"/>
      <c r="AA522" s="817" t="str">
        <f>IF(AC164="","",AC164)</f>
        <v/>
      </c>
      <c r="AB522" s="817"/>
      <c r="AC522" s="91"/>
      <c r="AD522" s="91"/>
      <c r="AE522" s="91"/>
      <c r="AF522" s="543"/>
      <c r="AG522" s="589">
        <f>IF(OR(AND($AG$476=$AH$476),AND(AA522="X",COUNTBLANK(K522:Z522)=16),AND(COUNTBLANK(K522:Z522)=12,AA522="")),0,1)</f>
        <v>0</v>
      </c>
      <c r="AI522" t="s">
        <v>114</v>
      </c>
      <c r="AJ522" s="616">
        <f>IF(AND(SUM(P497,P481)=0,SUM(COUNTIF(P481,"NS"),COUNTIF(P497,"NS"))&gt;0),"NS",SUM(P497,P481))</f>
        <v>0</v>
      </c>
      <c r="AK522" s="617">
        <f>COUNTIF(K522,"ns")</f>
        <v>0</v>
      </c>
      <c r="AL522" s="617">
        <f>SUM(K522)</f>
        <v>0</v>
      </c>
      <c r="AM522" s="618">
        <f>IF($AG$520=$AH$520,0,IF(OR(AND(AJ522=0,AK522&gt;0),AND(AJ522="ns",AL522&gt;0),AND(AJ522="ns",AK522=0,AL522=0)),0,IF(OR(AND(AJ522&gt;0,AK522=2),AND(AJ522="ns",AK522=2),AND(AJ522="ns",AL522=0,AK522&gt;0),AJ522&gt;=AL522),0,1)))</f>
        <v>0</v>
      </c>
      <c r="AN522" s="616">
        <f>IF(AND(SUM(P497,P481)=0,SUM(COUNTIF(P481,"NS"),COUNTIF(P497,"NS"))&gt;0),"NS",SUM(P497,P481))</f>
        <v>0</v>
      </c>
      <c r="AO522" s="617">
        <f>COUNTIF(O522,"ns")</f>
        <v>0</v>
      </c>
      <c r="AP522" s="617">
        <f>SUM(O522)</f>
        <v>0</v>
      </c>
      <c r="AQ522" s="618">
        <f t="shared" ref="AQ522:AQ524" si="88">IF($AG$520=$AH$520,0,IF(OR(AND(AN522=0,AO522&gt;0),AND(AN522="ns",AP522&gt;0),AND(AN522="ns",AO522=0,AP522=0)),0,IF(OR(AND(AN522&gt;0,AO522=2),AND(AN522="ns",AO522=2),AND(AN522="ns",AP522=0,AO522&gt;0),AN522&gt;=AP522),0,1)))</f>
        <v>0</v>
      </c>
      <c r="AR522" t="s">
        <v>114</v>
      </c>
      <c r="AS522" s="609">
        <f>IF(AND(SUM(P497,P481)=0,SUM(COUNTIF(P481,"NS"),COUNTIF(P497,"NS"))&gt;0),"NS",SUM(P497,P481))</f>
        <v>0</v>
      </c>
      <c r="AT522" s="589">
        <f>COUNTIF(S522,"ns")</f>
        <v>0</v>
      </c>
      <c r="AU522" s="589">
        <f>SUM(S522)</f>
        <v>0</v>
      </c>
      <c r="AV522" s="618">
        <f t="shared" ref="AV522:AV524" si="89">IF($AG$520=$AH$520,0,IF(OR(AND(AS522=0,AT522&gt;0),AND(AS522="ns",AU522&gt;0),AND(AS522="ns",AT522=0,AU522=0)),0,IF(OR(AND(AS522&gt;0,AT522=2),AND(AS522="ns",AT522=2),AND(AS522="ns",AU522=0,AT522&gt;0),AS522&gt;=AU522),0,1)))</f>
        <v>0</v>
      </c>
      <c r="AW522" s="609">
        <f>IF(AND(SUM(P497,P481)=0,SUM(COUNTIF(P481,"NS"),COUNTIF(P497,"NS"))&gt;0),"NS",SUM(P497,P481))</f>
        <v>0</v>
      </c>
      <c r="AX522" s="589">
        <f>COUNTIF(W522,"ns")</f>
        <v>0</v>
      </c>
      <c r="AY522" s="589">
        <f>SUM(W522)</f>
        <v>0</v>
      </c>
      <c r="AZ522" s="618">
        <f>IF($AG$520=$AH$520,0,IF(OR(AND(AW522=0,AX522&gt;0),AND(AW522="ns",AY522&gt;0),AND(AW522="ns",AX522=0,AY522=0)),0,IF(OR(AND(AW522&gt;0,AX522=2),AND(AW522="ns",AX522=2),AND(AW522="ns",AY522=0,AX522&gt;0),AW522&gt;=AY522),0,1)))</f>
        <v>0</v>
      </c>
    </row>
    <row r="523" spans="1:52">
      <c r="A523" s="375"/>
      <c r="B523" s="394"/>
      <c r="C523" s="434" t="s">
        <v>121</v>
      </c>
      <c r="D523" s="510" t="s">
        <v>377</v>
      </c>
      <c r="E523" s="511"/>
      <c r="F523" s="511"/>
      <c r="G523" s="511"/>
      <c r="H523" s="511"/>
      <c r="I523" s="511"/>
      <c r="J523" s="512"/>
      <c r="K523" s="752"/>
      <c r="L523" s="752"/>
      <c r="M523" s="752"/>
      <c r="N523" s="752"/>
      <c r="O523" s="752"/>
      <c r="P523" s="752"/>
      <c r="Q523" s="752"/>
      <c r="R523" s="752"/>
      <c r="S523" s="752"/>
      <c r="T523" s="752"/>
      <c r="U523" s="752"/>
      <c r="V523" s="752"/>
      <c r="W523" s="752"/>
      <c r="X523" s="752"/>
      <c r="Y523" s="752"/>
      <c r="Z523" s="752"/>
      <c r="AA523" s="817" t="str">
        <f t="shared" ref="AA523" si="90">IF(AC165="","",AC165)</f>
        <v/>
      </c>
      <c r="AB523" s="817"/>
      <c r="AC523" s="91"/>
      <c r="AD523" s="91"/>
      <c r="AE523" s="91"/>
      <c r="AF523" s="543"/>
      <c r="AG523" s="589">
        <f t="shared" ref="AG523:AG524" si="91">IF(OR(AND($AG$476=$AH$476),AND(AA523="X",COUNTBLANK(K523:Z523)=16),AND(COUNTBLANK(K523:Z523)=12,AA523="")),0,1)</f>
        <v>0</v>
      </c>
      <c r="AI523" t="s">
        <v>377</v>
      </c>
      <c r="AJ523" s="609">
        <f>IF(AND(SUM(P498,P482)=0,SUM(COUNTIF(P482,"NS"),COUNTIF(P498,"NS"))&gt;0),"NS",SUM(P498,P482))</f>
        <v>0</v>
      </c>
      <c r="AK523" s="589">
        <f>COUNTIF(K523,"ns")</f>
        <v>0</v>
      </c>
      <c r="AL523" s="589">
        <f>SUM(K523)</f>
        <v>0</v>
      </c>
      <c r="AM523" s="618">
        <f t="shared" ref="AM523:AM524" si="92">IF($AG$520=$AH$520,0,IF(OR(AND(AJ523=0,AK523&gt;0),AND(AJ523="ns",AL523&gt;0),AND(AJ523="ns",AK523=0,AL523=0)),0,IF(OR(AND(AJ523&gt;0,AK523=2),AND(AJ523="ns",AK523=2),AND(AJ523="ns",AL523=0,AK523&gt;0),AJ523&gt;=AL523),0,1)))</f>
        <v>0</v>
      </c>
      <c r="AN523" s="609">
        <f>IF(AND(SUM(P498,P482)=0,SUM(COUNTIF(P482,"NS"),COUNTIF(P498,"NS"))&gt;0),"NS",SUM(P498,P482))</f>
        <v>0</v>
      </c>
      <c r="AO523" s="589">
        <f>COUNTIF(O523,"ns")</f>
        <v>0</v>
      </c>
      <c r="AP523" s="589">
        <f>SUM(O523)</f>
        <v>0</v>
      </c>
      <c r="AQ523" s="618">
        <f t="shared" si="88"/>
        <v>0</v>
      </c>
      <c r="AR523" t="s">
        <v>377</v>
      </c>
      <c r="AS523" s="609">
        <f>IF(AND(SUM(P498,P482)=0,SUM(COUNTIF(P482,"NS"),COUNTIF(P498,"NS"))&gt;0),"NS",SUM(P498,P482))</f>
        <v>0</v>
      </c>
      <c r="AT523" s="589">
        <f>COUNTIF(S523,"ns")</f>
        <v>0</v>
      </c>
      <c r="AU523" s="589">
        <f>SUM(S523)</f>
        <v>0</v>
      </c>
      <c r="AV523" s="618">
        <f t="shared" si="89"/>
        <v>0</v>
      </c>
      <c r="AW523" s="609">
        <f>IF(AND(SUM(P498,P482)=0,SUM(COUNTIF(P482,"NS"),COUNTIF(P498,"NS"))&gt;0),"NS",SUM(P498,P482))</f>
        <v>0</v>
      </c>
      <c r="AX523" s="589">
        <f>COUNTIF(W523,"ns")</f>
        <v>0</v>
      </c>
      <c r="AY523" s="589">
        <f>SUM(W523)</f>
        <v>0</v>
      </c>
      <c r="AZ523" s="618">
        <f>IF($AG$520=$AH$520,0,IF(OR(AND(AW523=0,AX523&gt;0),AND(AW523="ns",AY523&gt;0),AND(AW523="ns",AX523=0,AY523=0)),0,IF(OR(AND(AW523&gt;0,AX523=2),AND(AW523="ns",AX523=2),AND(AW523="ns",AY523=0,AX523&gt;0),AW523&gt;=AY523),0,1)))</f>
        <v>0</v>
      </c>
    </row>
    <row r="524" spans="1:52">
      <c r="A524" s="375"/>
      <c r="B524" s="394"/>
      <c r="C524" s="434" t="s">
        <v>122</v>
      </c>
      <c r="D524" s="510" t="s">
        <v>115</v>
      </c>
      <c r="E524" s="511"/>
      <c r="F524" s="511"/>
      <c r="G524" s="511"/>
      <c r="H524" s="511"/>
      <c r="I524" s="511"/>
      <c r="J524" s="512"/>
      <c r="K524" s="752"/>
      <c r="L524" s="752"/>
      <c r="M524" s="752"/>
      <c r="N524" s="752"/>
      <c r="O524" s="752"/>
      <c r="P524" s="752"/>
      <c r="Q524" s="752"/>
      <c r="R524" s="752"/>
      <c r="S524" s="752"/>
      <c r="T524" s="752"/>
      <c r="U524" s="752"/>
      <c r="V524" s="752"/>
      <c r="W524" s="752"/>
      <c r="X524" s="752"/>
      <c r="Y524" s="752"/>
      <c r="Z524" s="752"/>
      <c r="AA524" s="817" t="str">
        <f>IF(AC169="","",AC169)</f>
        <v/>
      </c>
      <c r="AB524" s="817"/>
      <c r="AC524" s="91"/>
      <c r="AD524" s="91"/>
      <c r="AE524" s="91"/>
      <c r="AF524" s="543"/>
      <c r="AG524" s="589">
        <f t="shared" si="91"/>
        <v>0</v>
      </c>
      <c r="AI524" t="s">
        <v>115</v>
      </c>
      <c r="AJ524" s="609">
        <f>IF(AND(SUM(P502,P486)=0,SUM(COUNTIF(P486,"NS"),COUNTIF(P502,"NS"))&gt;0),"NS",SUM(P502,P486))</f>
        <v>0</v>
      </c>
      <c r="AK524" s="589">
        <f>COUNTIF(K524,"ns")</f>
        <v>0</v>
      </c>
      <c r="AL524" s="589">
        <f>SUM(K524)</f>
        <v>0</v>
      </c>
      <c r="AM524" s="618">
        <f t="shared" si="92"/>
        <v>0</v>
      </c>
      <c r="AN524" s="609">
        <f>IF(AND(SUM(P502,P486)=0,SUM(COUNTIF(P486,"NS"),COUNTIF(P502,"NS"))&gt;0),"NS",SUM(P502,P486))</f>
        <v>0</v>
      </c>
      <c r="AO524" s="589">
        <f>COUNTIF(O524,"ns")</f>
        <v>0</v>
      </c>
      <c r="AP524" s="589">
        <f>SUM(O524)</f>
        <v>0</v>
      </c>
      <c r="AQ524" s="618">
        <f t="shared" si="88"/>
        <v>0</v>
      </c>
      <c r="AR524" t="s">
        <v>115</v>
      </c>
      <c r="AS524" s="609">
        <f>IF(AND(SUM(P502,P486)=0,SUM(COUNTIF(P486,"NS"),COUNTIF(P502,"NS"))&gt;0),"NS",SUM(P502,P486))</f>
        <v>0</v>
      </c>
      <c r="AT524" s="589">
        <f>COUNTIF(S524,"ns")</f>
        <v>0</v>
      </c>
      <c r="AU524" s="589">
        <f>SUM(S524)</f>
        <v>0</v>
      </c>
      <c r="AV524" s="618">
        <f t="shared" si="89"/>
        <v>0</v>
      </c>
      <c r="AW524" s="609">
        <f>IF(AND(SUM(P502,P486)=0,SUM(COUNTIF(P486,"NS"),COUNTIF(P502,"NS"))&gt;0),"NS",SUM(P502,P486))</f>
        <v>0</v>
      </c>
      <c r="AX524" s="589">
        <f>COUNTIF(W524,"ns")</f>
        <v>0</v>
      </c>
      <c r="AY524" s="589">
        <f>SUM(W524)</f>
        <v>0</v>
      </c>
      <c r="AZ524" s="618">
        <f>IF($AG$520=$AH$520,0,IF(OR(AND(AW524=0,AX524&gt;0),AND(AW524="ns",AY524&gt;0),AND(AW524="ns",AX524=0,AY524=0)),0,IF(OR(AND(AW524&gt;0,AX524=2),AND(AW524="ns",AX524=2),AND(AW524="ns",AY524=0,AX524&gt;0),AW524&gt;=AY524),0,1)))</f>
        <v>0</v>
      </c>
    </row>
    <row r="525" spans="1:52">
      <c r="A525" s="375"/>
      <c r="B525" s="394"/>
      <c r="C525" s="91"/>
      <c r="D525" s="91"/>
      <c r="E525" s="91"/>
      <c r="F525" s="91"/>
      <c r="G525" s="91"/>
      <c r="H525" s="91"/>
      <c r="I525" s="91"/>
      <c r="J525" s="436" t="s">
        <v>318</v>
      </c>
      <c r="K525" s="768">
        <f>IF(AND(SUM(K522:N524)=0,COUNTIF(K522:N524,"NS")&gt;0),"NS",SUM(K522:N524))</f>
        <v>0</v>
      </c>
      <c r="L525" s="768"/>
      <c r="M525" s="768"/>
      <c r="N525" s="768"/>
      <c r="O525" s="768">
        <f t="shared" ref="O525" si="93">IF(AND(SUM(O522:R524)=0,COUNTIF(O522:R524,"NS")&gt;0),"NS",SUM(O522:R524))</f>
        <v>0</v>
      </c>
      <c r="P525" s="768"/>
      <c r="Q525" s="768"/>
      <c r="R525" s="768"/>
      <c r="S525" s="768">
        <f t="shared" ref="S525" si="94">IF(AND(SUM(S522:V524)=0,COUNTIF(S522:V524,"NS")&gt;0),"NS",SUM(S522:V524))</f>
        <v>0</v>
      </c>
      <c r="T525" s="768"/>
      <c r="U525" s="768"/>
      <c r="V525" s="768"/>
      <c r="W525" s="768">
        <f t="shared" ref="W525" si="95">IF(AND(SUM(W522:Z524)=0,COUNTIF(W522:Z524,"NS")&gt;0),"NS",SUM(W522:Z524))</f>
        <v>0</v>
      </c>
      <c r="X525" s="768"/>
      <c r="Y525" s="768"/>
      <c r="Z525" s="768"/>
      <c r="AA525" s="91"/>
      <c r="AB525" s="91"/>
      <c r="AC525" s="91"/>
      <c r="AD525" s="91"/>
      <c r="AE525" s="465"/>
      <c r="AF525" s="543"/>
      <c r="AG525">
        <f>SUM(AG522:AG524)</f>
        <v>0</v>
      </c>
      <c r="AM525">
        <f>SUM(AM522:AM524)</f>
        <v>0</v>
      </c>
      <c r="AQ525">
        <f>SUM(AQ522:AQ524)</f>
        <v>0</v>
      </c>
      <c r="AV525">
        <f>SUM(AV522:AV524)</f>
        <v>0</v>
      </c>
      <c r="AZ525">
        <f>SUM(AZ522:AZ524)</f>
        <v>0</v>
      </c>
    </row>
    <row r="526" spans="1:52">
      <c r="A526" s="375"/>
      <c r="B526" s="394"/>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465"/>
      <c r="AF526" s="543"/>
    </row>
    <row r="527" spans="1:52" ht="39.950000000000003" customHeight="1">
      <c r="A527" s="375"/>
      <c r="B527" s="394"/>
      <c r="C527" s="808" t="s">
        <v>448</v>
      </c>
      <c r="D527" s="808"/>
      <c r="E527" s="808"/>
      <c r="F527" s="808"/>
      <c r="G527" s="808"/>
      <c r="H527" s="808"/>
      <c r="I527" s="808"/>
      <c r="J527" s="808"/>
      <c r="K527" s="808"/>
      <c r="L527" s="808"/>
      <c r="M527" s="808"/>
      <c r="N527" s="808"/>
      <c r="O527" s="808"/>
      <c r="P527" s="808"/>
      <c r="Q527" s="808"/>
      <c r="R527" s="808"/>
      <c r="S527" s="808"/>
      <c r="T527" s="808"/>
      <c r="U527" s="808"/>
      <c r="V527" s="808"/>
      <c r="W527" s="808"/>
      <c r="X527" s="808"/>
      <c r="Y527" s="808"/>
      <c r="Z527" s="808"/>
      <c r="AA527" s="808"/>
      <c r="AB527" s="808"/>
      <c r="AC527" s="808"/>
      <c r="AD527" s="808"/>
      <c r="AE527" s="465"/>
      <c r="AF527" s="543"/>
    </row>
    <row r="528" spans="1:52" ht="39.950000000000003" customHeight="1">
      <c r="A528" s="375"/>
      <c r="B528" s="394"/>
      <c r="C528" s="809"/>
      <c r="D528" s="810"/>
      <c r="E528" s="810"/>
      <c r="F528" s="810"/>
      <c r="G528" s="810"/>
      <c r="H528" s="810"/>
      <c r="I528" s="810"/>
      <c r="J528" s="810"/>
      <c r="K528" s="810"/>
      <c r="L528" s="810"/>
      <c r="M528" s="810"/>
      <c r="N528" s="810"/>
      <c r="O528" s="810"/>
      <c r="P528" s="810"/>
      <c r="Q528" s="810"/>
      <c r="R528" s="810"/>
      <c r="S528" s="810"/>
      <c r="T528" s="810"/>
      <c r="U528" s="810"/>
      <c r="V528" s="810"/>
      <c r="W528" s="810"/>
      <c r="X528" s="810"/>
      <c r="Y528" s="810"/>
      <c r="Z528" s="810"/>
      <c r="AA528" s="810"/>
      <c r="AB528" s="810"/>
      <c r="AC528" s="810"/>
      <c r="AD528" s="811"/>
      <c r="AE528" s="465"/>
      <c r="AF528" s="543"/>
    </row>
    <row r="529" spans="1:44">
      <c r="A529" s="375"/>
      <c r="B529" s="714" t="str">
        <f>IF(SUM(AM525:AZ525)=0,"","ERROR: Favor de revisar los datos registrados debe de ser igual o Menor a las cantidades del numeral 4, 5 y 9 de la pregunta anterior")</f>
        <v/>
      </c>
      <c r="C529" s="714"/>
      <c r="D529" s="714"/>
      <c r="E529" s="714"/>
      <c r="F529" s="714"/>
      <c r="G529" s="714"/>
      <c r="H529" s="714"/>
      <c r="I529" s="714"/>
      <c r="J529" s="714"/>
      <c r="K529" s="714"/>
      <c r="L529" s="714"/>
      <c r="M529" s="714"/>
      <c r="N529" s="714"/>
      <c r="O529" s="714"/>
      <c r="P529" s="714"/>
      <c r="Q529" s="714"/>
      <c r="R529" s="714"/>
      <c r="S529" s="714"/>
      <c r="T529" s="714"/>
      <c r="U529" s="714"/>
      <c r="V529" s="714"/>
      <c r="W529" s="714"/>
      <c r="X529" s="714"/>
      <c r="Y529" s="714"/>
      <c r="Z529" s="714"/>
      <c r="AA529" s="714"/>
      <c r="AB529" s="714"/>
      <c r="AC529" s="714"/>
      <c r="AD529" s="714"/>
      <c r="AE529" s="465"/>
      <c r="AF529" s="543"/>
    </row>
    <row r="530" spans="1:44">
      <c r="A530" s="375"/>
      <c r="B530" s="713" t="str">
        <f>IF(SUM(AG525)=0,"","ERROR: Favor de llenar las celdas correspondientes de acuerdo a las instrucciones, si no se cuenta con la información registrar NS")</f>
        <v/>
      </c>
      <c r="C530" s="713"/>
      <c r="D530" s="713"/>
      <c r="E530" s="713"/>
      <c r="F530" s="713"/>
      <c r="G530" s="713"/>
      <c r="H530" s="713"/>
      <c r="I530" s="713"/>
      <c r="J530" s="713"/>
      <c r="K530" s="713"/>
      <c r="L530" s="713"/>
      <c r="M530" s="713"/>
      <c r="N530" s="713"/>
      <c r="O530" s="713"/>
      <c r="P530" s="713"/>
      <c r="Q530" s="713"/>
      <c r="R530" s="713"/>
      <c r="S530" s="713"/>
      <c r="T530" s="713"/>
      <c r="U530" s="713"/>
      <c r="V530" s="713"/>
      <c r="W530" s="713"/>
      <c r="X530" s="713"/>
      <c r="Y530" s="713"/>
      <c r="Z530" s="713"/>
      <c r="AA530" s="713"/>
      <c r="AB530" s="713"/>
      <c r="AC530" s="713"/>
      <c r="AD530" s="713"/>
      <c r="AE530" s="465"/>
      <c r="AF530" s="543"/>
    </row>
    <row r="531" spans="1:44">
      <c r="A531" s="375"/>
      <c r="AE531" s="465"/>
      <c r="AF531" s="543"/>
    </row>
    <row r="532" spans="1:44" ht="42" customHeight="1">
      <c r="A532" s="372" t="s">
        <v>279</v>
      </c>
      <c r="B532" s="725" t="s">
        <v>693</v>
      </c>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c r="AA532" s="725"/>
      <c r="AB532" s="725"/>
      <c r="AC532" s="725"/>
      <c r="AD532" s="725"/>
      <c r="AE532" s="465"/>
      <c r="AF532" s="543"/>
    </row>
    <row r="533" spans="1:44" ht="28.5" customHeight="1">
      <c r="A533" s="375"/>
      <c r="B533" s="158"/>
      <c r="C533" s="787" t="s">
        <v>571</v>
      </c>
      <c r="D533" s="787"/>
      <c r="E533" s="787"/>
      <c r="F533" s="787"/>
      <c r="G533" s="787"/>
      <c r="H533" s="787"/>
      <c r="I533" s="787"/>
      <c r="J533" s="787"/>
      <c r="K533" s="787"/>
      <c r="L533" s="787"/>
      <c r="M533" s="787"/>
      <c r="N533" s="787"/>
      <c r="O533" s="787"/>
      <c r="P533" s="787"/>
      <c r="Q533" s="787"/>
      <c r="R533" s="787"/>
      <c r="S533" s="787"/>
      <c r="T533" s="787"/>
      <c r="U533" s="787"/>
      <c r="V533" s="787"/>
      <c r="W533" s="787"/>
      <c r="X533" s="787"/>
      <c r="Y533" s="787"/>
      <c r="Z533" s="787"/>
      <c r="AA533" s="787"/>
      <c r="AB533" s="787"/>
      <c r="AC533" s="787"/>
      <c r="AD533" s="787"/>
      <c r="AE533" s="465"/>
      <c r="AF533" s="543"/>
    </row>
    <row r="534" spans="1:44" ht="36.75" customHeight="1">
      <c r="A534" s="375"/>
      <c r="B534" s="158"/>
      <c r="C534" s="726" t="s">
        <v>550</v>
      </c>
      <c r="D534" s="726"/>
      <c r="E534" s="726"/>
      <c r="F534" s="726"/>
      <c r="G534" s="726"/>
      <c r="H534" s="726"/>
      <c r="I534" s="726"/>
      <c r="J534" s="726"/>
      <c r="K534" s="726"/>
      <c r="L534" s="726"/>
      <c r="M534" s="726"/>
      <c r="N534" s="726"/>
      <c r="O534" s="726"/>
      <c r="P534" s="726"/>
      <c r="Q534" s="726"/>
      <c r="R534" s="726"/>
      <c r="S534" s="726"/>
      <c r="T534" s="726"/>
      <c r="U534" s="726"/>
      <c r="V534" s="726"/>
      <c r="W534" s="726"/>
      <c r="X534" s="726"/>
      <c r="Y534" s="726"/>
      <c r="Z534" s="726"/>
      <c r="AA534" s="726"/>
      <c r="AB534" s="726"/>
      <c r="AC534" s="726"/>
      <c r="AD534" s="726"/>
      <c r="AE534" s="465"/>
      <c r="AF534" s="543"/>
    </row>
    <row r="535" spans="1:44" ht="48.75" customHeight="1">
      <c r="A535" s="375"/>
      <c r="B535" s="158"/>
      <c r="C535" s="726" t="s">
        <v>551</v>
      </c>
      <c r="D535" s="726"/>
      <c r="E535" s="726"/>
      <c r="F535" s="726"/>
      <c r="G535" s="726"/>
      <c r="H535" s="726"/>
      <c r="I535" s="726"/>
      <c r="J535" s="726"/>
      <c r="K535" s="726"/>
      <c r="L535" s="726"/>
      <c r="M535" s="726"/>
      <c r="N535" s="726"/>
      <c r="O535" s="726"/>
      <c r="P535" s="726"/>
      <c r="Q535" s="726"/>
      <c r="R535" s="726"/>
      <c r="S535" s="726"/>
      <c r="T535" s="726"/>
      <c r="U535" s="726"/>
      <c r="V535" s="726"/>
      <c r="W535" s="726"/>
      <c r="X535" s="726"/>
      <c r="Y535" s="726"/>
      <c r="Z535" s="726"/>
      <c r="AA535" s="726"/>
      <c r="AB535" s="726"/>
      <c r="AC535" s="726"/>
      <c r="AD535" s="726"/>
      <c r="AE535" s="465"/>
      <c r="AF535" s="543"/>
    </row>
    <row r="536" spans="1:44">
      <c r="A536" s="375"/>
      <c r="B536" s="399"/>
      <c r="C536" s="399"/>
      <c r="D536" s="399"/>
      <c r="E536" s="399"/>
      <c r="F536" s="399"/>
      <c r="G536" s="399"/>
      <c r="H536" s="399"/>
      <c r="I536" s="399"/>
      <c r="J536" s="399"/>
      <c r="K536" s="399"/>
      <c r="L536" s="399"/>
      <c r="M536" s="399"/>
      <c r="N536" s="399"/>
      <c r="O536" s="399"/>
      <c r="P536" s="399"/>
      <c r="Q536" s="399"/>
      <c r="R536" s="399"/>
      <c r="S536" s="399"/>
      <c r="T536" s="399"/>
      <c r="U536" s="399"/>
      <c r="V536" s="399"/>
      <c r="W536" s="399"/>
      <c r="X536" s="399"/>
      <c r="Y536" s="399"/>
      <c r="Z536" s="399"/>
      <c r="AA536" s="399"/>
      <c r="AB536" s="399"/>
      <c r="AC536" s="399"/>
      <c r="AD536" s="399"/>
      <c r="AE536" s="465"/>
      <c r="AF536" s="543"/>
      <c r="AG536" t="s">
        <v>764</v>
      </c>
    </row>
    <row r="537" spans="1:44" ht="36" customHeight="1">
      <c r="A537" s="375"/>
      <c r="B537" s="158"/>
      <c r="C537" s="158"/>
      <c r="D537" s="727" t="s">
        <v>552</v>
      </c>
      <c r="E537" s="728"/>
      <c r="F537" s="728"/>
      <c r="G537" s="728"/>
      <c r="H537" s="728"/>
      <c r="I537" s="728"/>
      <c r="J537" s="728"/>
      <c r="K537" s="728"/>
      <c r="L537" s="728"/>
      <c r="M537" s="728"/>
      <c r="N537" s="729"/>
      <c r="O537" s="733" t="s">
        <v>553</v>
      </c>
      <c r="P537" s="734"/>
      <c r="Q537" s="734"/>
      <c r="R537" s="734"/>
      <c r="S537" s="734"/>
      <c r="T537" s="734"/>
      <c r="U537" s="734"/>
      <c r="V537" s="734"/>
      <c r="W537" s="734"/>
      <c r="X537" s="734"/>
      <c r="Y537" s="734"/>
      <c r="Z537" s="735"/>
      <c r="AA537" s="430"/>
      <c r="AB537" s="430"/>
      <c r="AC537" s="430"/>
      <c r="AD537" s="430"/>
      <c r="AE537" s="465"/>
      <c r="AF537" s="543"/>
      <c r="AG537">
        <f>COUNTBLANK(O539:Z550)</f>
        <v>144</v>
      </c>
      <c r="AH537">
        <v>144</v>
      </c>
    </row>
    <row r="538" spans="1:44" ht="44.25">
      <c r="A538" s="375"/>
      <c r="B538" s="158"/>
      <c r="C538" s="158"/>
      <c r="D538" s="730"/>
      <c r="E538" s="731"/>
      <c r="F538" s="731"/>
      <c r="G538" s="731"/>
      <c r="H538" s="731"/>
      <c r="I538" s="731"/>
      <c r="J538" s="731"/>
      <c r="K538" s="731"/>
      <c r="L538" s="731"/>
      <c r="M538" s="731"/>
      <c r="N538" s="732"/>
      <c r="O538" s="771" t="s">
        <v>116</v>
      </c>
      <c r="P538" s="771"/>
      <c r="Q538" s="768" t="s">
        <v>167</v>
      </c>
      <c r="R538" s="768"/>
      <c r="S538" s="768"/>
      <c r="T538" s="768"/>
      <c r="U538" s="514" t="s">
        <v>117</v>
      </c>
      <c r="V538" s="768" t="s">
        <v>108</v>
      </c>
      <c r="W538" s="768"/>
      <c r="X538" s="768"/>
      <c r="Y538" s="768"/>
      <c r="Z538" s="514" t="s">
        <v>117</v>
      </c>
      <c r="AA538" s="430"/>
      <c r="AB538" s="430"/>
      <c r="AC538" s="430"/>
      <c r="AD538" s="430"/>
      <c r="AE538" s="465"/>
      <c r="AF538" s="543"/>
      <c r="AG538" t="s">
        <v>772</v>
      </c>
      <c r="AH538" t="s">
        <v>772</v>
      </c>
      <c r="AI538" t="s">
        <v>744</v>
      </c>
      <c r="AJ538" t="s">
        <v>745</v>
      </c>
      <c r="AK538" t="s">
        <v>754</v>
      </c>
      <c r="AN538" t="s">
        <v>167</v>
      </c>
    </row>
    <row r="539" spans="1:44">
      <c r="A539" s="375"/>
      <c r="B539" s="158"/>
      <c r="C539" s="158"/>
      <c r="D539" s="434" t="s">
        <v>119</v>
      </c>
      <c r="E539" s="739" t="s">
        <v>386</v>
      </c>
      <c r="F539" s="740"/>
      <c r="G539" s="740"/>
      <c r="H539" s="740"/>
      <c r="I539" s="740"/>
      <c r="J539" s="740"/>
      <c r="K539" s="740"/>
      <c r="L539" s="740"/>
      <c r="M539" s="740"/>
      <c r="N539" s="741"/>
      <c r="O539" s="815"/>
      <c r="P539" s="816"/>
      <c r="Q539" s="789"/>
      <c r="R539" s="790"/>
      <c r="S539" s="790"/>
      <c r="T539" s="791"/>
      <c r="U539" s="509"/>
      <c r="V539" s="789"/>
      <c r="W539" s="790"/>
      <c r="X539" s="790"/>
      <c r="Y539" s="791"/>
      <c r="Z539" s="509"/>
      <c r="AA539" s="430"/>
      <c r="AB539" s="430"/>
      <c r="AC539" s="430"/>
      <c r="AD539" s="430"/>
      <c r="AE539" s="465"/>
      <c r="AF539" s="543"/>
      <c r="AG539" s="589">
        <f>IF(OR($AG$537=$AH$537,AND(U539="x",Q539=""),AND(Q539&lt;&gt;"",U539="")),0,1)</f>
        <v>0</v>
      </c>
      <c r="AH539" s="589">
        <f>IF(OR($AG$537=$AH$537,AND(Z539="x",V539=""),AND(V539&lt;&gt;"",Z539="")),0,1)</f>
        <v>0</v>
      </c>
      <c r="AI539" s="589">
        <f t="shared" ref="AI539:AI550" si="96">COUNTIF(Q539,"NS")+COUNTIF(V539,"NS")</f>
        <v>0</v>
      </c>
      <c r="AJ539" s="589">
        <f t="shared" ref="AJ539:AJ550" si="97">SUM(Q539,V539)</f>
        <v>0</v>
      </c>
      <c r="AK539" s="608">
        <f>IF($AG$537=$AH$537,0,IF(OR(AND(O539=0,AI539&gt;0),AND(O539="ns",AJ539&gt;0),AND(O539="ns",AI539=0,AJ539=0)),0,IF(OR(AND(O539&gt;0,AI539=2),AND(O539="ns",AI539=2),AND(O539="ns",AJ539=0,AI539&gt;0),O539=AJ539),0,1)))</f>
        <v>0</v>
      </c>
      <c r="AO539" s="589" t="s">
        <v>779</v>
      </c>
      <c r="AP539" s="589" t="s">
        <v>744</v>
      </c>
      <c r="AQ539" s="589" t="s">
        <v>745</v>
      </c>
      <c r="AR539" s="589" t="s">
        <v>754</v>
      </c>
    </row>
    <row r="540" spans="1:44">
      <c r="A540" s="375"/>
      <c r="B540" s="158"/>
      <c r="C540" s="158"/>
      <c r="D540" s="432" t="s">
        <v>121</v>
      </c>
      <c r="E540" s="739" t="s">
        <v>308</v>
      </c>
      <c r="F540" s="740"/>
      <c r="G540" s="740"/>
      <c r="H540" s="740"/>
      <c r="I540" s="740"/>
      <c r="J540" s="740"/>
      <c r="K540" s="740"/>
      <c r="L540" s="740"/>
      <c r="M540" s="740"/>
      <c r="N540" s="741"/>
      <c r="O540" s="815"/>
      <c r="P540" s="816"/>
      <c r="Q540" s="789"/>
      <c r="R540" s="790"/>
      <c r="S540" s="790"/>
      <c r="T540" s="791"/>
      <c r="U540" s="509"/>
      <c r="V540" s="789"/>
      <c r="W540" s="790"/>
      <c r="X540" s="790"/>
      <c r="Y540" s="791"/>
      <c r="Z540" s="509"/>
      <c r="AA540" s="430"/>
      <c r="AB540" s="430"/>
      <c r="AC540" s="430"/>
      <c r="AD540" s="430"/>
      <c r="AE540" s="465"/>
      <c r="AF540" s="543"/>
      <c r="AG540" s="589">
        <f t="shared" ref="AG540:AG550" si="98">IF(OR($AG$537=$AH$537,AND(U540="x",Q540=""),AND(Q540&lt;&gt;"",U540="")),0,1)</f>
        <v>0</v>
      </c>
      <c r="AH540" s="589">
        <f t="shared" ref="AH540:AH550" si="99">IF(OR($AG$537=$AH$537,AND(Z540="x",V540=""),AND(V540&lt;&gt;"",Z540="")),0,1)</f>
        <v>0</v>
      </c>
      <c r="AI540" s="589">
        <f t="shared" si="96"/>
        <v>0</v>
      </c>
      <c r="AJ540" s="589">
        <f t="shared" si="97"/>
        <v>0</v>
      </c>
      <c r="AK540" s="608">
        <f t="shared" ref="AK540:AK550" si="100">IF($AG$537=$AH$537,0,IF(OR(AND(O540=0,AI540&gt;0),AND(O540="ns",AJ540&gt;0),AND(O540="ns",AI540=0,AJ540=0)),0,IF(OR(AND(O540&gt;0,AI540=2),AND(O540="ns",AI540=2),AND(O540="ns",AJ540=0,AI540&gt;0),O540=AJ540),0,1)))</f>
        <v>0</v>
      </c>
      <c r="AN540" t="s">
        <v>783</v>
      </c>
      <c r="AO540" s="609">
        <f>IF(AND(SUM(P478:S487)=0,COUNTIF(P478:S487,"NS")&gt;0),"NS",SUM(P478:S487))</f>
        <v>0</v>
      </c>
      <c r="AP540" s="589">
        <f>COUNTIF(Q539:T550,"NS")</f>
        <v>0</v>
      </c>
      <c r="AQ540" s="589">
        <f>SUM(Q539:T550)</f>
        <v>0</v>
      </c>
      <c r="AR540" s="610">
        <f>IF($AG$492=$AH$492,0,IF(OR(AND(AO540=0,AP540&gt;0),AND(AO540="NS",AQ540&gt;0),AND(AO540="NS",AQ540=0,AP540=0)),1,IF(OR(AND(AP540&gt;=2,AQ540&lt;AO540),AND(AO540="NS",AQ540=0,AP540&gt;0),AO540&gt;=AQ540),0,1)))</f>
        <v>0</v>
      </c>
    </row>
    <row r="541" spans="1:44">
      <c r="A541" s="375"/>
      <c r="B541" s="158"/>
      <c r="C541" s="158"/>
      <c r="D541" s="434" t="s">
        <v>122</v>
      </c>
      <c r="E541" s="739" t="s">
        <v>309</v>
      </c>
      <c r="F541" s="740"/>
      <c r="G541" s="740"/>
      <c r="H541" s="740"/>
      <c r="I541" s="740"/>
      <c r="J541" s="740"/>
      <c r="K541" s="740"/>
      <c r="L541" s="740"/>
      <c r="M541" s="740"/>
      <c r="N541" s="741"/>
      <c r="O541" s="815"/>
      <c r="P541" s="816"/>
      <c r="Q541" s="789"/>
      <c r="R541" s="790"/>
      <c r="S541" s="790"/>
      <c r="T541" s="791"/>
      <c r="U541" s="509"/>
      <c r="V541" s="789"/>
      <c r="W541" s="790"/>
      <c r="X541" s="790"/>
      <c r="Y541" s="791"/>
      <c r="Z541" s="509"/>
      <c r="AA541" s="430"/>
      <c r="AB541" s="430"/>
      <c r="AC541" s="430"/>
      <c r="AD541" s="430"/>
      <c r="AE541" s="465"/>
      <c r="AF541" s="543"/>
      <c r="AG541" s="589">
        <f t="shared" si="98"/>
        <v>0</v>
      </c>
      <c r="AH541" s="589">
        <f t="shared" si="99"/>
        <v>0</v>
      </c>
      <c r="AI541" s="589">
        <f t="shared" si="96"/>
        <v>0</v>
      </c>
      <c r="AJ541" s="589">
        <f t="shared" si="97"/>
        <v>0</v>
      </c>
      <c r="AK541" s="608">
        <f t="shared" si="100"/>
        <v>0</v>
      </c>
    </row>
    <row r="542" spans="1:44">
      <c r="A542" s="375"/>
      <c r="B542" s="158"/>
      <c r="C542" s="158"/>
      <c r="D542" s="434" t="s">
        <v>123</v>
      </c>
      <c r="E542" s="739" t="s">
        <v>310</v>
      </c>
      <c r="F542" s="740"/>
      <c r="G542" s="740"/>
      <c r="H542" s="740"/>
      <c r="I542" s="740"/>
      <c r="J542" s="740"/>
      <c r="K542" s="740"/>
      <c r="L542" s="740"/>
      <c r="M542" s="740"/>
      <c r="N542" s="741"/>
      <c r="O542" s="815"/>
      <c r="P542" s="816"/>
      <c r="Q542" s="789"/>
      <c r="R542" s="790"/>
      <c r="S542" s="790"/>
      <c r="T542" s="791"/>
      <c r="U542" s="509"/>
      <c r="V542" s="789"/>
      <c r="W542" s="790"/>
      <c r="X542" s="790"/>
      <c r="Y542" s="791"/>
      <c r="Z542" s="509"/>
      <c r="AA542" s="430"/>
      <c r="AB542" s="430"/>
      <c r="AC542" s="430"/>
      <c r="AD542" s="430"/>
      <c r="AE542" s="465"/>
      <c r="AF542" s="543"/>
      <c r="AG542" s="589">
        <f t="shared" si="98"/>
        <v>0</v>
      </c>
      <c r="AH542" s="589">
        <f t="shared" si="99"/>
        <v>0</v>
      </c>
      <c r="AI542" s="589">
        <f t="shared" si="96"/>
        <v>0</v>
      </c>
      <c r="AJ542" s="589">
        <f t="shared" si="97"/>
        <v>0</v>
      </c>
      <c r="AK542" s="608">
        <f t="shared" si="100"/>
        <v>0</v>
      </c>
      <c r="AN542" t="s">
        <v>108</v>
      </c>
    </row>
    <row r="543" spans="1:44">
      <c r="A543" s="375"/>
      <c r="B543" s="158"/>
      <c r="C543" s="158"/>
      <c r="D543" s="434" t="s">
        <v>124</v>
      </c>
      <c r="E543" s="739" t="s">
        <v>311</v>
      </c>
      <c r="F543" s="740"/>
      <c r="G543" s="740"/>
      <c r="H543" s="740"/>
      <c r="I543" s="740"/>
      <c r="J543" s="740"/>
      <c r="K543" s="740"/>
      <c r="L543" s="740"/>
      <c r="M543" s="740"/>
      <c r="N543" s="741"/>
      <c r="O543" s="815"/>
      <c r="P543" s="816"/>
      <c r="Q543" s="789"/>
      <c r="R543" s="790"/>
      <c r="S543" s="790"/>
      <c r="T543" s="791"/>
      <c r="U543" s="509"/>
      <c r="V543" s="789"/>
      <c r="W543" s="790"/>
      <c r="X543" s="790"/>
      <c r="Y543" s="791"/>
      <c r="Z543" s="509"/>
      <c r="AA543" s="430"/>
      <c r="AB543" s="430"/>
      <c r="AC543" s="430"/>
      <c r="AD543" s="430"/>
      <c r="AE543" s="465"/>
      <c r="AF543" s="543"/>
      <c r="AG543" s="589">
        <f t="shared" si="98"/>
        <v>0</v>
      </c>
      <c r="AH543" s="589">
        <f t="shared" si="99"/>
        <v>0</v>
      </c>
      <c r="AI543" s="589">
        <f t="shared" si="96"/>
        <v>0</v>
      </c>
      <c r="AJ543" s="589">
        <f t="shared" si="97"/>
        <v>0</v>
      </c>
      <c r="AK543" s="608">
        <f t="shared" si="100"/>
        <v>0</v>
      </c>
      <c r="AO543" s="589" t="s">
        <v>779</v>
      </c>
      <c r="AP543" s="589" t="s">
        <v>744</v>
      </c>
      <c r="AQ543" s="589" t="s">
        <v>745</v>
      </c>
      <c r="AR543" s="589" t="s">
        <v>754</v>
      </c>
    </row>
    <row r="544" spans="1:44">
      <c r="A544" s="375"/>
      <c r="B544" s="158"/>
      <c r="C544" s="158"/>
      <c r="D544" s="434" t="s">
        <v>128</v>
      </c>
      <c r="E544" s="739" t="s">
        <v>554</v>
      </c>
      <c r="F544" s="740"/>
      <c r="G544" s="740"/>
      <c r="H544" s="740"/>
      <c r="I544" s="740"/>
      <c r="J544" s="740"/>
      <c r="K544" s="740"/>
      <c r="L544" s="740"/>
      <c r="M544" s="740"/>
      <c r="N544" s="741"/>
      <c r="O544" s="815"/>
      <c r="P544" s="816"/>
      <c r="Q544" s="789"/>
      <c r="R544" s="790"/>
      <c r="S544" s="790"/>
      <c r="T544" s="791"/>
      <c r="U544" s="509"/>
      <c r="V544" s="789"/>
      <c r="W544" s="790"/>
      <c r="X544" s="790"/>
      <c r="Y544" s="791"/>
      <c r="Z544" s="509"/>
      <c r="AA544" s="430"/>
      <c r="AB544" s="430"/>
      <c r="AC544" s="430"/>
      <c r="AD544" s="430"/>
      <c r="AE544" s="465"/>
      <c r="AF544" s="543"/>
      <c r="AG544" s="589">
        <f t="shared" si="98"/>
        <v>0</v>
      </c>
      <c r="AH544" s="589">
        <f t="shared" si="99"/>
        <v>0</v>
      </c>
      <c r="AI544" s="589">
        <f t="shared" si="96"/>
        <v>0</v>
      </c>
      <c r="AJ544" s="589">
        <f t="shared" si="97"/>
        <v>0</v>
      </c>
      <c r="AK544" s="608">
        <f t="shared" si="100"/>
        <v>0</v>
      </c>
      <c r="AN544" t="s">
        <v>783</v>
      </c>
      <c r="AO544" s="609">
        <f>IF(AND(SUM(P494:S503)=0,COUNTIF(P494:S503,"NS")&gt;0),"NS",SUM(P494:S503))</f>
        <v>0</v>
      </c>
      <c r="AP544" s="589">
        <f>COUNTIF(V539:Y550,"NS")</f>
        <v>0</v>
      </c>
      <c r="AQ544" s="589">
        <f>SUM(V539:Y550)</f>
        <v>0</v>
      </c>
      <c r="AR544" s="610">
        <f>IF($AG$492=$AH$492,0,IF(OR(AND(AO544=0,AP544&gt;0),AND(AO544="NS",AQ544&gt;0),AND(AO544="NS",AQ544=0,AP544=0)),1,IF(OR(AND(AP544&gt;=2,AQ544&lt;AO544),AND(AO544="NS",AQ544=0,AP544&gt;0),AO544&gt;=AQ544),0,1)))</f>
        <v>0</v>
      </c>
    </row>
    <row r="545" spans="1:37">
      <c r="A545" s="375"/>
      <c r="B545" s="158"/>
      <c r="C545" s="158"/>
      <c r="D545" s="434" t="s">
        <v>150</v>
      </c>
      <c r="E545" s="739" t="s">
        <v>555</v>
      </c>
      <c r="F545" s="740"/>
      <c r="G545" s="740"/>
      <c r="H545" s="740"/>
      <c r="I545" s="740"/>
      <c r="J545" s="740"/>
      <c r="K545" s="740"/>
      <c r="L545" s="740"/>
      <c r="M545" s="740"/>
      <c r="N545" s="741"/>
      <c r="O545" s="815"/>
      <c r="P545" s="816"/>
      <c r="Q545" s="789"/>
      <c r="R545" s="790"/>
      <c r="S545" s="790"/>
      <c r="T545" s="791"/>
      <c r="U545" s="509"/>
      <c r="V545" s="789"/>
      <c r="W545" s="790"/>
      <c r="X545" s="790"/>
      <c r="Y545" s="791"/>
      <c r="Z545" s="509"/>
      <c r="AA545" s="430"/>
      <c r="AB545" s="430"/>
      <c r="AC545" s="430"/>
      <c r="AD545" s="430"/>
      <c r="AE545" s="465"/>
      <c r="AF545" s="543"/>
      <c r="AG545" s="589">
        <f t="shared" si="98"/>
        <v>0</v>
      </c>
      <c r="AH545" s="589">
        <f t="shared" si="99"/>
        <v>0</v>
      </c>
      <c r="AI545" s="589">
        <f t="shared" si="96"/>
        <v>0</v>
      </c>
      <c r="AJ545" s="589">
        <f t="shared" si="97"/>
        <v>0</v>
      </c>
      <c r="AK545" s="608">
        <f t="shared" si="100"/>
        <v>0</v>
      </c>
    </row>
    <row r="546" spans="1:37" ht="25.5" customHeight="1">
      <c r="A546" s="375"/>
      <c r="B546" s="158"/>
      <c r="C546" s="158"/>
      <c r="D546" s="434" t="s">
        <v>152</v>
      </c>
      <c r="E546" s="772" t="s">
        <v>556</v>
      </c>
      <c r="F546" s="773"/>
      <c r="G546" s="773"/>
      <c r="H546" s="773"/>
      <c r="I546" s="773"/>
      <c r="J546" s="773"/>
      <c r="K546" s="773"/>
      <c r="L546" s="773"/>
      <c r="M546" s="773"/>
      <c r="N546" s="774"/>
      <c r="O546" s="815"/>
      <c r="P546" s="816"/>
      <c r="Q546" s="789"/>
      <c r="R546" s="790"/>
      <c r="S546" s="790"/>
      <c r="T546" s="791"/>
      <c r="U546" s="509"/>
      <c r="V546" s="789"/>
      <c r="W546" s="790"/>
      <c r="X546" s="790"/>
      <c r="Y546" s="791"/>
      <c r="Z546" s="509"/>
      <c r="AA546" s="430"/>
      <c r="AB546" s="430"/>
      <c r="AC546" s="430"/>
      <c r="AD546" s="430"/>
      <c r="AE546" s="465"/>
      <c r="AF546" s="543"/>
      <c r="AG546" s="589">
        <f t="shared" si="98"/>
        <v>0</v>
      </c>
      <c r="AH546" s="589">
        <f t="shared" si="99"/>
        <v>0</v>
      </c>
      <c r="AI546" s="589">
        <f t="shared" si="96"/>
        <v>0</v>
      </c>
      <c r="AJ546" s="589">
        <f t="shared" si="97"/>
        <v>0</v>
      </c>
      <c r="AK546" s="608">
        <f t="shared" si="100"/>
        <v>0</v>
      </c>
    </row>
    <row r="547" spans="1:37">
      <c r="A547" s="375"/>
      <c r="B547" s="158"/>
      <c r="C547" s="158"/>
      <c r="D547" s="434" t="s">
        <v>154</v>
      </c>
      <c r="E547" s="739" t="s">
        <v>127</v>
      </c>
      <c r="F547" s="740"/>
      <c r="G547" s="740"/>
      <c r="H547" s="740"/>
      <c r="I547" s="740"/>
      <c r="J547" s="740"/>
      <c r="K547" s="740"/>
      <c r="L547" s="740"/>
      <c r="M547" s="740"/>
      <c r="N547" s="741"/>
      <c r="O547" s="815"/>
      <c r="P547" s="816"/>
      <c r="Q547" s="789"/>
      <c r="R547" s="790"/>
      <c r="S547" s="790"/>
      <c r="T547" s="791"/>
      <c r="U547" s="509"/>
      <c r="V547" s="789"/>
      <c r="W547" s="790"/>
      <c r="X547" s="790"/>
      <c r="Y547" s="791"/>
      <c r="Z547" s="509"/>
      <c r="AA547" s="430"/>
      <c r="AB547" s="430"/>
      <c r="AC547" s="430"/>
      <c r="AD547" s="430"/>
      <c r="AE547" s="465"/>
      <c r="AF547" s="543"/>
      <c r="AG547" s="589">
        <f t="shared" si="98"/>
        <v>0</v>
      </c>
      <c r="AH547" s="589">
        <f t="shared" si="99"/>
        <v>0</v>
      </c>
      <c r="AI547" s="589">
        <f t="shared" si="96"/>
        <v>0</v>
      </c>
      <c r="AJ547" s="589">
        <f t="shared" si="97"/>
        <v>0</v>
      </c>
      <c r="AK547" s="608">
        <f t="shared" si="100"/>
        <v>0</v>
      </c>
    </row>
    <row r="548" spans="1:37">
      <c r="A548" s="375"/>
      <c r="B548" s="158"/>
      <c r="C548" s="158"/>
      <c r="D548" s="434" t="s">
        <v>31</v>
      </c>
      <c r="E548" s="739" t="s">
        <v>126</v>
      </c>
      <c r="F548" s="740"/>
      <c r="G548" s="740"/>
      <c r="H548" s="740"/>
      <c r="I548" s="740"/>
      <c r="J548" s="740"/>
      <c r="K548" s="740"/>
      <c r="L548" s="740"/>
      <c r="M548" s="740"/>
      <c r="N548" s="741"/>
      <c r="O548" s="815"/>
      <c r="P548" s="816"/>
      <c r="Q548" s="789"/>
      <c r="R548" s="790"/>
      <c r="S548" s="790"/>
      <c r="T548" s="791"/>
      <c r="U548" s="509"/>
      <c r="V548" s="789"/>
      <c r="W548" s="790"/>
      <c r="X548" s="790"/>
      <c r="Y548" s="791"/>
      <c r="Z548" s="509"/>
      <c r="AA548" s="430"/>
      <c r="AB548" s="430"/>
      <c r="AC548" s="430"/>
      <c r="AD548" s="430"/>
      <c r="AE548" s="465"/>
      <c r="AF548" s="543"/>
      <c r="AG548" s="589">
        <f t="shared" si="98"/>
        <v>0</v>
      </c>
      <c r="AH548" s="589">
        <f t="shared" si="99"/>
        <v>0</v>
      </c>
      <c r="AI548" s="589">
        <f t="shared" si="96"/>
        <v>0</v>
      </c>
      <c r="AJ548" s="589">
        <f t="shared" si="97"/>
        <v>0</v>
      </c>
      <c r="AK548" s="608">
        <f t="shared" si="100"/>
        <v>0</v>
      </c>
    </row>
    <row r="549" spans="1:37">
      <c r="A549" s="375"/>
      <c r="B549" s="158"/>
      <c r="C549" s="158"/>
      <c r="D549" s="434" t="s">
        <v>32</v>
      </c>
      <c r="E549" s="739" t="s">
        <v>557</v>
      </c>
      <c r="F549" s="740"/>
      <c r="G549" s="740"/>
      <c r="H549" s="740"/>
      <c r="I549" s="740"/>
      <c r="J549" s="740"/>
      <c r="K549" s="740"/>
      <c r="L549" s="740"/>
      <c r="M549" s="740"/>
      <c r="N549" s="741"/>
      <c r="O549" s="815"/>
      <c r="P549" s="816"/>
      <c r="Q549" s="789"/>
      <c r="R549" s="790"/>
      <c r="S549" s="790"/>
      <c r="T549" s="791"/>
      <c r="U549" s="509"/>
      <c r="V549" s="789"/>
      <c r="W549" s="790"/>
      <c r="X549" s="790"/>
      <c r="Y549" s="791"/>
      <c r="Z549" s="509"/>
      <c r="AA549" s="430"/>
      <c r="AB549" s="430"/>
      <c r="AC549" s="430"/>
      <c r="AD549" s="430"/>
      <c r="AE549" s="465"/>
      <c r="AF549" s="543"/>
      <c r="AG549" s="589">
        <f t="shared" si="98"/>
        <v>0</v>
      </c>
      <c r="AH549" s="589">
        <f t="shared" si="99"/>
        <v>0</v>
      </c>
      <c r="AI549" s="589">
        <f t="shared" si="96"/>
        <v>0</v>
      </c>
      <c r="AJ549" s="589">
        <f t="shared" si="97"/>
        <v>0</v>
      </c>
      <c r="AK549" s="608">
        <f t="shared" si="100"/>
        <v>0</v>
      </c>
    </row>
    <row r="550" spans="1:37">
      <c r="A550" s="375"/>
      <c r="B550" s="158"/>
      <c r="C550" s="158"/>
      <c r="D550" s="434" t="s">
        <v>33</v>
      </c>
      <c r="E550" s="739" t="s">
        <v>83</v>
      </c>
      <c r="F550" s="740"/>
      <c r="G550" s="740"/>
      <c r="H550" s="740"/>
      <c r="I550" s="740"/>
      <c r="J550" s="740"/>
      <c r="K550" s="740"/>
      <c r="L550" s="740"/>
      <c r="M550" s="740"/>
      <c r="N550" s="741"/>
      <c r="O550" s="815"/>
      <c r="P550" s="816"/>
      <c r="Q550" s="789"/>
      <c r="R550" s="790"/>
      <c r="S550" s="790"/>
      <c r="T550" s="791"/>
      <c r="U550" s="509"/>
      <c r="V550" s="789"/>
      <c r="W550" s="790"/>
      <c r="X550" s="790"/>
      <c r="Y550" s="791"/>
      <c r="Z550" s="509"/>
      <c r="AA550" s="430"/>
      <c r="AB550" s="430"/>
      <c r="AC550" s="430"/>
      <c r="AD550" s="430"/>
      <c r="AE550" s="465"/>
      <c r="AF550" s="543"/>
      <c r="AG550" s="589">
        <f t="shared" si="98"/>
        <v>0</v>
      </c>
      <c r="AH550" s="589">
        <f t="shared" si="99"/>
        <v>0</v>
      </c>
      <c r="AI550" s="589">
        <f t="shared" si="96"/>
        <v>0</v>
      </c>
      <c r="AJ550" s="589">
        <f t="shared" si="97"/>
        <v>0</v>
      </c>
      <c r="AK550" s="608">
        <f t="shared" si="100"/>
        <v>0</v>
      </c>
    </row>
    <row r="551" spans="1:37">
      <c r="A551" s="375"/>
      <c r="B551" s="158"/>
      <c r="C551" s="158"/>
      <c r="D551" s="158"/>
      <c r="E551" s="158"/>
      <c r="F551" s="158"/>
      <c r="G551" s="158"/>
      <c r="H551" s="158"/>
      <c r="I551" s="158"/>
      <c r="J551" s="158"/>
      <c r="K551" s="158"/>
      <c r="L551" s="158"/>
      <c r="M551" s="158"/>
      <c r="N551" s="436" t="s">
        <v>318</v>
      </c>
      <c r="O551" s="805">
        <f>IF(AND(SUM(O539:P550)=0,COUNTIF(O539:P550,"NS")&gt;0),"NS",SUM(O539:P550))</f>
        <v>0</v>
      </c>
      <c r="P551" s="806"/>
      <c r="Q551" s="805">
        <f>IF(AND(SUM(Q539:T550)=0,COUNTIF(Q539:T550,"NS")&gt;0),"NS",SUM(Q539:T550))</f>
        <v>0</v>
      </c>
      <c r="R551" s="807"/>
      <c r="S551" s="807"/>
      <c r="T551" s="806"/>
      <c r="U551" s="158"/>
      <c r="V551" s="805">
        <f>IF(AND(SUM(V539:Y550)=0,COUNTIF(V539:Y550,"NS")&gt;0),"NS",SUM(V539:Y550))</f>
        <v>0</v>
      </c>
      <c r="W551" s="807"/>
      <c r="X551" s="807"/>
      <c r="Y551" s="806"/>
      <c r="Z551" s="430"/>
      <c r="AA551" s="430"/>
      <c r="AB551" s="430"/>
      <c r="AC551" s="430"/>
      <c r="AD551" s="430"/>
      <c r="AE551" s="465"/>
      <c r="AF551" s="543"/>
      <c r="AG551" s="548">
        <f t="shared" ref="AG551:AH551" si="101">SUM(AG539:AG550)</f>
        <v>0</v>
      </c>
      <c r="AH551" s="548">
        <f t="shared" si="101"/>
        <v>0</v>
      </c>
      <c r="AK551" s="615">
        <f>SUM(AK539:AK550)</f>
        <v>0</v>
      </c>
    </row>
    <row r="552" spans="1:37">
      <c r="A552" s="375"/>
      <c r="B552" s="158"/>
      <c r="C552" s="158"/>
      <c r="D552" s="158"/>
      <c r="E552" s="158"/>
      <c r="F552" s="158"/>
      <c r="G552" s="158"/>
      <c r="H552" s="158"/>
      <c r="I552" s="158"/>
      <c r="J552" s="158"/>
      <c r="K552" s="158"/>
      <c r="L552" s="158"/>
      <c r="M552" s="158"/>
      <c r="N552" s="436"/>
      <c r="O552" s="515"/>
      <c r="P552" s="515"/>
      <c r="Q552" s="515"/>
      <c r="R552" s="515"/>
      <c r="S552" s="515"/>
      <c r="T552" s="515"/>
      <c r="U552" s="158"/>
      <c r="V552" s="515"/>
      <c r="W552" s="515"/>
      <c r="X552" s="515"/>
      <c r="Y552" s="515"/>
      <c r="Z552" s="430"/>
      <c r="AA552" s="430"/>
      <c r="AB552" s="430"/>
      <c r="AC552" s="430"/>
      <c r="AD552" s="430"/>
      <c r="AE552" s="465"/>
      <c r="AF552" s="543"/>
    </row>
    <row r="553" spans="1:37" ht="30" customHeight="1">
      <c r="A553" s="375"/>
      <c r="B553" s="158"/>
      <c r="C553" s="808" t="s">
        <v>448</v>
      </c>
      <c r="D553" s="808"/>
      <c r="E553" s="808"/>
      <c r="F553" s="808"/>
      <c r="G553" s="808"/>
      <c r="H553" s="808"/>
      <c r="I553" s="808"/>
      <c r="J553" s="808"/>
      <c r="K553" s="808"/>
      <c r="L553" s="808"/>
      <c r="M553" s="808"/>
      <c r="N553" s="808"/>
      <c r="O553" s="808"/>
      <c r="P553" s="808"/>
      <c r="Q553" s="808"/>
      <c r="R553" s="808"/>
      <c r="S553" s="808"/>
      <c r="T553" s="808"/>
      <c r="U553" s="808"/>
      <c r="V553" s="808"/>
      <c r="W553" s="808"/>
      <c r="X553" s="808"/>
      <c r="Y553" s="808"/>
      <c r="Z553" s="808"/>
      <c r="AA553" s="808"/>
      <c r="AB553" s="808"/>
      <c r="AC553" s="808"/>
      <c r="AD553" s="808"/>
      <c r="AE553" s="465"/>
      <c r="AF553" s="543"/>
    </row>
    <row r="554" spans="1:37" ht="30" customHeight="1">
      <c r="A554" s="375"/>
      <c r="B554" s="158"/>
      <c r="C554" s="809"/>
      <c r="D554" s="810"/>
      <c r="E554" s="810"/>
      <c r="F554" s="810"/>
      <c r="G554" s="810"/>
      <c r="H554" s="810"/>
      <c r="I554" s="810"/>
      <c r="J554" s="810"/>
      <c r="K554" s="810"/>
      <c r="L554" s="810"/>
      <c r="M554" s="810"/>
      <c r="N554" s="810"/>
      <c r="O554" s="810"/>
      <c r="P554" s="810"/>
      <c r="Q554" s="810"/>
      <c r="R554" s="810"/>
      <c r="S554" s="810"/>
      <c r="T554" s="810"/>
      <c r="U554" s="810"/>
      <c r="V554" s="810"/>
      <c r="W554" s="810"/>
      <c r="X554" s="810"/>
      <c r="Y554" s="810"/>
      <c r="Z554" s="810"/>
      <c r="AA554" s="810"/>
      <c r="AB554" s="810"/>
      <c r="AC554" s="810"/>
      <c r="AD554" s="811"/>
      <c r="AE554" s="465"/>
      <c r="AF554" s="543"/>
    </row>
    <row r="555" spans="1:37">
      <c r="A555" s="375"/>
      <c r="B555" s="714" t="str">
        <f>IF(SUM(AK551)=0,"","ERROR: Favor de revisar la suma por Fila ya que no coincide con el Total correspondiente")</f>
        <v/>
      </c>
      <c r="C555" s="714"/>
      <c r="D555" s="714"/>
      <c r="E555" s="714"/>
      <c r="F555" s="714"/>
      <c r="G555" s="714"/>
      <c r="H555" s="714"/>
      <c r="I555" s="714"/>
      <c r="J555" s="714"/>
      <c r="K555" s="714"/>
      <c r="L555" s="714"/>
      <c r="M555" s="714"/>
      <c r="N555" s="714"/>
      <c r="O555" s="714"/>
      <c r="P555" s="714"/>
      <c r="Q555" s="714"/>
      <c r="R555" s="714"/>
      <c r="S555" s="714"/>
      <c r="T555" s="714"/>
      <c r="U555" s="714"/>
      <c r="V555" s="714"/>
      <c r="W555" s="714"/>
      <c r="X555" s="714"/>
      <c r="Y555" s="714"/>
      <c r="Z555" s="714"/>
      <c r="AA555" s="714"/>
      <c r="AB555" s="714"/>
      <c r="AC555" s="714"/>
      <c r="AD555" s="714"/>
      <c r="AE555" s="465"/>
      <c r="AF555" s="543"/>
    </row>
    <row r="556" spans="1:37">
      <c r="A556" s="375"/>
      <c r="B556" s="714" t="str">
        <f>IF(SUM(AR540:AR544)=0,"","ERROR: Favor de revisar los datos registrados o coinciden con la pregunta anterior")</f>
        <v/>
      </c>
      <c r="C556" s="714"/>
      <c r="D556" s="714"/>
      <c r="E556" s="714"/>
      <c r="F556" s="714"/>
      <c r="G556" s="714"/>
      <c r="H556" s="714"/>
      <c r="I556" s="714"/>
      <c r="J556" s="714"/>
      <c r="K556" s="714"/>
      <c r="L556" s="714"/>
      <c r="M556" s="714"/>
      <c r="N556" s="714"/>
      <c r="O556" s="714"/>
      <c r="P556" s="714"/>
      <c r="Q556" s="714"/>
      <c r="R556" s="714"/>
      <c r="S556" s="714"/>
      <c r="T556" s="714"/>
      <c r="U556" s="714"/>
      <c r="V556" s="714"/>
      <c r="W556" s="714"/>
      <c r="X556" s="714"/>
      <c r="Y556" s="714"/>
      <c r="Z556" s="714"/>
      <c r="AA556" s="714"/>
      <c r="AB556" s="714"/>
      <c r="AC556" s="714"/>
      <c r="AD556" s="714"/>
      <c r="AE556" s="465"/>
      <c r="AF556" s="543"/>
    </row>
    <row r="557" spans="1:37">
      <c r="A557" s="375"/>
      <c r="B557" s="713" t="str">
        <f>IF(SUM(AG551:AH551)=0,"","ERROR: Favor de llenar las celdas correspondientes de acuerdo a las instrucciones, si no se cuenta con la información registrar NS")</f>
        <v/>
      </c>
      <c r="C557" s="713"/>
      <c r="D557" s="713"/>
      <c r="E557" s="713"/>
      <c r="F557" s="713"/>
      <c r="G557" s="713"/>
      <c r="H557" s="713"/>
      <c r="I557" s="713"/>
      <c r="J557" s="713"/>
      <c r="K557" s="713"/>
      <c r="L557" s="713"/>
      <c r="M557" s="713"/>
      <c r="N557" s="713"/>
      <c r="O557" s="713"/>
      <c r="P557" s="713"/>
      <c r="Q557" s="713"/>
      <c r="R557" s="713"/>
      <c r="S557" s="713"/>
      <c r="T557" s="713"/>
      <c r="U557" s="713"/>
      <c r="V557" s="713"/>
      <c r="W557" s="713"/>
      <c r="X557" s="713"/>
      <c r="Y557" s="713"/>
      <c r="Z557" s="713"/>
      <c r="AA557" s="713"/>
      <c r="AB557" s="713"/>
      <c r="AC557" s="713"/>
      <c r="AD557" s="713"/>
      <c r="AE557" s="465"/>
      <c r="AF557" s="543"/>
    </row>
    <row r="558" spans="1:37">
      <c r="A558" s="375"/>
      <c r="B558" s="158"/>
      <c r="C558" s="158"/>
      <c r="D558" s="158"/>
      <c r="E558" s="158"/>
      <c r="F558" s="158"/>
      <c r="G558" s="158"/>
      <c r="H558" s="158"/>
      <c r="I558" s="158"/>
      <c r="J558" s="158"/>
      <c r="K558" s="158"/>
      <c r="L558" s="158"/>
      <c r="M558" s="158"/>
      <c r="N558" s="436"/>
      <c r="O558" s="56"/>
      <c r="P558" s="56"/>
      <c r="Q558" s="56"/>
      <c r="R558" s="56"/>
      <c r="S558" s="56"/>
      <c r="T558" s="56"/>
      <c r="U558" s="158"/>
      <c r="V558" s="56"/>
      <c r="W558" s="56"/>
      <c r="X558" s="56"/>
      <c r="Y558" s="492"/>
      <c r="Z558" s="430"/>
      <c r="AA558" s="430"/>
      <c r="AB558" s="430"/>
      <c r="AC558" s="430"/>
      <c r="AD558" s="430"/>
      <c r="AE558" s="465"/>
      <c r="AF558" s="543"/>
      <c r="AG558">
        <f>COUNTBLANK(C561:H571)</f>
        <v>64</v>
      </c>
      <c r="AH558">
        <v>64</v>
      </c>
      <c r="AI558">
        <v>58</v>
      </c>
    </row>
    <row r="559" spans="1:37" ht="24" customHeight="1">
      <c r="A559" s="372" t="s">
        <v>280</v>
      </c>
      <c r="B559" s="797" t="s">
        <v>396</v>
      </c>
      <c r="C559" s="797"/>
      <c r="D559" s="797"/>
      <c r="E559" s="797"/>
      <c r="F559" s="797"/>
      <c r="G559" s="797"/>
      <c r="H559" s="797"/>
      <c r="I559" s="797"/>
      <c r="J559" s="797"/>
      <c r="K559" s="797"/>
      <c r="L559" s="797"/>
      <c r="M559" s="797"/>
      <c r="N559" s="797"/>
      <c r="O559" s="797"/>
      <c r="P559" s="797"/>
      <c r="Q559" s="797"/>
      <c r="R559" s="797"/>
      <c r="S559" s="797"/>
      <c r="T559" s="797"/>
      <c r="U559" s="797"/>
      <c r="V559" s="797"/>
      <c r="W559" s="797"/>
      <c r="X559" s="797"/>
      <c r="Y559" s="797"/>
      <c r="Z559" s="797"/>
      <c r="AA559" s="797"/>
      <c r="AB559" s="797"/>
      <c r="AC559" s="797"/>
      <c r="AD559" s="797"/>
      <c r="AE559" s="465"/>
      <c r="AF559" s="543"/>
      <c r="AG559" s="603" t="s">
        <v>764</v>
      </c>
    </row>
    <row r="560" spans="1:37" ht="15.75" thickBot="1">
      <c r="A560" s="375"/>
      <c r="AE560" s="465"/>
      <c r="AF560" s="543"/>
      <c r="AG560" s="603">
        <f>COUNTBLANK(C561:H565)</f>
        <v>29</v>
      </c>
      <c r="AH560">
        <v>29</v>
      </c>
    </row>
    <row r="561" spans="1:35" ht="15.75" thickBot="1">
      <c r="A561" s="375"/>
      <c r="C561" s="812"/>
      <c r="D561" s="813"/>
      <c r="E561" s="813"/>
      <c r="F561" s="814"/>
      <c r="G561" s="516" t="s">
        <v>694</v>
      </c>
      <c r="H561" s="517"/>
      <c r="I561" s="517"/>
      <c r="J561" s="517"/>
      <c r="K561" s="517"/>
      <c r="L561" s="517"/>
      <c r="M561" s="517"/>
      <c r="N561" s="517"/>
      <c r="O561" s="517"/>
      <c r="P561" s="517"/>
      <c r="Q561" s="517"/>
      <c r="R561" s="517"/>
      <c r="S561" s="517"/>
      <c r="T561" s="517"/>
      <c r="U561" s="517"/>
      <c r="V561" s="517"/>
      <c r="W561" s="517"/>
      <c r="X561" s="517"/>
      <c r="Y561" s="517"/>
      <c r="AE561" s="465"/>
      <c r="AF561" s="543"/>
      <c r="AG561" s="603" t="s">
        <v>744</v>
      </c>
      <c r="AH561" s="603" t="s">
        <v>749</v>
      </c>
      <c r="AI561" s="603" t="s">
        <v>768</v>
      </c>
    </row>
    <row r="562" spans="1:35">
      <c r="A562" s="375"/>
      <c r="AE562" s="465"/>
      <c r="AF562" s="543"/>
      <c r="AG562" s="604">
        <f>COUNTIF(E563:H565,"NS")</f>
        <v>0</v>
      </c>
      <c r="AH562" s="604">
        <f>SUM(E563:H565)</f>
        <v>0</v>
      </c>
      <c r="AI562" s="603">
        <f>IF(AG560=AH560,0,IF(OR(AND(C561=0,AG562&gt;0),AND(C561="ns",AH562&gt;0),AND(C561="ns",AG562=0,AH562=0)),0,IF(OR(AND(C561&gt;0,AG562=2),AND(C561="ns",AG562=2),AND(C561="ns",AH562=0,AG562&gt;0),C561=AH562),0,1)))</f>
        <v>0</v>
      </c>
    </row>
    <row r="563" spans="1:35">
      <c r="A563" s="375"/>
      <c r="E563" s="792"/>
      <c r="F563" s="794"/>
      <c r="G563" s="794"/>
      <c r="H563" s="793"/>
      <c r="I563" s="795" t="s">
        <v>558</v>
      </c>
      <c r="J563" s="796"/>
      <c r="K563" s="796"/>
      <c r="L563" s="796"/>
      <c r="AE563" s="465"/>
      <c r="AF563" s="543"/>
    </row>
    <row r="564" spans="1:35">
      <c r="A564" s="375"/>
      <c r="AE564" s="465"/>
      <c r="AF564" s="543"/>
    </row>
    <row r="565" spans="1:35">
      <c r="A565" s="375"/>
      <c r="E565" s="792"/>
      <c r="F565" s="794"/>
      <c r="G565" s="794"/>
      <c r="H565" s="793"/>
      <c r="I565" s="795" t="s">
        <v>375</v>
      </c>
      <c r="J565" s="796"/>
      <c r="K565" s="796"/>
      <c r="AE565" s="465"/>
      <c r="AF565" s="543"/>
    </row>
    <row r="566" spans="1:35" ht="15.75" thickBot="1">
      <c r="A566" s="375"/>
      <c r="AE566" s="465"/>
      <c r="AF566" s="543"/>
      <c r="AG566" s="603" t="s">
        <v>764</v>
      </c>
    </row>
    <row r="567" spans="1:35" ht="15.75" thickBot="1">
      <c r="A567" s="375"/>
      <c r="C567" s="812"/>
      <c r="D567" s="813"/>
      <c r="E567" s="813"/>
      <c r="F567" s="814"/>
      <c r="G567" s="516" t="s">
        <v>695</v>
      </c>
      <c r="H567" s="517"/>
      <c r="I567" s="517"/>
      <c r="J567" s="517"/>
      <c r="K567" s="517"/>
      <c r="L567" s="517"/>
      <c r="M567" s="517"/>
      <c r="N567" s="517"/>
      <c r="O567" s="517"/>
      <c r="P567" s="517"/>
      <c r="Q567" s="517"/>
      <c r="R567" s="517"/>
      <c r="S567" s="517"/>
      <c r="T567" s="517"/>
      <c r="U567" s="517"/>
      <c r="V567" s="517"/>
      <c r="W567" s="517"/>
      <c r="AE567" s="465"/>
      <c r="AF567" s="543"/>
      <c r="AG567" s="603">
        <f>COUNTBLANK(C567:H571)</f>
        <v>29</v>
      </c>
      <c r="AH567">
        <v>29</v>
      </c>
    </row>
    <row r="568" spans="1:35">
      <c r="A568" s="375"/>
      <c r="AE568" s="465"/>
      <c r="AF568" s="543"/>
      <c r="AG568" s="603" t="s">
        <v>744</v>
      </c>
      <c r="AH568" s="603" t="s">
        <v>749</v>
      </c>
      <c r="AI568" s="603" t="s">
        <v>768</v>
      </c>
    </row>
    <row r="569" spans="1:35">
      <c r="A569" s="375"/>
      <c r="E569" s="792"/>
      <c r="F569" s="794"/>
      <c r="G569" s="794"/>
      <c r="H569" s="793"/>
      <c r="I569" s="795" t="s">
        <v>559</v>
      </c>
      <c r="J569" s="796"/>
      <c r="K569" s="796"/>
      <c r="L569" s="796"/>
      <c r="AE569" s="465"/>
      <c r="AF569" s="543"/>
      <c r="AG569" s="604">
        <f>COUNTIF(E569:H571,"NS")</f>
        <v>0</v>
      </c>
      <c r="AH569" s="604">
        <f>SUM(E569:H571)</f>
        <v>0</v>
      </c>
      <c r="AI569" s="603">
        <f>IF(AG567=AH567,0,IF(OR(AND(C567=0,AG569&gt;0),AND(C567="ns",AH569&gt;0),AND(C567="ns",AG569=0,AH569=0)),0,IF(OR(AND(C567&gt;0,AG569=2),AND(C567="ns",AG569=2),AND(C567="ns",AH569=0,AG569&gt;0),C567=AH569),0,1)))</f>
        <v>0</v>
      </c>
    </row>
    <row r="570" spans="1:35">
      <c r="A570" s="375"/>
      <c r="AE570" s="465"/>
      <c r="AF570" s="543"/>
    </row>
    <row r="571" spans="1:35">
      <c r="A571" s="375"/>
      <c r="E571" s="792"/>
      <c r="F571" s="794"/>
      <c r="G571" s="794"/>
      <c r="H571" s="793"/>
      <c r="I571" s="795" t="s">
        <v>376</v>
      </c>
      <c r="J571" s="796"/>
      <c r="K571" s="796"/>
      <c r="AE571" s="465"/>
      <c r="AF571" s="543"/>
    </row>
    <row r="572" spans="1:35">
      <c r="A572" s="375"/>
      <c r="AE572" s="465"/>
      <c r="AF572" s="543"/>
    </row>
    <row r="573" spans="1:35">
      <c r="A573" s="375"/>
      <c r="B573" s="716" t="str">
        <f>IF(SUM(AI562:AI569)=0,"","ERROR: Favor de revisar la suma, ya que no coincide con el total correspondiente")</f>
        <v/>
      </c>
      <c r="C573" s="716"/>
      <c r="D573" s="716"/>
      <c r="E573" s="716"/>
      <c r="F573" s="716"/>
      <c r="G573" s="716"/>
      <c r="H573" s="716"/>
      <c r="I573" s="716"/>
      <c r="J573" s="716"/>
      <c r="K573" s="716"/>
      <c r="L573" s="716"/>
      <c r="M573" s="716"/>
      <c r="N573" s="716"/>
      <c r="O573" s="716"/>
      <c r="P573" s="716"/>
      <c r="Q573" s="716"/>
      <c r="R573" s="716"/>
      <c r="S573" s="716"/>
      <c r="T573" s="716"/>
      <c r="U573" s="716"/>
      <c r="V573" s="716"/>
      <c r="W573" s="716"/>
      <c r="X573" s="716"/>
      <c r="Y573" s="716"/>
      <c r="Z573" s="716"/>
      <c r="AA573" s="716"/>
      <c r="AB573" s="716"/>
      <c r="AC573" s="716"/>
      <c r="AD573" s="716"/>
      <c r="AE573" s="465"/>
      <c r="AF573" s="543"/>
    </row>
    <row r="574" spans="1:35">
      <c r="A574" s="375"/>
      <c r="B574" s="713" t="str">
        <f>IF(OR(AG558=AH558,AG558=AI558),"","ERROR: Favor de llenar todas la celdas. Si no se cuenta con la información, registrar NS")</f>
        <v/>
      </c>
      <c r="C574" s="713"/>
      <c r="D574" s="713"/>
      <c r="E574" s="713"/>
      <c r="F574" s="713"/>
      <c r="G574" s="713"/>
      <c r="H574" s="713"/>
      <c r="I574" s="713"/>
      <c r="J574" s="713"/>
      <c r="K574" s="713"/>
      <c r="L574" s="713"/>
      <c r="M574" s="713"/>
      <c r="N574" s="713"/>
      <c r="O574" s="713"/>
      <c r="P574" s="713"/>
      <c r="Q574" s="713"/>
      <c r="R574" s="713"/>
      <c r="S574" s="713"/>
      <c r="T574" s="713"/>
      <c r="U574" s="713"/>
      <c r="V574" s="713"/>
      <c r="W574" s="713"/>
      <c r="X574" s="713"/>
      <c r="Y574" s="713"/>
      <c r="Z574" s="713"/>
      <c r="AA574" s="713"/>
      <c r="AB574" s="713"/>
      <c r="AC574" s="713"/>
      <c r="AD574" s="713"/>
      <c r="AE574" s="465"/>
      <c r="AF574" s="543"/>
    </row>
    <row r="575" spans="1:35" ht="40.5" customHeight="1">
      <c r="A575" s="372" t="s">
        <v>312</v>
      </c>
      <c r="B575" s="797" t="s">
        <v>560</v>
      </c>
      <c r="C575" s="797"/>
      <c r="D575" s="797"/>
      <c r="E575" s="797"/>
      <c r="F575" s="797"/>
      <c r="G575" s="797"/>
      <c r="H575" s="797"/>
      <c r="I575" s="797"/>
      <c r="J575" s="797"/>
      <c r="K575" s="797"/>
      <c r="L575" s="797"/>
      <c r="M575" s="797"/>
      <c r="N575" s="797"/>
      <c r="O575" s="797"/>
      <c r="P575" s="797"/>
      <c r="Q575" s="797"/>
      <c r="R575" s="797"/>
      <c r="S575" s="797"/>
      <c r="T575" s="797"/>
      <c r="U575" s="797"/>
      <c r="V575" s="797"/>
      <c r="W575" s="797"/>
      <c r="X575" s="797"/>
      <c r="Y575" s="797"/>
      <c r="Z575" s="797"/>
      <c r="AA575" s="797"/>
      <c r="AB575" s="797"/>
      <c r="AC575" s="797"/>
      <c r="AD575" s="797"/>
      <c r="AE575" s="465"/>
      <c r="AF575" s="543"/>
    </row>
    <row r="576" spans="1:35">
      <c r="A576" s="375"/>
      <c r="C576" s="787" t="s">
        <v>561</v>
      </c>
      <c r="D576" s="787"/>
      <c r="E576" s="787"/>
      <c r="F576" s="787"/>
      <c r="G576" s="787"/>
      <c r="H576" s="787"/>
      <c r="I576" s="787"/>
      <c r="J576" s="787"/>
      <c r="K576" s="787"/>
      <c r="L576" s="787"/>
      <c r="M576" s="787"/>
      <c r="N576" s="787"/>
      <c r="O576" s="787"/>
      <c r="P576" s="787"/>
      <c r="Q576" s="787"/>
      <c r="R576" s="787"/>
      <c r="S576" s="787"/>
      <c r="T576" s="787"/>
      <c r="U576" s="787"/>
      <c r="V576" s="787"/>
      <c r="W576" s="787"/>
      <c r="X576" s="787"/>
      <c r="Y576" s="787"/>
      <c r="Z576" s="787"/>
      <c r="AA576" s="787"/>
      <c r="AB576" s="787"/>
      <c r="AC576" s="787"/>
      <c r="AD576" s="787"/>
      <c r="AE576" s="465"/>
      <c r="AF576" s="543"/>
    </row>
    <row r="577" spans="1:57">
      <c r="A577" s="375"/>
      <c r="C577" s="787" t="s">
        <v>389</v>
      </c>
      <c r="D577" s="787"/>
      <c r="E577" s="787"/>
      <c r="F577" s="787"/>
      <c r="G577" s="787"/>
      <c r="H577" s="787"/>
      <c r="I577" s="787"/>
      <c r="J577" s="787"/>
      <c r="K577" s="787"/>
      <c r="L577" s="787"/>
      <c r="M577" s="787"/>
      <c r="N577" s="787"/>
      <c r="O577" s="787"/>
      <c r="P577" s="787"/>
      <c r="Q577" s="787"/>
      <c r="R577" s="787"/>
      <c r="S577" s="787"/>
      <c r="T577" s="787"/>
      <c r="U577" s="787"/>
      <c r="V577" s="787"/>
      <c r="W577" s="787"/>
      <c r="X577" s="787"/>
      <c r="Y577" s="787"/>
      <c r="Z577" s="787"/>
      <c r="AA577" s="787"/>
      <c r="AB577" s="787"/>
      <c r="AC577" s="787"/>
      <c r="AD577" s="787"/>
      <c r="AE577" s="465"/>
      <c r="AF577" s="543"/>
    </row>
    <row r="578" spans="1:57" ht="27.75" customHeight="1">
      <c r="A578" s="375"/>
      <c r="C578" s="787" t="s">
        <v>562</v>
      </c>
      <c r="D578" s="787"/>
      <c r="E578" s="787"/>
      <c r="F578" s="787"/>
      <c r="G578" s="787"/>
      <c r="H578" s="787"/>
      <c r="I578" s="787"/>
      <c r="J578" s="787"/>
      <c r="K578" s="787"/>
      <c r="L578" s="787"/>
      <c r="M578" s="787"/>
      <c r="N578" s="787"/>
      <c r="O578" s="787"/>
      <c r="P578" s="787"/>
      <c r="Q578" s="787"/>
      <c r="R578" s="787"/>
      <c r="S578" s="787"/>
      <c r="T578" s="787"/>
      <c r="U578" s="787"/>
      <c r="V578" s="787"/>
      <c r="W578" s="787"/>
      <c r="X578" s="787"/>
      <c r="Y578" s="787"/>
      <c r="Z578" s="787"/>
      <c r="AA578" s="787"/>
      <c r="AB578" s="787"/>
      <c r="AC578" s="787"/>
      <c r="AD578" s="787"/>
      <c r="AE578" s="465"/>
      <c r="AF578" s="543"/>
    </row>
    <row r="579" spans="1:57">
      <c r="A579" s="375"/>
      <c r="C579" s="518"/>
      <c r="D579" s="518"/>
      <c r="E579" s="518"/>
      <c r="F579" s="518"/>
      <c r="G579" s="518"/>
      <c r="H579" s="518"/>
      <c r="I579" s="518"/>
      <c r="J579" s="518"/>
      <c r="K579" s="518"/>
      <c r="L579" s="518"/>
      <c r="M579" s="518"/>
      <c r="N579" s="518"/>
      <c r="O579" s="518"/>
      <c r="P579" s="518"/>
      <c r="Q579" s="518"/>
      <c r="R579" s="518"/>
      <c r="S579" s="518"/>
      <c r="T579" s="518"/>
      <c r="U579" s="518"/>
      <c r="V579" s="518"/>
      <c r="W579" s="518"/>
      <c r="X579" s="518"/>
      <c r="Y579" s="518"/>
      <c r="Z579" s="505"/>
      <c r="AA579" s="505"/>
      <c r="AB579" s="505"/>
      <c r="AC579" s="505"/>
      <c r="AD579" s="505"/>
      <c r="AE579" s="465"/>
      <c r="AF579" s="543"/>
      <c r="AG579" s="140" t="s">
        <v>764</v>
      </c>
      <c r="AH579" s="140" t="s">
        <v>747</v>
      </c>
      <c r="AN579" s="140"/>
    </row>
    <row r="580" spans="1:57" ht="36.75" customHeight="1">
      <c r="A580" s="375"/>
      <c r="B580" s="798" t="s">
        <v>355</v>
      </c>
      <c r="C580" s="798"/>
      <c r="D580" s="798"/>
      <c r="E580" s="798"/>
      <c r="F580" s="798"/>
      <c r="G580" s="798"/>
      <c r="H580" s="798"/>
      <c r="I580" s="798"/>
      <c r="J580" s="799" t="s">
        <v>563</v>
      </c>
      <c r="K580" s="799"/>
      <c r="L580" s="799"/>
      <c r="M580" s="799"/>
      <c r="N580" s="799"/>
      <c r="O580" s="799"/>
      <c r="P580" s="799"/>
      <c r="Q580" s="799"/>
      <c r="R580" s="799"/>
      <c r="S580" s="799"/>
      <c r="T580" s="799" t="s">
        <v>564</v>
      </c>
      <c r="U580" s="799"/>
      <c r="V580" s="799"/>
      <c r="W580" s="799"/>
      <c r="X580" s="799"/>
      <c r="Y580" s="799"/>
      <c r="Z580" s="799"/>
      <c r="AA580" s="799"/>
      <c r="AB580" s="799"/>
      <c r="AC580" s="799"/>
      <c r="AD580" s="800" t="s">
        <v>117</v>
      </c>
      <c r="AE580" s="465"/>
      <c r="AF580" s="543"/>
      <c r="AG580" s="140">
        <f>COUNTBLANK(J583:AC592)</f>
        <v>200</v>
      </c>
      <c r="AH580" s="140">
        <v>200</v>
      </c>
      <c r="AN580" s="140"/>
    </row>
    <row r="581" spans="1:57" ht="30" customHeight="1">
      <c r="A581" s="375"/>
      <c r="B581" s="798"/>
      <c r="C581" s="798"/>
      <c r="D581" s="798"/>
      <c r="E581" s="798"/>
      <c r="F581" s="798"/>
      <c r="G581" s="798"/>
      <c r="H581" s="798"/>
      <c r="I581" s="798"/>
      <c r="J581" s="801" t="s">
        <v>565</v>
      </c>
      <c r="K581" s="801"/>
      <c r="L581" s="771" t="s">
        <v>566</v>
      </c>
      <c r="M581" s="771"/>
      <c r="N581" s="771"/>
      <c r="O581" s="771"/>
      <c r="P581" s="771" t="s">
        <v>549</v>
      </c>
      <c r="Q581" s="771"/>
      <c r="R581" s="771"/>
      <c r="S581" s="771"/>
      <c r="T581" s="801" t="s">
        <v>565</v>
      </c>
      <c r="U581" s="801"/>
      <c r="V581" s="771" t="s">
        <v>566</v>
      </c>
      <c r="W581" s="771"/>
      <c r="X581" s="771"/>
      <c r="Y581" s="771"/>
      <c r="Z581" s="771" t="s">
        <v>549</v>
      </c>
      <c r="AA581" s="771"/>
      <c r="AB581" s="771"/>
      <c r="AC581" s="771"/>
      <c r="AD581" s="800"/>
      <c r="AE581" s="519"/>
      <c r="AF581" s="547"/>
      <c r="AG581" t="s">
        <v>786</v>
      </c>
      <c r="AI581" s="621" t="s">
        <v>789</v>
      </c>
      <c r="AL581" s="283" t="s">
        <v>784</v>
      </c>
      <c r="AM581" s="283"/>
      <c r="AN581" s="283"/>
      <c r="AO581" s="622" t="s">
        <v>785</v>
      </c>
      <c r="AP581" s="622"/>
      <c r="AQ581" s="622"/>
    </row>
    <row r="582" spans="1:57" ht="30" customHeight="1">
      <c r="A582" s="375"/>
      <c r="B582" s="798"/>
      <c r="C582" s="798"/>
      <c r="D582" s="798"/>
      <c r="E582" s="798"/>
      <c r="F582" s="798"/>
      <c r="G582" s="798"/>
      <c r="H582" s="798"/>
      <c r="I582" s="798"/>
      <c r="J582" s="801"/>
      <c r="K582" s="801"/>
      <c r="L582" s="802" t="s">
        <v>24</v>
      </c>
      <c r="M582" s="802"/>
      <c r="N582" s="803" t="s">
        <v>25</v>
      </c>
      <c r="O582" s="804"/>
      <c r="P582" s="802" t="s">
        <v>24</v>
      </c>
      <c r="Q582" s="802"/>
      <c r="R582" s="803" t="s">
        <v>25</v>
      </c>
      <c r="S582" s="804"/>
      <c r="T582" s="801"/>
      <c r="U582" s="801"/>
      <c r="V582" s="802" t="s">
        <v>24</v>
      </c>
      <c r="W582" s="802"/>
      <c r="X582" s="803" t="s">
        <v>25</v>
      </c>
      <c r="Y582" s="804"/>
      <c r="Z582" s="802" t="s">
        <v>24</v>
      </c>
      <c r="AA582" s="802"/>
      <c r="AB582" s="803" t="s">
        <v>25</v>
      </c>
      <c r="AC582" s="804"/>
      <c r="AD582" s="800"/>
      <c r="AE582" s="519"/>
      <c r="AF582" s="547"/>
      <c r="AG582" t="s">
        <v>787</v>
      </c>
      <c r="AH582" t="s">
        <v>788</v>
      </c>
      <c r="AI582" t="s">
        <v>787</v>
      </c>
      <c r="AJ582" t="s">
        <v>788</v>
      </c>
      <c r="AL582" s="603" t="s">
        <v>744</v>
      </c>
      <c r="AM582" s="620" t="s">
        <v>749</v>
      </c>
      <c r="AN582" s="603" t="s">
        <v>746</v>
      </c>
      <c r="AO582" s="603" t="s">
        <v>744</v>
      </c>
      <c r="AP582" s="620" t="s">
        <v>749</v>
      </c>
      <c r="AQ582" s="603" t="s">
        <v>746</v>
      </c>
      <c r="AU582" t="s">
        <v>167</v>
      </c>
      <c r="BA582" t="s">
        <v>108</v>
      </c>
    </row>
    <row r="583" spans="1:57">
      <c r="A583" s="375"/>
      <c r="B583" s="432" t="s">
        <v>119</v>
      </c>
      <c r="C583" s="506" t="s">
        <v>112</v>
      </c>
      <c r="D583" s="507"/>
      <c r="E583" s="507"/>
      <c r="F583" s="507"/>
      <c r="G583" s="507"/>
      <c r="H583" s="507"/>
      <c r="I583" s="508"/>
      <c r="J583" s="792"/>
      <c r="K583" s="793"/>
      <c r="L583" s="792"/>
      <c r="M583" s="793"/>
      <c r="N583" s="786"/>
      <c r="O583" s="786"/>
      <c r="P583" s="786"/>
      <c r="Q583" s="786"/>
      <c r="R583" s="786"/>
      <c r="S583" s="786"/>
      <c r="T583" s="786"/>
      <c r="U583" s="786"/>
      <c r="V583" s="792"/>
      <c r="W583" s="793"/>
      <c r="X583" s="792"/>
      <c r="Y583" s="793"/>
      <c r="Z583" s="786"/>
      <c r="AA583" s="786"/>
      <c r="AB583" s="786"/>
      <c r="AC583" s="786"/>
      <c r="AD583" s="623" t="str">
        <f>IF(AND(S161="X",AC161="X"),"X","")</f>
        <v/>
      </c>
      <c r="AE583" s="520"/>
      <c r="AF583" s="547"/>
      <c r="AG583" s="589">
        <f>$S161</f>
        <v>0</v>
      </c>
      <c r="AH583" s="589">
        <f>$AC161</f>
        <v>0</v>
      </c>
      <c r="AI583" s="589">
        <f>IF(OR(AND($AG$580=$AH$580),AND(AG583="x",COUNTBLANK(J583:S583)=10),AND(AG583=0,OR(COUNTBLANK(L583:O583)=2,COUNTBLANK(P583:S583)=2),J583&gt;0)),0,1)</f>
        <v>0</v>
      </c>
      <c r="AJ583" s="589">
        <f>IF(OR(AND($AG$580=$AH$580),AND(AH583="x",COUNTBLANK(T583:AC583)=10),AND(AH583=0,OR(COUNTBLANK(V583:Y583)=2,COUNTBLANK(Z583:AC583)=2),T583&gt;0)),0,1)</f>
        <v>0</v>
      </c>
      <c r="AL583" s="620">
        <f t="shared" ref="AL583:AL592" si="102">COUNTIF(L583:S583,"NS")</f>
        <v>0</v>
      </c>
      <c r="AM583" s="604">
        <f t="shared" ref="AM583:AM592" si="103">SUM(L583:S583)</f>
        <v>0</v>
      </c>
      <c r="AN583" s="610">
        <f t="shared" ref="AN583:AN592" si="104">IF($AG$1032=32,0,IF(OR(AND(J583=0,AL583&gt;0),AND(J583="NS",AM583&gt;0),AND(J583="NS",AM583=0,AL583=0)),1,IF(OR(AND(AL583&gt;=2,AM583&lt;J583),AND(J583="NS",AM583=0,AL583&gt;0),J583=AM583),0,1)))</f>
        <v>0</v>
      </c>
      <c r="AO583" s="620">
        <f t="shared" ref="AO583:AO592" si="105">COUNTIF(V583:AC583,"NS")</f>
        <v>0</v>
      </c>
      <c r="AP583" s="604">
        <f t="shared" ref="AP583:AP592" si="106">SUM(V583:AC583)</f>
        <v>0</v>
      </c>
      <c r="AQ583" s="610">
        <f t="shared" ref="AQ583:AQ592" si="107">IF($AG$1032=32,0,IF(OR(AND(T583=0,AO583&gt;0),AND(T583="NS",AP583&gt;0),AND(T583="NS",AP583=0,AO583=0)),1,IF(OR(AND(AO583&gt;=2,AP583&lt;T583),AND(T583="NS",AP583=0,AO583&gt;0),T583=AP583),0,1)))</f>
        <v>0</v>
      </c>
      <c r="AV583" s="589" t="s">
        <v>790</v>
      </c>
      <c r="AW583" s="589" t="s">
        <v>744</v>
      </c>
      <c r="AX583" s="589" t="s">
        <v>745</v>
      </c>
      <c r="AY583" s="589" t="s">
        <v>754</v>
      </c>
      <c r="BB583" s="589" t="s">
        <v>790</v>
      </c>
      <c r="BC583" s="589" t="s">
        <v>744</v>
      </c>
      <c r="BD583" s="589" t="s">
        <v>745</v>
      </c>
      <c r="BE583" s="589" t="s">
        <v>754</v>
      </c>
    </row>
    <row r="584" spans="1:57">
      <c r="A584" s="375"/>
      <c r="B584" s="432" t="s">
        <v>121</v>
      </c>
      <c r="C584" s="506" t="s">
        <v>129</v>
      </c>
      <c r="D584" s="507"/>
      <c r="E584" s="507"/>
      <c r="F584" s="507"/>
      <c r="G584" s="507"/>
      <c r="H584" s="507"/>
      <c r="I584" s="508"/>
      <c r="J584" s="786"/>
      <c r="K584" s="786"/>
      <c r="L584" s="786"/>
      <c r="M584" s="786"/>
      <c r="N584" s="786"/>
      <c r="O584" s="786"/>
      <c r="P584" s="786"/>
      <c r="Q584" s="786"/>
      <c r="R584" s="786"/>
      <c r="S584" s="786"/>
      <c r="T584" s="786"/>
      <c r="U584" s="786"/>
      <c r="V584" s="786"/>
      <c r="W584" s="786"/>
      <c r="X584" s="786"/>
      <c r="Y584" s="786"/>
      <c r="Z584" s="786"/>
      <c r="AA584" s="786"/>
      <c r="AB584" s="786"/>
      <c r="AC584" s="786"/>
      <c r="AD584" s="623" t="str">
        <f t="shared" ref="AD584:AD592" si="108">IF(AND(S162="X",AC162="X"),"X","")</f>
        <v/>
      </c>
      <c r="AE584" s="520"/>
      <c r="AF584" s="547"/>
      <c r="AG584" s="589">
        <f t="shared" ref="AG584:AG592" si="109">$S162</f>
        <v>0</v>
      </c>
      <c r="AH584" s="589">
        <f t="shared" ref="AH584:AH592" si="110">$AC162</f>
        <v>0</v>
      </c>
      <c r="AI584" s="589">
        <f t="shared" ref="AI584:AI592" si="111">IF(OR(AND($AG$580=$AH$580),AND(AG584="x",COUNTBLANK(J584:S584)=10),AND(AG584=0,OR(COUNTBLANK(L584:O584)=2,COUNTBLANK(P584:S584)=2),J584&gt;0)),0,1)</f>
        <v>0</v>
      </c>
      <c r="AJ584" s="589">
        <f t="shared" ref="AJ584:AJ592" si="112">IF(OR(AND($AG$580=$AH$580),AND(AH584="x",COUNTBLANK(T584:AC584)=10),AND(AH584=0,OR(COUNTBLANK(V584:Y584)=2,COUNTBLANK(Z584:AC584)=2),T584&gt;0)),0,1)</f>
        <v>0</v>
      </c>
      <c r="AL584" s="620">
        <f t="shared" si="102"/>
        <v>0</v>
      </c>
      <c r="AM584" s="604">
        <f t="shared" si="103"/>
        <v>0</v>
      </c>
      <c r="AN584" s="610">
        <f t="shared" si="104"/>
        <v>0</v>
      </c>
      <c r="AO584" s="620">
        <f t="shared" si="105"/>
        <v>0</v>
      </c>
      <c r="AP584" s="604">
        <f t="shared" si="106"/>
        <v>0</v>
      </c>
      <c r="AQ584" s="610">
        <f t="shared" si="107"/>
        <v>0</v>
      </c>
      <c r="AU584" t="s">
        <v>755</v>
      </c>
      <c r="AV584" s="609">
        <f>C561</f>
        <v>0</v>
      </c>
      <c r="AW584" s="589">
        <f>COUNTIF(J583:K592,"NS")</f>
        <v>0</v>
      </c>
      <c r="AX584" s="589">
        <f>SUM(J583:K592)</f>
        <v>0</v>
      </c>
      <c r="AY584" s="610">
        <f>IF($AG$580=$AH$580,0,IF(OR(AND(AV584=0,AW584&gt;0),AND(AV584="NS",AX584&gt;0),AND(AV584="NS",AX584=0,AW584=0)),1,IF(OR(AND(AW584&gt;=2,AX584&lt;AV584),AND(AV584="NS",AX584=0,AW584&gt;0),AV584&gt;=AX584),0,1)))</f>
        <v>0</v>
      </c>
      <c r="BA584" t="s">
        <v>755</v>
      </c>
      <c r="BB584" s="609">
        <f>C567</f>
        <v>0</v>
      </c>
      <c r="BC584" s="589">
        <f>COUNTIF(T583:U592,"NS")</f>
        <v>0</v>
      </c>
      <c r="BD584" s="589">
        <f>SUM(T583:U592)</f>
        <v>0</v>
      </c>
      <c r="BE584" s="610">
        <f>IF($AG$580=$AH$580,0,IF(OR(AND(BB584=0,BC584&gt;0),AND(BB584="NS",BD584&gt;0),AND(BB584="NS",BD584=0,BC584=0)),1,IF(OR(AND(BC584&gt;=2,BD584&lt;BB584),AND(BB584="NS",BD584=0,BC584&gt;0),BB584&gt;=BD584),0,1)))</f>
        <v>0</v>
      </c>
    </row>
    <row r="585" spans="1:57">
      <c r="A585" s="375"/>
      <c r="B585" s="434" t="s">
        <v>122</v>
      </c>
      <c r="C585" s="510" t="s">
        <v>113</v>
      </c>
      <c r="D585" s="511"/>
      <c r="E585" s="511"/>
      <c r="F585" s="511"/>
      <c r="G585" s="511"/>
      <c r="H585" s="511"/>
      <c r="I585" s="512"/>
      <c r="J585" s="786"/>
      <c r="K585" s="786"/>
      <c r="L585" s="786"/>
      <c r="M585" s="786"/>
      <c r="N585" s="786"/>
      <c r="O585" s="786"/>
      <c r="P585" s="786"/>
      <c r="Q585" s="786"/>
      <c r="R585" s="786"/>
      <c r="S585" s="786"/>
      <c r="T585" s="786"/>
      <c r="U585" s="786"/>
      <c r="V585" s="786"/>
      <c r="W585" s="786"/>
      <c r="X585" s="786"/>
      <c r="Y585" s="786"/>
      <c r="Z585" s="786"/>
      <c r="AA585" s="786"/>
      <c r="AB585" s="786"/>
      <c r="AC585" s="786"/>
      <c r="AD585" s="623" t="str">
        <f t="shared" si="108"/>
        <v/>
      </c>
      <c r="AE585" s="520"/>
      <c r="AF585" s="547"/>
      <c r="AG585" s="589">
        <f t="shared" si="109"/>
        <v>0</v>
      </c>
      <c r="AH585" s="589">
        <f t="shared" si="110"/>
        <v>0</v>
      </c>
      <c r="AI585" s="589">
        <f t="shared" si="111"/>
        <v>0</v>
      </c>
      <c r="AJ585" s="589">
        <f t="shared" si="112"/>
        <v>0</v>
      </c>
      <c r="AL585" s="620">
        <f t="shared" si="102"/>
        <v>0</v>
      </c>
      <c r="AM585" s="604">
        <f t="shared" si="103"/>
        <v>0</v>
      </c>
      <c r="AN585" s="610">
        <f t="shared" si="104"/>
        <v>0</v>
      </c>
      <c r="AO585" s="620">
        <f t="shared" si="105"/>
        <v>0</v>
      </c>
      <c r="AP585" s="604">
        <f t="shared" si="106"/>
        <v>0</v>
      </c>
      <c r="AQ585" s="610">
        <f t="shared" si="107"/>
        <v>0</v>
      </c>
      <c r="AU585" t="s">
        <v>758</v>
      </c>
      <c r="AV585" s="609">
        <f>E563</f>
        <v>0</v>
      </c>
      <c r="AW585" s="589">
        <f>COUNTIF(L583:M592,"NS")+COUNTIF(P583:Q592,"NS")</f>
        <v>0</v>
      </c>
      <c r="AX585" s="589">
        <f>SUM(L583:M592,P583:Q592)</f>
        <v>0</v>
      </c>
      <c r="AY585" s="610">
        <f>IF($AG$580=$AH$580,0,IF(OR(AND(AV585=0,AW585&gt;0),AND(AV585="NS",AX585&gt;0),AND(AV585="NS",AX585=0,AW585=0)),1,IF(OR(AND(AW585&gt;=2,AX585&lt;AV585),AND(AV585="NS",AX585=0,AW585&gt;0),AV585&gt;=AX585),0,1)))</f>
        <v>0</v>
      </c>
      <c r="BA585" t="s">
        <v>758</v>
      </c>
      <c r="BB585" s="609">
        <f>E569</f>
        <v>0</v>
      </c>
      <c r="BC585" s="589">
        <f>COUNTIF(Z583:AA592,"NS")+COUNTIF(V583:W592,"NS")</f>
        <v>0</v>
      </c>
      <c r="BD585" s="589">
        <f>SUM(Z583:AA592,V583:W592)</f>
        <v>0</v>
      </c>
      <c r="BE585" s="610">
        <f>IF($AG$580=$AH$580,0,IF(OR(AND(BB585=0,BC585&gt;0),AND(BB585="NS",BD585&gt;0),AND(BB585="NS",BD585=0,BC585=0)),1,IF(OR(AND(BC585&gt;=2,BD585&lt;BB585),AND(BB585="NS",BD585=0,BC585&gt;0),BB585&gt;=BD585),0,1)))</f>
        <v>0</v>
      </c>
    </row>
    <row r="586" spans="1:57">
      <c r="A586" s="375"/>
      <c r="B586" s="434" t="s">
        <v>123</v>
      </c>
      <c r="C586" s="510" t="s">
        <v>114</v>
      </c>
      <c r="D586" s="511"/>
      <c r="E586" s="511"/>
      <c r="F586" s="511"/>
      <c r="G586" s="511"/>
      <c r="H586" s="511"/>
      <c r="I586" s="512"/>
      <c r="J586" s="786"/>
      <c r="K586" s="786"/>
      <c r="L586" s="786"/>
      <c r="M586" s="786"/>
      <c r="N586" s="786"/>
      <c r="O586" s="786"/>
      <c r="P586" s="786"/>
      <c r="Q586" s="786"/>
      <c r="R586" s="786"/>
      <c r="S586" s="786"/>
      <c r="T586" s="786"/>
      <c r="U586" s="786"/>
      <c r="V586" s="786"/>
      <c r="W586" s="786"/>
      <c r="X586" s="786"/>
      <c r="Y586" s="786"/>
      <c r="Z586" s="786"/>
      <c r="AA586" s="786"/>
      <c r="AB586" s="786"/>
      <c r="AC586" s="786"/>
      <c r="AD586" s="623" t="str">
        <f t="shared" si="108"/>
        <v/>
      </c>
      <c r="AE586" s="520"/>
      <c r="AF586" s="547"/>
      <c r="AG586" s="589">
        <f t="shared" si="109"/>
        <v>0</v>
      </c>
      <c r="AH586" s="589">
        <f t="shared" si="110"/>
        <v>0</v>
      </c>
      <c r="AI586" s="589">
        <f t="shared" si="111"/>
        <v>0</v>
      </c>
      <c r="AJ586" s="589">
        <f t="shared" si="112"/>
        <v>0</v>
      </c>
      <c r="AL586" s="620">
        <f t="shared" si="102"/>
        <v>0</v>
      </c>
      <c r="AM586" s="604">
        <f t="shared" si="103"/>
        <v>0</v>
      </c>
      <c r="AN586" s="610">
        <f t="shared" si="104"/>
        <v>0</v>
      </c>
      <c r="AO586" s="620">
        <f t="shared" si="105"/>
        <v>0</v>
      </c>
      <c r="AP586" s="604">
        <f t="shared" si="106"/>
        <v>0</v>
      </c>
      <c r="AQ586" s="610">
        <f t="shared" si="107"/>
        <v>0</v>
      </c>
      <c r="AU586" t="s">
        <v>759</v>
      </c>
      <c r="AV586" s="609">
        <f>E565</f>
        <v>0</v>
      </c>
      <c r="AW586" s="589">
        <f>COUNTIF(N583:O592,"NS")+COUNTIF(R583:S592,"NS")</f>
        <v>0</v>
      </c>
      <c r="AX586" s="589">
        <f>SUM(N583:O592,R583:S592)</f>
        <v>0</v>
      </c>
      <c r="AY586" s="610">
        <f>IF($AG$580=$AH$580,0,IF(OR(AND(AV586=0,AW586&gt;0),AND(AV586="NS",AX586&gt;0),AND(AV586="NS",AX586=0,AW586=0)),1,IF(OR(AND(AW586&gt;=2,AX586&lt;AV586),AND(AV586="NS",AX586=0,AW586&gt;0),AV586&gt;=AX586),0,1)))</f>
        <v>0</v>
      </c>
      <c r="BA586" t="s">
        <v>759</v>
      </c>
      <c r="BB586" s="609">
        <f>E571</f>
        <v>0</v>
      </c>
      <c r="BC586" s="589">
        <f>COUNTIF(AB583:AC592,"NS")+COUNTIF(X583:Y592,"NS")</f>
        <v>0</v>
      </c>
      <c r="BD586" s="589">
        <f>SUM(AB583:AC592,X583:Y592)</f>
        <v>0</v>
      </c>
      <c r="BE586" s="610">
        <f>IF($AG$580=$AH$580,0,IF(OR(AND(BB586=0,BC586&gt;0),AND(BB586="NS",BD586&gt;0),AND(BB586="NS",BD586=0,BC586=0)),1,IF(OR(AND(BC586&gt;=2,BD586&lt;BB586),AND(BB586="NS",BD586=0,BC586&gt;0),BB586&gt;=BD586),0,1)))</f>
        <v>0</v>
      </c>
    </row>
    <row r="587" spans="1:57">
      <c r="A587" s="375"/>
      <c r="B587" s="434" t="s">
        <v>124</v>
      </c>
      <c r="C587" s="510" t="s">
        <v>377</v>
      </c>
      <c r="D587" s="511"/>
      <c r="E587" s="511"/>
      <c r="F587" s="511"/>
      <c r="G587" s="511"/>
      <c r="H587" s="511"/>
      <c r="I587" s="512"/>
      <c r="J587" s="786"/>
      <c r="K587" s="786"/>
      <c r="L587" s="786"/>
      <c r="M587" s="786"/>
      <c r="N587" s="786"/>
      <c r="O587" s="786"/>
      <c r="P587" s="786"/>
      <c r="Q587" s="786"/>
      <c r="R587" s="786"/>
      <c r="S587" s="786"/>
      <c r="T587" s="786"/>
      <c r="U587" s="786"/>
      <c r="V587" s="786"/>
      <c r="W587" s="786"/>
      <c r="X587" s="786"/>
      <c r="Y587" s="786"/>
      <c r="Z587" s="786"/>
      <c r="AA587" s="786"/>
      <c r="AB587" s="786"/>
      <c r="AC587" s="786"/>
      <c r="AD587" s="623" t="str">
        <f t="shared" si="108"/>
        <v/>
      </c>
      <c r="AE587" s="520"/>
      <c r="AF587" s="547"/>
      <c r="AG587" s="589">
        <f t="shared" si="109"/>
        <v>0</v>
      </c>
      <c r="AH587" s="589">
        <f t="shared" si="110"/>
        <v>0</v>
      </c>
      <c r="AI587" s="589">
        <f t="shared" si="111"/>
        <v>0</v>
      </c>
      <c r="AJ587" s="589">
        <f t="shared" si="112"/>
        <v>0</v>
      </c>
      <c r="AL587" s="620">
        <f t="shared" si="102"/>
        <v>0</v>
      </c>
      <c r="AM587" s="604">
        <f t="shared" si="103"/>
        <v>0</v>
      </c>
      <c r="AN587" s="610">
        <f t="shared" si="104"/>
        <v>0</v>
      </c>
      <c r="AO587" s="620">
        <f t="shared" si="105"/>
        <v>0</v>
      </c>
      <c r="AP587" s="604">
        <f t="shared" si="106"/>
        <v>0</v>
      </c>
      <c r="AQ587" s="610">
        <f t="shared" si="107"/>
        <v>0</v>
      </c>
      <c r="AY587">
        <f>SUM(AY584:AY586)</f>
        <v>0</v>
      </c>
      <c r="BE587">
        <f>SUM(BE584:BE586)</f>
        <v>0</v>
      </c>
    </row>
    <row r="588" spans="1:57">
      <c r="A588" s="375"/>
      <c r="B588" s="434" t="s">
        <v>128</v>
      </c>
      <c r="C588" s="510" t="s">
        <v>178</v>
      </c>
      <c r="D588" s="511"/>
      <c r="E588" s="511"/>
      <c r="F588" s="511"/>
      <c r="G588" s="511"/>
      <c r="H588" s="511"/>
      <c r="I588" s="512"/>
      <c r="J588" s="786"/>
      <c r="K588" s="786"/>
      <c r="L588" s="786"/>
      <c r="M588" s="786"/>
      <c r="N588" s="786"/>
      <c r="O588" s="786"/>
      <c r="P588" s="786"/>
      <c r="Q588" s="786"/>
      <c r="R588" s="786"/>
      <c r="S588" s="786"/>
      <c r="T588" s="786"/>
      <c r="U588" s="786"/>
      <c r="V588" s="786"/>
      <c r="W588" s="786"/>
      <c r="X588" s="786"/>
      <c r="Y588" s="786"/>
      <c r="Z588" s="786"/>
      <c r="AA588" s="786"/>
      <c r="AB588" s="786"/>
      <c r="AC588" s="786"/>
      <c r="AD588" s="623" t="str">
        <f t="shared" si="108"/>
        <v/>
      </c>
      <c r="AE588" s="520"/>
      <c r="AF588" s="547"/>
      <c r="AG588" s="589">
        <f t="shared" si="109"/>
        <v>0</v>
      </c>
      <c r="AH588" s="589">
        <f t="shared" si="110"/>
        <v>0</v>
      </c>
      <c r="AI588" s="589">
        <f t="shared" si="111"/>
        <v>0</v>
      </c>
      <c r="AJ588" s="589">
        <f t="shared" si="112"/>
        <v>0</v>
      </c>
      <c r="AL588" s="620">
        <f t="shared" si="102"/>
        <v>0</v>
      </c>
      <c r="AM588" s="604">
        <f t="shared" si="103"/>
        <v>0</v>
      </c>
      <c r="AN588" s="610">
        <f t="shared" si="104"/>
        <v>0</v>
      </c>
      <c r="AO588" s="620">
        <f t="shared" si="105"/>
        <v>0</v>
      </c>
      <c r="AP588" s="604">
        <f t="shared" si="106"/>
        <v>0</v>
      </c>
      <c r="AQ588" s="610">
        <f t="shared" si="107"/>
        <v>0</v>
      </c>
    </row>
    <row r="589" spans="1:57">
      <c r="A589" s="375"/>
      <c r="B589" s="434" t="s">
        <v>150</v>
      </c>
      <c r="C589" s="510" t="s">
        <v>168</v>
      </c>
      <c r="D589" s="511"/>
      <c r="E589" s="511"/>
      <c r="F589" s="511"/>
      <c r="G589" s="511"/>
      <c r="H589" s="511"/>
      <c r="I589" s="512"/>
      <c r="J589" s="786"/>
      <c r="K589" s="786"/>
      <c r="L589" s="786"/>
      <c r="M589" s="786"/>
      <c r="N589" s="786"/>
      <c r="O589" s="786"/>
      <c r="P589" s="786"/>
      <c r="Q589" s="786"/>
      <c r="R589" s="786"/>
      <c r="S589" s="786"/>
      <c r="T589" s="786"/>
      <c r="U589" s="786"/>
      <c r="V589" s="786"/>
      <c r="W589" s="786"/>
      <c r="X589" s="786"/>
      <c r="Y589" s="786"/>
      <c r="Z589" s="786"/>
      <c r="AA589" s="786"/>
      <c r="AB589" s="786"/>
      <c r="AC589" s="786"/>
      <c r="AD589" s="623" t="str">
        <f t="shared" si="108"/>
        <v/>
      </c>
      <c r="AE589" s="520"/>
      <c r="AF589" s="547"/>
      <c r="AG589" s="589">
        <f t="shared" si="109"/>
        <v>0</v>
      </c>
      <c r="AH589" s="589">
        <f t="shared" si="110"/>
        <v>0</v>
      </c>
      <c r="AI589" s="589">
        <f t="shared" si="111"/>
        <v>0</v>
      </c>
      <c r="AJ589" s="589">
        <f t="shared" si="112"/>
        <v>0</v>
      </c>
      <c r="AL589" s="620">
        <f t="shared" si="102"/>
        <v>0</v>
      </c>
      <c r="AM589" s="604">
        <f t="shared" si="103"/>
        <v>0</v>
      </c>
      <c r="AN589" s="610">
        <f t="shared" si="104"/>
        <v>0</v>
      </c>
      <c r="AO589" s="620">
        <f t="shared" si="105"/>
        <v>0</v>
      </c>
      <c r="AP589" s="604">
        <f t="shared" si="106"/>
        <v>0</v>
      </c>
      <c r="AQ589" s="610">
        <f t="shared" si="107"/>
        <v>0</v>
      </c>
    </row>
    <row r="590" spans="1:57">
      <c r="A590" s="375"/>
      <c r="B590" s="434" t="s">
        <v>152</v>
      </c>
      <c r="C590" s="510" t="s">
        <v>541</v>
      </c>
      <c r="D590" s="511"/>
      <c r="E590" s="511"/>
      <c r="F590" s="511"/>
      <c r="G590" s="511"/>
      <c r="H590" s="511"/>
      <c r="I590" s="512"/>
      <c r="J590" s="786"/>
      <c r="K590" s="786"/>
      <c r="L590" s="786"/>
      <c r="M590" s="786"/>
      <c r="N590" s="786"/>
      <c r="O590" s="786"/>
      <c r="P590" s="786"/>
      <c r="Q590" s="786"/>
      <c r="R590" s="786"/>
      <c r="S590" s="786"/>
      <c r="T590" s="786"/>
      <c r="U590" s="786"/>
      <c r="V590" s="786"/>
      <c r="W590" s="786"/>
      <c r="X590" s="786"/>
      <c r="Y590" s="786"/>
      <c r="Z590" s="786"/>
      <c r="AA590" s="786"/>
      <c r="AB590" s="786"/>
      <c r="AC590" s="786"/>
      <c r="AD590" s="623" t="str">
        <f t="shared" si="108"/>
        <v/>
      </c>
      <c r="AE590" s="520"/>
      <c r="AF590" s="547"/>
      <c r="AG590" s="589">
        <f t="shared" si="109"/>
        <v>0</v>
      </c>
      <c r="AH590" s="589">
        <f t="shared" si="110"/>
        <v>0</v>
      </c>
      <c r="AI590" s="589">
        <f t="shared" si="111"/>
        <v>0</v>
      </c>
      <c r="AJ590" s="589">
        <f t="shared" si="112"/>
        <v>0</v>
      </c>
      <c r="AL590" s="620">
        <f t="shared" si="102"/>
        <v>0</v>
      </c>
      <c r="AM590" s="604">
        <f t="shared" si="103"/>
        <v>0</v>
      </c>
      <c r="AN590" s="610">
        <f t="shared" si="104"/>
        <v>0</v>
      </c>
      <c r="AO590" s="620">
        <f t="shared" si="105"/>
        <v>0</v>
      </c>
      <c r="AP590" s="604">
        <f t="shared" si="106"/>
        <v>0</v>
      </c>
      <c r="AQ590" s="610">
        <f t="shared" si="107"/>
        <v>0</v>
      </c>
    </row>
    <row r="591" spans="1:57">
      <c r="A591" s="375"/>
      <c r="B591" s="434" t="s">
        <v>154</v>
      </c>
      <c r="C591" s="510" t="s">
        <v>115</v>
      </c>
      <c r="D591" s="511"/>
      <c r="E591" s="511"/>
      <c r="F591" s="511"/>
      <c r="G591" s="511"/>
      <c r="H591" s="511"/>
      <c r="I591" s="512"/>
      <c r="J591" s="786"/>
      <c r="K591" s="786"/>
      <c r="L591" s="786"/>
      <c r="M591" s="786"/>
      <c r="N591" s="786"/>
      <c r="O591" s="786"/>
      <c r="P591" s="786"/>
      <c r="Q591" s="786"/>
      <c r="R591" s="786"/>
      <c r="S591" s="786"/>
      <c r="T591" s="786"/>
      <c r="U591" s="786"/>
      <c r="V591" s="786"/>
      <c r="W591" s="786"/>
      <c r="X591" s="786"/>
      <c r="Y591" s="786"/>
      <c r="Z591" s="786"/>
      <c r="AA591" s="786"/>
      <c r="AB591" s="786"/>
      <c r="AC591" s="786"/>
      <c r="AD591" s="623" t="str">
        <f t="shared" si="108"/>
        <v/>
      </c>
      <c r="AE591" s="520"/>
      <c r="AF591" s="547"/>
      <c r="AG591" s="589">
        <f t="shared" si="109"/>
        <v>0</v>
      </c>
      <c r="AH591" s="589">
        <f t="shared" si="110"/>
        <v>0</v>
      </c>
      <c r="AI591" s="589">
        <f t="shared" si="111"/>
        <v>0</v>
      </c>
      <c r="AJ591" s="589">
        <f t="shared" si="112"/>
        <v>0</v>
      </c>
      <c r="AL591" s="620">
        <f t="shared" si="102"/>
        <v>0</v>
      </c>
      <c r="AM591" s="604">
        <f t="shared" si="103"/>
        <v>0</v>
      </c>
      <c r="AN591" s="610">
        <f t="shared" si="104"/>
        <v>0</v>
      </c>
      <c r="AO591" s="620">
        <f t="shared" si="105"/>
        <v>0</v>
      </c>
      <c r="AP591" s="604">
        <f t="shared" si="106"/>
        <v>0</v>
      </c>
      <c r="AQ591" s="610">
        <f t="shared" si="107"/>
        <v>0</v>
      </c>
    </row>
    <row r="592" spans="1:57">
      <c r="A592" s="375"/>
      <c r="B592" s="434" t="s">
        <v>31</v>
      </c>
      <c r="C592" s="510" t="s">
        <v>83</v>
      </c>
      <c r="D592" s="511"/>
      <c r="E592" s="511"/>
      <c r="F592" s="511"/>
      <c r="G592" s="511"/>
      <c r="H592" s="511"/>
      <c r="I592" s="512"/>
      <c r="J592" s="786"/>
      <c r="K592" s="786"/>
      <c r="L592" s="786"/>
      <c r="M592" s="786"/>
      <c r="N592" s="786"/>
      <c r="O592" s="786"/>
      <c r="P592" s="786"/>
      <c r="Q592" s="786"/>
      <c r="R592" s="786"/>
      <c r="S592" s="786"/>
      <c r="T592" s="786"/>
      <c r="U592" s="786"/>
      <c r="V592" s="786"/>
      <c r="W592" s="786"/>
      <c r="X592" s="786"/>
      <c r="Y592" s="786"/>
      <c r="Z592" s="786"/>
      <c r="AA592" s="786"/>
      <c r="AB592" s="786"/>
      <c r="AC592" s="786"/>
      <c r="AD592" s="623" t="str">
        <f t="shared" si="108"/>
        <v/>
      </c>
      <c r="AE592" s="520"/>
      <c r="AF592" s="547"/>
      <c r="AG592" s="589">
        <f t="shared" si="109"/>
        <v>0</v>
      </c>
      <c r="AH592" s="589">
        <f t="shared" si="110"/>
        <v>0</v>
      </c>
      <c r="AI592" s="589">
        <f t="shared" si="111"/>
        <v>0</v>
      </c>
      <c r="AJ592" s="589">
        <f t="shared" si="112"/>
        <v>0</v>
      </c>
      <c r="AL592" s="620">
        <f t="shared" si="102"/>
        <v>0</v>
      </c>
      <c r="AM592" s="604">
        <f t="shared" si="103"/>
        <v>0</v>
      </c>
      <c r="AN592" s="610">
        <f t="shared" si="104"/>
        <v>0</v>
      </c>
      <c r="AO592" s="620">
        <f t="shared" si="105"/>
        <v>0</v>
      </c>
      <c r="AP592" s="604">
        <f t="shared" si="106"/>
        <v>0</v>
      </c>
      <c r="AQ592" s="610">
        <f t="shared" si="107"/>
        <v>0</v>
      </c>
    </row>
    <row r="593" spans="1:43">
      <c r="A593" s="375"/>
      <c r="B593" s="430"/>
      <c r="C593" s="435"/>
      <c r="D593" s="435"/>
      <c r="E593" s="435"/>
      <c r="F593" s="435"/>
      <c r="G593" s="435"/>
      <c r="H593" s="430"/>
      <c r="I593" s="436" t="s">
        <v>318</v>
      </c>
      <c r="J593" s="785"/>
      <c r="K593" s="785"/>
      <c r="L593" s="785"/>
      <c r="M593" s="785"/>
      <c r="N593" s="785"/>
      <c r="O593" s="785"/>
      <c r="P593" s="785"/>
      <c r="Q593" s="785"/>
      <c r="R593" s="785"/>
      <c r="S593" s="785"/>
      <c r="T593" s="785"/>
      <c r="U593" s="785"/>
      <c r="V593" s="785"/>
      <c r="W593" s="785"/>
      <c r="X593" s="785"/>
      <c r="Y593" s="785"/>
      <c r="Z593" s="785"/>
      <c r="AA593" s="785"/>
      <c r="AB593" s="785"/>
      <c r="AC593" s="785"/>
      <c r="AD593" s="505"/>
      <c r="AE593" s="505"/>
      <c r="AF593" s="547"/>
      <c r="AI593" s="548">
        <f t="shared" ref="AI593:AJ593" si="113">SUM(AI583:AI592)</f>
        <v>0</v>
      </c>
      <c r="AJ593" s="548">
        <f t="shared" si="113"/>
        <v>0</v>
      </c>
      <c r="AN593">
        <f>SUM(AN583:AN592)</f>
        <v>0</v>
      </c>
      <c r="AQ593">
        <f>SUM(AQ583:AQ592)</f>
        <v>0</v>
      </c>
    </row>
    <row r="594" spans="1:43">
      <c r="A594" s="375"/>
      <c r="B594" s="714" t="str">
        <f>IF(SUM(AN593:AQ593)=0,"","ERROR: Favor de revisar la suma por Fila ya que no coincide con el Total correspondiente")</f>
        <v/>
      </c>
      <c r="C594" s="714"/>
      <c r="D594" s="714"/>
      <c r="E594" s="714"/>
      <c r="F594" s="714"/>
      <c r="G594" s="714"/>
      <c r="H594" s="714"/>
      <c r="I594" s="714"/>
      <c r="J594" s="714"/>
      <c r="K594" s="714"/>
      <c r="L594" s="714"/>
      <c r="M594" s="714"/>
      <c r="N594" s="714"/>
      <c r="O594" s="714"/>
      <c r="P594" s="714"/>
      <c r="Q594" s="714"/>
      <c r="R594" s="714"/>
      <c r="S594" s="714"/>
      <c r="T594" s="714"/>
      <c r="U594" s="714"/>
      <c r="V594" s="714"/>
      <c r="W594" s="714"/>
      <c r="X594" s="714"/>
      <c r="Y594" s="714"/>
      <c r="Z594" s="714"/>
      <c r="AA594" s="714"/>
      <c r="AB594" s="714"/>
      <c r="AC594" s="714"/>
      <c r="AD594" s="714"/>
      <c r="AE594" s="465"/>
      <c r="AF594" s="543"/>
    </row>
    <row r="595" spans="1:43">
      <c r="A595" s="375"/>
      <c r="B595" s="714" t="str">
        <f>IF(SUM(AY587:BE587)=0,"","ERROR: Favor de revisar los datos registrados no coinciden con la pregunta anterior")</f>
        <v/>
      </c>
      <c r="C595" s="714"/>
      <c r="D595" s="714"/>
      <c r="E595" s="714"/>
      <c r="F595" s="714"/>
      <c r="G595" s="714"/>
      <c r="H595" s="714"/>
      <c r="I595" s="714"/>
      <c r="J595" s="714"/>
      <c r="K595" s="714"/>
      <c r="L595" s="714"/>
      <c r="M595" s="714"/>
      <c r="N595" s="714"/>
      <c r="O595" s="714"/>
      <c r="P595" s="714"/>
      <c r="Q595" s="714"/>
      <c r="R595" s="714"/>
      <c r="S595" s="714"/>
      <c r="T595" s="714"/>
      <c r="U595" s="714"/>
      <c r="V595" s="714"/>
      <c r="W595" s="714"/>
      <c r="X595" s="714"/>
      <c r="Y595" s="714"/>
      <c r="Z595" s="714"/>
      <c r="AA595" s="714"/>
      <c r="AB595" s="714"/>
      <c r="AC595" s="714"/>
      <c r="AD595" s="714"/>
      <c r="AE595" s="465"/>
      <c r="AF595" s="543"/>
    </row>
    <row r="596" spans="1:43">
      <c r="A596" s="375"/>
      <c r="B596" s="713" t="str">
        <f>IF(SUM(AI593:AJ593)=0,"","ERROR: Favor de llenar las celdas correspondientes, si no se cuenta con la información registrar NS")</f>
        <v/>
      </c>
      <c r="C596" s="713"/>
      <c r="D596" s="713"/>
      <c r="E596" s="713"/>
      <c r="F596" s="713"/>
      <c r="G596" s="713"/>
      <c r="H596" s="713"/>
      <c r="I596" s="713"/>
      <c r="J596" s="713"/>
      <c r="K596" s="713"/>
      <c r="L596" s="713"/>
      <c r="M596" s="713"/>
      <c r="N596" s="713"/>
      <c r="O596" s="713"/>
      <c r="P596" s="713"/>
      <c r="Q596" s="713"/>
      <c r="R596" s="713"/>
      <c r="S596" s="713"/>
      <c r="T596" s="713"/>
      <c r="U596" s="713"/>
      <c r="V596" s="713"/>
      <c r="W596" s="713"/>
      <c r="X596" s="713"/>
      <c r="Y596" s="713"/>
      <c r="Z596" s="713"/>
      <c r="AA596" s="713"/>
      <c r="AB596" s="713"/>
      <c r="AC596" s="713"/>
      <c r="AD596" s="713"/>
      <c r="AE596" s="465"/>
      <c r="AF596" s="543"/>
    </row>
    <row r="597" spans="1:43" ht="28.5" customHeight="1">
      <c r="A597" s="398" t="s">
        <v>381</v>
      </c>
      <c r="B597" s="725" t="s">
        <v>567</v>
      </c>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c r="AA597" s="725"/>
      <c r="AB597" s="725"/>
      <c r="AC597" s="725"/>
      <c r="AD597" s="725"/>
      <c r="AE597" s="465"/>
      <c r="AF597" s="543"/>
    </row>
    <row r="598" spans="1:43">
      <c r="A598" s="375"/>
      <c r="B598" s="424"/>
      <c r="C598" s="787" t="s">
        <v>572</v>
      </c>
      <c r="D598" s="787"/>
      <c r="E598" s="787"/>
      <c r="F598" s="787"/>
      <c r="G598" s="787"/>
      <c r="H598" s="787"/>
      <c r="I598" s="787"/>
      <c r="J598" s="787"/>
      <c r="K598" s="787"/>
      <c r="L598" s="787"/>
      <c r="M598" s="787"/>
      <c r="N598" s="787"/>
      <c r="O598" s="787"/>
      <c r="P598" s="787"/>
      <c r="Q598" s="787"/>
      <c r="R598" s="787"/>
      <c r="S598" s="787"/>
      <c r="T598" s="787"/>
      <c r="U598" s="787"/>
      <c r="V598" s="787"/>
      <c r="W598" s="787"/>
      <c r="X598" s="787"/>
      <c r="Y598" s="787"/>
      <c r="Z598" s="787"/>
      <c r="AA598" s="787"/>
      <c r="AB598" s="787"/>
      <c r="AC598" s="787"/>
      <c r="AD598" s="787"/>
      <c r="AE598" s="465"/>
      <c r="AF598" s="543"/>
    </row>
    <row r="599" spans="1:43">
      <c r="A599" s="375"/>
      <c r="B599" s="424"/>
      <c r="C599" s="424"/>
      <c r="D599" s="424"/>
      <c r="E599" s="424"/>
      <c r="F599" s="424"/>
      <c r="G599" s="424"/>
      <c r="H599" s="424"/>
      <c r="I599" s="424"/>
      <c r="J599" s="424"/>
      <c r="K599" s="424"/>
      <c r="L599" s="424"/>
      <c r="M599" s="424"/>
      <c r="N599" s="424"/>
      <c r="O599" s="424"/>
      <c r="P599" s="424"/>
      <c r="Q599" s="424"/>
      <c r="R599" s="424"/>
      <c r="S599" s="424"/>
      <c r="T599" s="424"/>
      <c r="U599" s="515"/>
      <c r="V599" s="515"/>
      <c r="W599" s="515"/>
      <c r="X599" s="515"/>
      <c r="Y599" s="515"/>
      <c r="Z599" s="515"/>
      <c r="AA599" s="515"/>
      <c r="AB599" s="515"/>
      <c r="AC599" s="515"/>
      <c r="AD599" s="515"/>
      <c r="AE599" s="465"/>
      <c r="AF599" s="543"/>
      <c r="AG599" s="603" t="s">
        <v>764</v>
      </c>
      <c r="AM599" s="589" t="s">
        <v>790</v>
      </c>
      <c r="AN599" s="589" t="s">
        <v>744</v>
      </c>
      <c r="AO599" s="589" t="s">
        <v>745</v>
      </c>
      <c r="AP599" s="589" t="s">
        <v>754</v>
      </c>
    </row>
    <row r="600" spans="1:43" ht="45.75" customHeight="1">
      <c r="A600" s="375"/>
      <c r="B600" s="165"/>
      <c r="D600" s="165"/>
      <c r="E600" s="165"/>
      <c r="F600" s="165"/>
      <c r="G600" s="165"/>
      <c r="H600" s="165"/>
      <c r="I600" s="165"/>
      <c r="J600" s="733" t="s">
        <v>568</v>
      </c>
      <c r="K600" s="734"/>
      <c r="L600" s="734"/>
      <c r="M600" s="734"/>
      <c r="N600" s="734"/>
      <c r="O600" s="734"/>
      <c r="P600" s="734"/>
      <c r="Q600" s="734"/>
      <c r="R600" s="734"/>
      <c r="S600" s="734"/>
      <c r="T600" s="734"/>
      <c r="U600" s="735"/>
      <c r="V600" s="165"/>
      <c r="W600" s="165"/>
      <c r="X600" s="165"/>
      <c r="Y600" s="165"/>
      <c r="Z600" s="165"/>
      <c r="AC600" s="515"/>
      <c r="AD600" s="515"/>
      <c r="AE600" s="465"/>
      <c r="AF600" s="543"/>
      <c r="AG600" s="603">
        <f>COUNTBLANK(J602:U602)</f>
        <v>12</v>
      </c>
      <c r="AH600">
        <v>12</v>
      </c>
      <c r="AI600">
        <v>9</v>
      </c>
      <c r="AL600" t="s">
        <v>755</v>
      </c>
      <c r="AM600" s="609">
        <f>IF(AND(SUM(C561,C567)=0,SUM(COUNTIF(C561,"NS"),COUNTIF(C567,"NS"))&gt;0),"NS",SUM(C561,C567))</f>
        <v>0</v>
      </c>
      <c r="AN600" s="589">
        <f>COUNTIF(J602,"NS")</f>
        <v>0</v>
      </c>
      <c r="AO600" s="589">
        <f>SUM(J602)</f>
        <v>0</v>
      </c>
      <c r="AP600" s="608">
        <f>IF($AG$600=$AH$600,0,IF(OR(AND(AM600=0,AN600&gt;0),AND(AM600="ns",AO600&gt;0),AND(AM600="ns",AN600=0,AO600=0)),0,IF(OR(AND(AM600&gt;0,AN600=2),AND(AM600="ns",AN600=2),AND(AM600="ns",AO600=0,AN600&gt;0),AM600=AO600),0,1)))</f>
        <v>0</v>
      </c>
    </row>
    <row r="601" spans="1:43" ht="30" customHeight="1">
      <c r="A601" s="375"/>
      <c r="B601" s="165"/>
      <c r="C601" s="165"/>
      <c r="D601" s="165"/>
      <c r="E601" s="165"/>
      <c r="F601" s="165"/>
      <c r="G601" s="165"/>
      <c r="H601" s="165"/>
      <c r="I601" s="165"/>
      <c r="J601" s="733" t="s">
        <v>116</v>
      </c>
      <c r="K601" s="734"/>
      <c r="L601" s="734"/>
      <c r="M601" s="735"/>
      <c r="N601" s="736" t="s">
        <v>24</v>
      </c>
      <c r="O601" s="737"/>
      <c r="P601" s="737"/>
      <c r="Q601" s="738"/>
      <c r="R601" s="736" t="s">
        <v>25</v>
      </c>
      <c r="S601" s="737"/>
      <c r="T601" s="737"/>
      <c r="U601" s="738"/>
      <c r="V601" s="165"/>
      <c r="W601" s="165"/>
      <c r="X601" s="165"/>
      <c r="Y601" s="165"/>
      <c r="Z601" s="165"/>
      <c r="AC601" s="391"/>
      <c r="AD601" s="165"/>
      <c r="AE601" s="465"/>
      <c r="AF601" s="543"/>
      <c r="AG601" s="603" t="s">
        <v>744</v>
      </c>
      <c r="AH601" s="603" t="s">
        <v>749</v>
      </c>
      <c r="AI601" s="603" t="s">
        <v>768</v>
      </c>
      <c r="AL601" t="s">
        <v>758</v>
      </c>
      <c r="AM601" s="609">
        <f>IF(AND(SUM(E563,E569)=0,SUM(COUNTIF(E563,"NS"),COUNTIF(E569,"NS"))&gt;0),"NS",SUM(E563,E569))</f>
        <v>0</v>
      </c>
      <c r="AN601" s="589">
        <f>COUNTIF(N602,"NS")</f>
        <v>0</v>
      </c>
      <c r="AO601" s="589">
        <f>SUM(N602)</f>
        <v>0</v>
      </c>
      <c r="AP601" s="608">
        <f>IF($AG$600=$AH$600,0,IF(OR(AND(AM601=0,AN601&gt;0),AND(AM601="ns",AO601&gt;0),AND(AM601="ns",AN601=0,AO601=0)),0,IF(OR(AND(AM601&gt;0,AN601=2),AND(AM601="ns",AN601=2),AND(AM601="ns",AO601=0,AN601&gt;0),AM601=AO601),0,1)))</f>
        <v>0</v>
      </c>
    </row>
    <row r="602" spans="1:43" ht="30" customHeight="1">
      <c r="A602" s="375"/>
      <c r="B602" s="165"/>
      <c r="C602" s="165"/>
      <c r="D602" s="165"/>
      <c r="E602" s="165"/>
      <c r="F602" s="165"/>
      <c r="G602" s="165"/>
      <c r="H602" s="165"/>
      <c r="I602" s="165"/>
      <c r="J602" s="788"/>
      <c r="K602" s="788"/>
      <c r="L602" s="788"/>
      <c r="M602" s="788"/>
      <c r="N602" s="789"/>
      <c r="O602" s="790"/>
      <c r="P602" s="790"/>
      <c r="Q602" s="791"/>
      <c r="R602" s="789"/>
      <c r="S602" s="790"/>
      <c r="T602" s="790"/>
      <c r="U602" s="791"/>
      <c r="V602" s="165"/>
      <c r="W602" s="165"/>
      <c r="X602" s="165"/>
      <c r="Y602" s="165"/>
      <c r="Z602" s="165"/>
      <c r="AC602" s="515"/>
      <c r="AD602" s="515"/>
      <c r="AE602" s="465"/>
      <c r="AF602" s="543"/>
      <c r="AG602" s="604">
        <f>COUNTIF(N602:U602,"NS")</f>
        <v>0</v>
      </c>
      <c r="AH602" s="604">
        <f>SUM(N602:U602)</f>
        <v>0</v>
      </c>
      <c r="AI602" s="603">
        <f>IF(AG600=AH600,0,IF(OR(AND(J602=0,AG602&gt;0),AND(J602="ns",AH602&gt;0),AND(J602="ns",AG602=0,AH602=0)),0,IF(OR(AND(J602&gt;0,AG602=2),AND(J602="ns",AG602=2),AND(J602="ns",AH602=0,AG602&gt;0),J602=AH602),0,1)))</f>
        <v>0</v>
      </c>
      <c r="AL602" t="s">
        <v>759</v>
      </c>
      <c r="AM602" s="609">
        <f>IF(AND(SUM(E565,E571)=0,SUM(COUNTIF(E565,"NS"),COUNTIF(E571,"NS"))&gt;0),"NS",SUM(E565,E571))</f>
        <v>0</v>
      </c>
      <c r="AN602" s="589">
        <f>COUNTIF(R602,"NS")</f>
        <v>0</v>
      </c>
      <c r="AO602" s="589">
        <f>SUM(R602)</f>
        <v>0</v>
      </c>
      <c r="AP602" s="608">
        <f>IF($AG$600=$AH$600,0,IF(OR(AND(AM602=0,AN602&gt;0),AND(AM602="ns",AO602&gt;0),AND(AM602="ns",AN602=0,AO602=0)),0,IF(OR(AND(AM602&gt;0,AN602=2),AND(AM602="ns",AN602=2),AND(AM602="ns",AO602=0,AN602&gt;0),AM602=AO602),0,1)))</f>
        <v>0</v>
      </c>
    </row>
    <row r="603" spans="1:43">
      <c r="A603" s="375"/>
      <c r="B603" s="714" t="str">
        <f>IF(SUM(AI602)=0,"","ERROR: Favor de revisar la suma por Fila ya que no coincide con el Total correspondiente")</f>
        <v/>
      </c>
      <c r="C603" s="714"/>
      <c r="D603" s="714"/>
      <c r="E603" s="714"/>
      <c r="F603" s="714"/>
      <c r="G603" s="714"/>
      <c r="H603" s="714"/>
      <c r="I603" s="714"/>
      <c r="J603" s="714"/>
      <c r="K603" s="714"/>
      <c r="L603" s="714"/>
      <c r="M603" s="714"/>
      <c r="N603" s="714"/>
      <c r="O603" s="714"/>
      <c r="P603" s="714"/>
      <c r="Q603" s="714"/>
      <c r="R603" s="714"/>
      <c r="S603" s="714"/>
      <c r="T603" s="714"/>
      <c r="U603" s="714"/>
      <c r="V603" s="714"/>
      <c r="W603" s="714"/>
      <c r="X603" s="714"/>
      <c r="Y603" s="714"/>
      <c r="Z603" s="714"/>
      <c r="AA603" s="714"/>
      <c r="AB603" s="714"/>
      <c r="AC603" s="714"/>
      <c r="AD603" s="714"/>
      <c r="AE603" s="465"/>
      <c r="AF603" s="543"/>
      <c r="AP603">
        <f>SUM(AP600:AP602)</f>
        <v>0</v>
      </c>
    </row>
    <row r="604" spans="1:43">
      <c r="B604" s="714" t="str">
        <f>IF(SUM(AP603)=0,"","ERROR: Favor de revisar los datos registrados no coinciden con la pregunta anterior")</f>
        <v/>
      </c>
      <c r="C604" s="714"/>
      <c r="D604" s="714"/>
      <c r="E604" s="714"/>
      <c r="F604" s="714"/>
      <c r="G604" s="714"/>
      <c r="H604" s="714"/>
      <c r="I604" s="714"/>
      <c r="J604" s="714"/>
      <c r="K604" s="714"/>
      <c r="L604" s="714"/>
      <c r="M604" s="714"/>
      <c r="N604" s="714"/>
      <c r="O604" s="714"/>
      <c r="P604" s="714"/>
      <c r="Q604" s="714"/>
      <c r="R604" s="714"/>
      <c r="S604" s="714"/>
      <c r="T604" s="714"/>
      <c r="U604" s="714"/>
      <c r="V604" s="714"/>
      <c r="W604" s="714"/>
      <c r="X604" s="714"/>
      <c r="Y604" s="714"/>
      <c r="Z604" s="714"/>
      <c r="AA604" s="714"/>
      <c r="AB604" s="714"/>
      <c r="AC604" s="714"/>
      <c r="AD604" s="714"/>
    </row>
    <row r="605" spans="1:43">
      <c r="B605" s="713" t="str">
        <f>IF(OR(AG600=AH600,AG600=AI600),"","ERROR: Favor de llenar las celdas correspondientes, si no se cuenta con la información registrar NS")</f>
        <v/>
      </c>
      <c r="C605" s="713"/>
      <c r="D605" s="713"/>
      <c r="E605" s="713"/>
      <c r="F605" s="713"/>
      <c r="G605" s="713"/>
      <c r="H605" s="713"/>
      <c r="I605" s="713"/>
      <c r="J605" s="713"/>
      <c r="K605" s="713"/>
      <c r="L605" s="713"/>
      <c r="M605" s="713"/>
      <c r="N605" s="713"/>
      <c r="O605" s="713"/>
      <c r="P605" s="713"/>
      <c r="Q605" s="713"/>
      <c r="R605" s="713"/>
      <c r="S605" s="713"/>
      <c r="T605" s="713"/>
      <c r="U605" s="713"/>
      <c r="V605" s="713"/>
      <c r="W605" s="713"/>
      <c r="X605" s="713"/>
      <c r="Y605" s="713"/>
      <c r="Z605" s="713"/>
      <c r="AA605" s="713"/>
      <c r="AB605" s="713"/>
      <c r="AC605" s="713"/>
      <c r="AD605" s="713"/>
    </row>
    <row r="606" spans="1:43"/>
    <row r="607" spans="1:43" hidden="1"/>
    <row r="608" spans="1:43"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sheetData>
  <sheetProtection algorithmName="SHA-512" hashValue="XnlH5PzZREWQIhHKgUpdGZ/yE9OyyT2F9JXjeFufOyryeDsh6nbGAHKHHjrzpSDm3oSJ/7i9AXsYrBvOHtXjCg==" saltValue="Gscl3MPtjqMNU0DrMkjpdA==" spinCount="100000" sheet="1" objects="1" scenarios="1" selectLockedCells="1"/>
  <dataConsolidate/>
  <mergeCells count="1344">
    <mergeCell ref="B603:AD603"/>
    <mergeCell ref="B604:AD604"/>
    <mergeCell ref="B605:AD605"/>
    <mergeCell ref="G256:I256"/>
    <mergeCell ref="J256:K256"/>
    <mergeCell ref="L256:M256"/>
    <mergeCell ref="C245:AD245"/>
    <mergeCell ref="C250:F250"/>
    <mergeCell ref="G250:I250"/>
    <mergeCell ref="J250:K250"/>
    <mergeCell ref="L250:M250"/>
    <mergeCell ref="AB250:AC250"/>
    <mergeCell ref="C251:F251"/>
    <mergeCell ref="G251:I251"/>
    <mergeCell ref="J251:K251"/>
    <mergeCell ref="L251:M251"/>
    <mergeCell ref="AB251:AC251"/>
    <mergeCell ref="C252:F252"/>
    <mergeCell ref="G252:I252"/>
    <mergeCell ref="J252:K252"/>
    <mergeCell ref="L252:M252"/>
    <mergeCell ref="AB252:AC252"/>
    <mergeCell ref="C253:F253"/>
    <mergeCell ref="G253:I253"/>
    <mergeCell ref="J253:K253"/>
    <mergeCell ref="P248:Q248"/>
    <mergeCell ref="R248:S248"/>
    <mergeCell ref="T248:U248"/>
    <mergeCell ref="V248:W248"/>
    <mergeCell ref="X248:Y248"/>
    <mergeCell ref="Z248:AA248"/>
    <mergeCell ref="L253:M253"/>
    <mergeCell ref="AB253:AC253"/>
    <mergeCell ref="B247:F249"/>
    <mergeCell ref="G247:AA247"/>
    <mergeCell ref="C243:AD243"/>
    <mergeCell ref="C244:AD244"/>
    <mergeCell ref="C254:F254"/>
    <mergeCell ref="G254:I254"/>
    <mergeCell ref="J254:K254"/>
    <mergeCell ref="L254:M254"/>
    <mergeCell ref="AB254:AC254"/>
    <mergeCell ref="C255:F255"/>
    <mergeCell ref="G255:I255"/>
    <mergeCell ref="J255:K255"/>
    <mergeCell ref="L255:M255"/>
    <mergeCell ref="AB255:AC255"/>
    <mergeCell ref="B30:AD30"/>
    <mergeCell ref="E33:AC33"/>
    <mergeCell ref="C31:AD31"/>
    <mergeCell ref="B63:AD63"/>
    <mergeCell ref="C64:AD64"/>
    <mergeCell ref="D74:F74"/>
    <mergeCell ref="B78:AD78"/>
    <mergeCell ref="B70:E70"/>
    <mergeCell ref="D72:F72"/>
    <mergeCell ref="B67:AD67"/>
    <mergeCell ref="C68:AD68"/>
    <mergeCell ref="C65:AD65"/>
    <mergeCell ref="W198:Y198"/>
    <mergeCell ref="Z198:AB198"/>
    <mergeCell ref="D199:G199"/>
    <mergeCell ref="H199:J199"/>
    <mergeCell ref="K199:M199"/>
    <mergeCell ref="B1:AD6"/>
    <mergeCell ref="B7:AD7"/>
    <mergeCell ref="B9:L9"/>
    <mergeCell ref="AB8:AD8"/>
    <mergeCell ref="B21:AD21"/>
    <mergeCell ref="C14:AD14"/>
    <mergeCell ref="B12:AD12"/>
    <mergeCell ref="C13:AD13"/>
    <mergeCell ref="C22:AD22"/>
    <mergeCell ref="B11:AD11"/>
    <mergeCell ref="C15:AD15"/>
    <mergeCell ref="C16:AD16"/>
    <mergeCell ref="B17:AD17"/>
    <mergeCell ref="C18:AD18"/>
    <mergeCell ref="B28:AD28"/>
    <mergeCell ref="C61:AD61"/>
    <mergeCell ref="C62:AD62"/>
    <mergeCell ref="B45:AD45"/>
    <mergeCell ref="C46:AD46"/>
    <mergeCell ref="B56:AD56"/>
    <mergeCell ref="C19:AD19"/>
    <mergeCell ref="C42:G42"/>
    <mergeCell ref="B25:AD25"/>
    <mergeCell ref="B54:AD54"/>
    <mergeCell ref="N199:P199"/>
    <mergeCell ref="Q199:S199"/>
    <mergeCell ref="H198:J198"/>
    <mergeCell ref="K195:M195"/>
    <mergeCell ref="N195:P195"/>
    <mergeCell ref="B57:AD57"/>
    <mergeCell ref="C58:AD58"/>
    <mergeCell ref="C59:AD59"/>
    <mergeCell ref="C60:AD60"/>
    <mergeCell ref="W195:Y195"/>
    <mergeCell ref="Z195:AB195"/>
    <mergeCell ref="D196:G196"/>
    <mergeCell ref="T196:V196"/>
    <mergeCell ref="J84:L84"/>
    <mergeCell ref="M84:O84"/>
    <mergeCell ref="C79:AD79"/>
    <mergeCell ref="J94:L95"/>
    <mergeCell ref="M94:O95"/>
    <mergeCell ref="P94:Q94"/>
    <mergeCell ref="R94:S94"/>
    <mergeCell ref="T94:U94"/>
    <mergeCell ref="V94:W94"/>
    <mergeCell ref="X94:Y94"/>
    <mergeCell ref="Z94:AA94"/>
    <mergeCell ref="AB94:AC94"/>
    <mergeCell ref="B89:AD89"/>
    <mergeCell ref="S82:U82"/>
    <mergeCell ref="V82:X82"/>
    <mergeCell ref="Y82:AA82"/>
    <mergeCell ref="AB82:AD82"/>
    <mergeCell ref="C83:F83"/>
    <mergeCell ref="G83:I83"/>
    <mergeCell ref="AB84:AD84"/>
    <mergeCell ref="G85:I85"/>
    <mergeCell ref="J85:L85"/>
    <mergeCell ref="M85:O85"/>
    <mergeCell ref="P85:R85"/>
    <mergeCell ref="S85:U85"/>
    <mergeCell ref="V85:X85"/>
    <mergeCell ref="Y85:AA85"/>
    <mergeCell ref="AB85:AD85"/>
    <mergeCell ref="B93:F95"/>
    <mergeCell ref="G93:AC93"/>
    <mergeCell ref="G94:I95"/>
    <mergeCell ref="J159:S159"/>
    <mergeCell ref="T159:AC159"/>
    <mergeCell ref="W162:Y162"/>
    <mergeCell ref="Z162:AB162"/>
    <mergeCell ref="J162:L162"/>
    <mergeCell ref="M162:O162"/>
    <mergeCell ref="P162:R162"/>
    <mergeCell ref="D162:I162"/>
    <mergeCell ref="C103:F103"/>
    <mergeCell ref="G100:I100"/>
    <mergeCell ref="J100:L100"/>
    <mergeCell ref="M100:O100"/>
    <mergeCell ref="Y114:Z114"/>
    <mergeCell ref="AA114:AB114"/>
    <mergeCell ref="AC114:AD114"/>
    <mergeCell ref="C111:AD111"/>
    <mergeCell ref="B107:AD107"/>
    <mergeCell ref="K120:M120"/>
    <mergeCell ref="N120:P120"/>
    <mergeCell ref="C121:G121"/>
    <mergeCell ref="S83:U83"/>
    <mergeCell ref="V83:X83"/>
    <mergeCell ref="Q195:S195"/>
    <mergeCell ref="T195:V195"/>
    <mergeCell ref="C91:AD91"/>
    <mergeCell ref="B81:F82"/>
    <mergeCell ref="G81:AD81"/>
    <mergeCell ref="G82:I82"/>
    <mergeCell ref="J82:L82"/>
    <mergeCell ref="M82:O82"/>
    <mergeCell ref="P82:R82"/>
    <mergeCell ref="C90:AD90"/>
    <mergeCell ref="C110:AD110"/>
    <mergeCell ref="B109:AD109"/>
    <mergeCell ref="Y83:AA83"/>
    <mergeCell ref="AB83:AD83"/>
    <mergeCell ref="C84:F84"/>
    <mergeCell ref="G84:I84"/>
    <mergeCell ref="K194:S194"/>
    <mergeCell ref="P84:R84"/>
    <mergeCell ref="S84:U84"/>
    <mergeCell ref="V84:X84"/>
    <mergeCell ref="Y84:AA84"/>
    <mergeCell ref="Z160:AB160"/>
    <mergeCell ref="J83:L83"/>
    <mergeCell ref="M83:O83"/>
    <mergeCell ref="P83:R83"/>
    <mergeCell ref="D161:I161"/>
    <mergeCell ref="J161:L161"/>
    <mergeCell ref="M161:O161"/>
    <mergeCell ref="P161:R161"/>
    <mergeCell ref="T161:V161"/>
    <mergeCell ref="T201:V201"/>
    <mergeCell ref="W201:Y201"/>
    <mergeCell ref="Z201:AB201"/>
    <mergeCell ref="U233:W233"/>
    <mergeCell ref="U234:W234"/>
    <mergeCell ref="U235:W235"/>
    <mergeCell ref="U236:W236"/>
    <mergeCell ref="C227:AD227"/>
    <mergeCell ref="D197:G197"/>
    <mergeCell ref="H197:J197"/>
    <mergeCell ref="K197:M197"/>
    <mergeCell ref="N197:P197"/>
    <mergeCell ref="Q197:S197"/>
    <mergeCell ref="T197:V197"/>
    <mergeCell ref="W204:Y204"/>
    <mergeCell ref="Z204:AB204"/>
    <mergeCell ref="D205:G205"/>
    <mergeCell ref="H205:J205"/>
    <mergeCell ref="K205:M205"/>
    <mergeCell ref="G232:O232"/>
    <mergeCell ref="K208:M208"/>
    <mergeCell ref="T203:V203"/>
    <mergeCell ref="N205:P205"/>
    <mergeCell ref="Q205:S205"/>
    <mergeCell ref="T205:V205"/>
    <mergeCell ref="W205:Y205"/>
    <mergeCell ref="H202:J202"/>
    <mergeCell ref="N200:P200"/>
    <mergeCell ref="W197:Y197"/>
    <mergeCell ref="Z197:AB197"/>
    <mergeCell ref="C217:AD217"/>
    <mergeCell ref="C219:AD219"/>
    <mergeCell ref="G234:O234"/>
    <mergeCell ref="P234:T234"/>
    <mergeCell ref="C242:AD242"/>
    <mergeCell ref="N196:P196"/>
    <mergeCell ref="Q196:S196"/>
    <mergeCell ref="D198:G198"/>
    <mergeCell ref="C191:AD191"/>
    <mergeCell ref="C192:AD192"/>
    <mergeCell ref="H194:J195"/>
    <mergeCell ref="G231:O231"/>
    <mergeCell ref="P231:T231"/>
    <mergeCell ref="P232:T232"/>
    <mergeCell ref="H196:J196"/>
    <mergeCell ref="K196:M196"/>
    <mergeCell ref="C194:G195"/>
    <mergeCell ref="T194:AB194"/>
    <mergeCell ref="U229:W230"/>
    <mergeCell ref="Q209:S209"/>
    <mergeCell ref="Q200:S200"/>
    <mergeCell ref="T200:V200"/>
    <mergeCell ref="W200:Y200"/>
    <mergeCell ref="Z200:AB200"/>
    <mergeCell ref="N202:P202"/>
    <mergeCell ref="U231:W231"/>
    <mergeCell ref="U232:W232"/>
    <mergeCell ref="W202:Y202"/>
    <mergeCell ref="Z202:AB202"/>
    <mergeCell ref="K198:M198"/>
    <mergeCell ref="N198:P198"/>
    <mergeCell ref="Q198:S198"/>
    <mergeCell ref="T198:V198"/>
    <mergeCell ref="Z205:AB205"/>
    <mergeCell ref="D209:G209"/>
    <mergeCell ref="H209:J209"/>
    <mergeCell ref="D204:G204"/>
    <mergeCell ref="K209:M209"/>
    <mergeCell ref="N209:P209"/>
    <mergeCell ref="G233:O233"/>
    <mergeCell ref="P233:T233"/>
    <mergeCell ref="B225:AD225"/>
    <mergeCell ref="C220:AD220"/>
    <mergeCell ref="C221:AD221"/>
    <mergeCell ref="C222:AD222"/>
    <mergeCell ref="D206:G206"/>
    <mergeCell ref="H206:J206"/>
    <mergeCell ref="T207:V207"/>
    <mergeCell ref="Z211:AB211"/>
    <mergeCell ref="T209:V209"/>
    <mergeCell ref="W209:Y209"/>
    <mergeCell ref="Z209:AB209"/>
    <mergeCell ref="T199:V199"/>
    <mergeCell ref="W199:Y199"/>
    <mergeCell ref="Z199:AB199"/>
    <mergeCell ref="H204:J204"/>
    <mergeCell ref="D167:I167"/>
    <mergeCell ref="J167:L167"/>
    <mergeCell ref="M167:O167"/>
    <mergeCell ref="P167:R167"/>
    <mergeCell ref="T167:V167"/>
    <mergeCell ref="W167:Y167"/>
    <mergeCell ref="Z167:AB167"/>
    <mergeCell ref="D168:I168"/>
    <mergeCell ref="J168:L168"/>
    <mergeCell ref="P183:R183"/>
    <mergeCell ref="S183:U183"/>
    <mergeCell ref="V183:X183"/>
    <mergeCell ref="M168:O168"/>
    <mergeCell ref="P168:R168"/>
    <mergeCell ref="Q201:S201"/>
    <mergeCell ref="D200:G200"/>
    <mergeCell ref="H200:J200"/>
    <mergeCell ref="K200:M200"/>
    <mergeCell ref="D201:G201"/>
    <mergeCell ref="H201:J201"/>
    <mergeCell ref="K201:M201"/>
    <mergeCell ref="N201:P201"/>
    <mergeCell ref="N203:P203"/>
    <mergeCell ref="Q203:S203"/>
    <mergeCell ref="W203:Y203"/>
    <mergeCell ref="Z203:AB203"/>
    <mergeCell ref="D203:G203"/>
    <mergeCell ref="H203:J203"/>
    <mergeCell ref="K202:M202"/>
    <mergeCell ref="K206:M206"/>
    <mergeCell ref="N206:P206"/>
    <mergeCell ref="Q206:S206"/>
    <mergeCell ref="T206:V206"/>
    <mergeCell ref="W206:Y206"/>
    <mergeCell ref="Z206:AB206"/>
    <mergeCell ref="D207:G207"/>
    <mergeCell ref="H207:J207"/>
    <mergeCell ref="K207:M207"/>
    <mergeCell ref="N207:P207"/>
    <mergeCell ref="Q207:S207"/>
    <mergeCell ref="N208:P208"/>
    <mergeCell ref="Q208:S208"/>
    <mergeCell ref="T208:V208"/>
    <mergeCell ref="W208:Y208"/>
    <mergeCell ref="Z208:AB208"/>
    <mergeCell ref="W207:Y207"/>
    <mergeCell ref="Z207:AB207"/>
    <mergeCell ref="D208:G208"/>
    <mergeCell ref="H208:J208"/>
    <mergeCell ref="D202:G202"/>
    <mergeCell ref="Q202:S202"/>
    <mergeCell ref="T202:V202"/>
    <mergeCell ref="K203:M203"/>
    <mergeCell ref="K204:M204"/>
    <mergeCell ref="N204:P204"/>
    <mergeCell ref="Q204:S204"/>
    <mergeCell ref="T204:V204"/>
    <mergeCell ref="W196:Y196"/>
    <mergeCell ref="W163:Y163"/>
    <mergeCell ref="Z163:AB163"/>
    <mergeCell ref="D164:I164"/>
    <mergeCell ref="B190:AD190"/>
    <mergeCell ref="C122:G122"/>
    <mergeCell ref="H122:J122"/>
    <mergeCell ref="K122:M122"/>
    <mergeCell ref="N122:P122"/>
    <mergeCell ref="C123:G123"/>
    <mergeCell ref="H123:J123"/>
    <mergeCell ref="K123:M123"/>
    <mergeCell ref="N123:P123"/>
    <mergeCell ref="C120:G120"/>
    <mergeCell ref="J164:L164"/>
    <mergeCell ref="M164:O164"/>
    <mergeCell ref="P164:R164"/>
    <mergeCell ref="D165:I165"/>
    <mergeCell ref="J165:L165"/>
    <mergeCell ref="J163:L163"/>
    <mergeCell ref="M163:O163"/>
    <mergeCell ref="P163:R163"/>
    <mergeCell ref="T163:V163"/>
    <mergeCell ref="Z196:AB196"/>
    <mergeCell ref="D163:I163"/>
    <mergeCell ref="W161:Y161"/>
    <mergeCell ref="Z161:AB161"/>
    <mergeCell ref="T162:V162"/>
    <mergeCell ref="C128:G128"/>
    <mergeCell ref="H128:J128"/>
    <mergeCell ref="K128:M128"/>
    <mergeCell ref="N128:P128"/>
    <mergeCell ref="H121:J121"/>
    <mergeCell ref="K121:M121"/>
    <mergeCell ref="N121:P121"/>
    <mergeCell ref="B108:AD108"/>
    <mergeCell ref="G105:I105"/>
    <mergeCell ref="J105:L105"/>
    <mergeCell ref="M105:O105"/>
    <mergeCell ref="B113:G115"/>
    <mergeCell ref="H113:AD113"/>
    <mergeCell ref="H114:J115"/>
    <mergeCell ref="K114:M115"/>
    <mergeCell ref="N114:P115"/>
    <mergeCell ref="Q114:R114"/>
    <mergeCell ref="S114:T114"/>
    <mergeCell ref="U114:V114"/>
    <mergeCell ref="W114:X114"/>
    <mergeCell ref="H127:J127"/>
    <mergeCell ref="K127:M127"/>
    <mergeCell ref="N127:P127"/>
    <mergeCell ref="C124:G124"/>
    <mergeCell ref="H124:J124"/>
    <mergeCell ref="K124:M124"/>
    <mergeCell ref="N124:P124"/>
    <mergeCell ref="C125:G125"/>
    <mergeCell ref="H125:J125"/>
    <mergeCell ref="K125:M125"/>
    <mergeCell ref="N125:P125"/>
    <mergeCell ref="H120:J120"/>
    <mergeCell ref="C118:G118"/>
    <mergeCell ref="H118:J118"/>
    <mergeCell ref="K118:M118"/>
    <mergeCell ref="N118:P118"/>
    <mergeCell ref="C119:G119"/>
    <mergeCell ref="H119:J119"/>
    <mergeCell ref="K119:M119"/>
    <mergeCell ref="N119:P119"/>
    <mergeCell ref="C96:F96"/>
    <mergeCell ref="G96:I96"/>
    <mergeCell ref="J96:L96"/>
    <mergeCell ref="M96:O96"/>
    <mergeCell ref="C97:F97"/>
    <mergeCell ref="G97:I97"/>
    <mergeCell ref="J97:L97"/>
    <mergeCell ref="M97:O97"/>
    <mergeCell ref="C98:F98"/>
    <mergeCell ref="G98:I98"/>
    <mergeCell ref="J98:L98"/>
    <mergeCell ref="M98:O98"/>
    <mergeCell ref="C116:G116"/>
    <mergeCell ref="H116:J116"/>
    <mergeCell ref="K116:M116"/>
    <mergeCell ref="N116:P116"/>
    <mergeCell ref="C117:G117"/>
    <mergeCell ref="H117:J117"/>
    <mergeCell ref="K117:M117"/>
    <mergeCell ref="N117:P117"/>
    <mergeCell ref="K132:M132"/>
    <mergeCell ref="N132:P132"/>
    <mergeCell ref="Q140:R140"/>
    <mergeCell ref="S140:T140"/>
    <mergeCell ref="U140:V140"/>
    <mergeCell ref="W140:X140"/>
    <mergeCell ref="Y140:Z140"/>
    <mergeCell ref="AA140:AB140"/>
    <mergeCell ref="AC140:AD140"/>
    <mergeCell ref="B136:AD136"/>
    <mergeCell ref="B139:G141"/>
    <mergeCell ref="H139:AD139"/>
    <mergeCell ref="H140:J141"/>
    <mergeCell ref="K140:M141"/>
    <mergeCell ref="N140:P141"/>
    <mergeCell ref="C130:G130"/>
    <mergeCell ref="H130:J130"/>
    <mergeCell ref="K130:M130"/>
    <mergeCell ref="N130:P130"/>
    <mergeCell ref="C131:G131"/>
    <mergeCell ref="H131:J131"/>
    <mergeCell ref="K131:M131"/>
    <mergeCell ref="N131:P131"/>
    <mergeCell ref="C137:AD137"/>
    <mergeCell ref="B133:AD133"/>
    <mergeCell ref="B134:AD134"/>
    <mergeCell ref="B135:AD135"/>
    <mergeCell ref="J171:L171"/>
    <mergeCell ref="M171:O171"/>
    <mergeCell ref="P171:R171"/>
    <mergeCell ref="T171:V171"/>
    <mergeCell ref="W171:Y171"/>
    <mergeCell ref="Z171:AB171"/>
    <mergeCell ref="C146:G146"/>
    <mergeCell ref="H146:J146"/>
    <mergeCell ref="K146:M146"/>
    <mergeCell ref="N146:P146"/>
    <mergeCell ref="C147:G147"/>
    <mergeCell ref="H147:J147"/>
    <mergeCell ref="K147:M147"/>
    <mergeCell ref="N147:P147"/>
    <mergeCell ref="C144:G144"/>
    <mergeCell ref="H144:J144"/>
    <mergeCell ref="K144:M144"/>
    <mergeCell ref="N144:P144"/>
    <mergeCell ref="C145:G145"/>
    <mergeCell ref="H145:J145"/>
    <mergeCell ref="K145:M145"/>
    <mergeCell ref="N145:P145"/>
    <mergeCell ref="Z170:AB170"/>
    <mergeCell ref="H150:J150"/>
    <mergeCell ref="K150:M150"/>
    <mergeCell ref="N150:P150"/>
    <mergeCell ref="Z166:AB166"/>
    <mergeCell ref="C155:AD155"/>
    <mergeCell ref="C157:AD157"/>
    <mergeCell ref="C156:AD156"/>
    <mergeCell ref="C159:I160"/>
    <mergeCell ref="B154:AD154"/>
    <mergeCell ref="C285:AD285"/>
    <mergeCell ref="C286:AD286"/>
    <mergeCell ref="C273:H273"/>
    <mergeCell ref="B277:AD277"/>
    <mergeCell ref="C269:AD269"/>
    <mergeCell ref="C223:AD223"/>
    <mergeCell ref="F229:O230"/>
    <mergeCell ref="P229:T230"/>
    <mergeCell ref="D210:G210"/>
    <mergeCell ref="H210:J210"/>
    <mergeCell ref="K210:M210"/>
    <mergeCell ref="N210:P210"/>
    <mergeCell ref="Q210:S210"/>
    <mergeCell ref="T210:V210"/>
    <mergeCell ref="W210:Y210"/>
    <mergeCell ref="Z210:AB210"/>
    <mergeCell ref="H211:J211"/>
    <mergeCell ref="K211:M211"/>
    <mergeCell ref="N211:P211"/>
    <mergeCell ref="Q211:S211"/>
    <mergeCell ref="T211:V211"/>
    <mergeCell ref="W211:Y211"/>
    <mergeCell ref="AB247:AC249"/>
    <mergeCell ref="G248:I249"/>
    <mergeCell ref="J248:K249"/>
    <mergeCell ref="L248:M249"/>
    <mergeCell ref="N248:O248"/>
    <mergeCell ref="G235:O235"/>
    <mergeCell ref="P235:T235"/>
    <mergeCell ref="G236:O236"/>
    <mergeCell ref="P236:T236"/>
    <mergeCell ref="P237:T237"/>
    <mergeCell ref="B268:AE268"/>
    <mergeCell ref="C278:AD278"/>
    <mergeCell ref="C280:F280"/>
    <mergeCell ref="C291:E291"/>
    <mergeCell ref="F291:H291"/>
    <mergeCell ref="I291:K291"/>
    <mergeCell ref="L291:N291"/>
    <mergeCell ref="O291:Q291"/>
    <mergeCell ref="R291:T291"/>
    <mergeCell ref="U291:W291"/>
    <mergeCell ref="X291:Z291"/>
    <mergeCell ref="AA291:AC291"/>
    <mergeCell ref="B261:AD261"/>
    <mergeCell ref="C262:AD262"/>
    <mergeCell ref="B260:AD260"/>
    <mergeCell ref="C263:AD263"/>
    <mergeCell ref="C264:AD264"/>
    <mergeCell ref="B265:AD265"/>
    <mergeCell ref="C266:AD266"/>
    <mergeCell ref="C271:AD271"/>
    <mergeCell ref="C288:AC288"/>
    <mergeCell ref="C289:E289"/>
    <mergeCell ref="F289:H289"/>
    <mergeCell ref="I289:K289"/>
    <mergeCell ref="L289:N289"/>
    <mergeCell ref="O289:Q289"/>
    <mergeCell ref="R289:T289"/>
    <mergeCell ref="U289:W289"/>
    <mergeCell ref="X289:Z289"/>
    <mergeCell ref="AA289:AC289"/>
    <mergeCell ref="C270:AD270"/>
    <mergeCell ref="B284:AD284"/>
    <mergeCell ref="C329:F329"/>
    <mergeCell ref="B297:AD297"/>
    <mergeCell ref="C307:F307"/>
    <mergeCell ref="E309:H309"/>
    <mergeCell ref="C327:AD327"/>
    <mergeCell ref="E311:H311"/>
    <mergeCell ref="E313:H313"/>
    <mergeCell ref="B326:AD326"/>
    <mergeCell ref="B305:AD305"/>
    <mergeCell ref="C290:E290"/>
    <mergeCell ref="F290:H290"/>
    <mergeCell ref="I290:K290"/>
    <mergeCell ref="L290:N290"/>
    <mergeCell ref="O290:Q290"/>
    <mergeCell ref="R290:T290"/>
    <mergeCell ref="U290:W290"/>
    <mergeCell ref="X290:Z290"/>
    <mergeCell ref="AA290:AC290"/>
    <mergeCell ref="C344:AD344"/>
    <mergeCell ref="C345:AD345"/>
    <mergeCell ref="C346:AD346"/>
    <mergeCell ref="C347:AD347"/>
    <mergeCell ref="B348:AD348"/>
    <mergeCell ref="C349:AD349"/>
    <mergeCell ref="E333:H333"/>
    <mergeCell ref="E335:H335"/>
    <mergeCell ref="E337:H337"/>
    <mergeCell ref="E331:H331"/>
    <mergeCell ref="C350:AD350"/>
    <mergeCell ref="C351:AD351"/>
    <mergeCell ref="C352:AD352"/>
    <mergeCell ref="B354:AD354"/>
    <mergeCell ref="C356:AC356"/>
    <mergeCell ref="B295:AD295"/>
    <mergeCell ref="B296:AD296"/>
    <mergeCell ref="C298:AD298"/>
    <mergeCell ref="C299:AD299"/>
    <mergeCell ref="C300:AD300"/>
    <mergeCell ref="C301:AD301"/>
    <mergeCell ref="B302:AD302"/>
    <mergeCell ref="C303:AD303"/>
    <mergeCell ref="B317:AD317"/>
    <mergeCell ref="B318:AD318"/>
    <mergeCell ref="C319:AD319"/>
    <mergeCell ref="C320:AD320"/>
    <mergeCell ref="C321:AD321"/>
    <mergeCell ref="C322:AD322"/>
    <mergeCell ref="B323:AD323"/>
    <mergeCell ref="C324:AD324"/>
    <mergeCell ref="B341:AD341"/>
    <mergeCell ref="G372:M372"/>
    <mergeCell ref="N372:Q372"/>
    <mergeCell ref="R372:U372"/>
    <mergeCell ref="V372:Y372"/>
    <mergeCell ref="Z372:AA372"/>
    <mergeCell ref="C357:K358"/>
    <mergeCell ref="L357:T358"/>
    <mergeCell ref="U357:W358"/>
    <mergeCell ref="X357:Z358"/>
    <mergeCell ref="AA357:AC358"/>
    <mergeCell ref="C359:E359"/>
    <mergeCell ref="F359:H359"/>
    <mergeCell ref="I359:K359"/>
    <mergeCell ref="L359:N359"/>
    <mergeCell ref="O359:Q359"/>
    <mergeCell ref="R359:T359"/>
    <mergeCell ref="U359:W359"/>
    <mergeCell ref="X359:Z359"/>
    <mergeCell ref="AA359:AC359"/>
    <mergeCell ref="C360:E360"/>
    <mergeCell ref="F360:H360"/>
    <mergeCell ref="I360:K360"/>
    <mergeCell ref="L360:N360"/>
    <mergeCell ref="O360:Q360"/>
    <mergeCell ref="R360:T360"/>
    <mergeCell ref="U360:W360"/>
    <mergeCell ref="X360:Z360"/>
    <mergeCell ref="AA360:AC360"/>
    <mergeCell ref="Z368:AA369"/>
    <mergeCell ref="N369:Q369"/>
    <mergeCell ref="G373:M373"/>
    <mergeCell ref="N373:Q373"/>
    <mergeCell ref="R373:U373"/>
    <mergeCell ref="V373:Y373"/>
    <mergeCell ref="Z373:AA373"/>
    <mergeCell ref="G374:M374"/>
    <mergeCell ref="N374:Q374"/>
    <mergeCell ref="R374:U374"/>
    <mergeCell ref="V374:Y374"/>
    <mergeCell ref="Z374:AA374"/>
    <mergeCell ref="G375:M375"/>
    <mergeCell ref="N375:Q375"/>
    <mergeCell ref="R375:U375"/>
    <mergeCell ref="V375:Y375"/>
    <mergeCell ref="Z375:AA375"/>
    <mergeCell ref="G376:M376"/>
    <mergeCell ref="N376:Q376"/>
    <mergeCell ref="R376:U376"/>
    <mergeCell ref="V376:Y376"/>
    <mergeCell ref="Z376:AA376"/>
    <mergeCell ref="G377:M377"/>
    <mergeCell ref="N377:Q377"/>
    <mergeCell ref="R377:U377"/>
    <mergeCell ref="V377:Y377"/>
    <mergeCell ref="Z377:AA377"/>
    <mergeCell ref="G378:M378"/>
    <mergeCell ref="N378:Q378"/>
    <mergeCell ref="R378:U378"/>
    <mergeCell ref="V378:Y378"/>
    <mergeCell ref="Z378:AA378"/>
    <mergeCell ref="G379:M379"/>
    <mergeCell ref="N379:Q379"/>
    <mergeCell ref="R379:U379"/>
    <mergeCell ref="V379:Y379"/>
    <mergeCell ref="Z379:AA379"/>
    <mergeCell ref="G380:M380"/>
    <mergeCell ref="N380:Q380"/>
    <mergeCell ref="R380:U380"/>
    <mergeCell ref="V380:Y380"/>
    <mergeCell ref="Z380:AA380"/>
    <mergeCell ref="G381:M381"/>
    <mergeCell ref="N381:Q381"/>
    <mergeCell ref="R381:U381"/>
    <mergeCell ref="V381:Y381"/>
    <mergeCell ref="Z381:AA381"/>
    <mergeCell ref="G382:M382"/>
    <mergeCell ref="N382:Q382"/>
    <mergeCell ref="R382:U382"/>
    <mergeCell ref="V382:Y382"/>
    <mergeCell ref="Z382:AA382"/>
    <mergeCell ref="G383:M383"/>
    <mergeCell ref="N383:Q383"/>
    <mergeCell ref="R383:U383"/>
    <mergeCell ref="V383:Y383"/>
    <mergeCell ref="Z383:AA383"/>
    <mergeCell ref="G384:M384"/>
    <mergeCell ref="N384:Q384"/>
    <mergeCell ref="R384:U384"/>
    <mergeCell ref="V384:Y384"/>
    <mergeCell ref="Z384:AA384"/>
    <mergeCell ref="G385:M385"/>
    <mergeCell ref="N385:Q385"/>
    <mergeCell ref="R385:U385"/>
    <mergeCell ref="V385:Y385"/>
    <mergeCell ref="Z385:AA385"/>
    <mergeCell ref="N386:Q386"/>
    <mergeCell ref="R386:U386"/>
    <mergeCell ref="V386:Y386"/>
    <mergeCell ref="B390:AD390"/>
    <mergeCell ref="B391:AD391"/>
    <mergeCell ref="C392:AD392"/>
    <mergeCell ref="C393:AD393"/>
    <mergeCell ref="C394:AD394"/>
    <mergeCell ref="C395:AD395"/>
    <mergeCell ref="C396:AD396"/>
    <mergeCell ref="C402:F402"/>
    <mergeCell ref="E404:H404"/>
    <mergeCell ref="B387:AD387"/>
    <mergeCell ref="B388:AD388"/>
    <mergeCell ref="B389:AD389"/>
    <mergeCell ref="E406:H406"/>
    <mergeCell ref="C408:F408"/>
    <mergeCell ref="E410:H410"/>
    <mergeCell ref="E412:H412"/>
    <mergeCell ref="B422:AD422"/>
    <mergeCell ref="B430:AD430"/>
    <mergeCell ref="C432:G432"/>
    <mergeCell ref="E434:H434"/>
    <mergeCell ref="B398:AD398"/>
    <mergeCell ref="C399:AD399"/>
    <mergeCell ref="C400:AD400"/>
    <mergeCell ref="C423:AD423"/>
    <mergeCell ref="C425:AD425"/>
    <mergeCell ref="C417:AD417"/>
    <mergeCell ref="C418:AD418"/>
    <mergeCell ref="C419:AD419"/>
    <mergeCell ref="C420:AD420"/>
    <mergeCell ref="C421:AD421"/>
    <mergeCell ref="B416:AD416"/>
    <mergeCell ref="C428:AD428"/>
    <mergeCell ref="C427:AD427"/>
    <mergeCell ref="C424:AD424"/>
    <mergeCell ref="C426:AD426"/>
    <mergeCell ref="B413:AD413"/>
    <mergeCell ref="B414:AD414"/>
    <mergeCell ref="G436:J436"/>
    <mergeCell ref="G438:J438"/>
    <mergeCell ref="E440:H440"/>
    <mergeCell ref="G442:J442"/>
    <mergeCell ref="G444:J444"/>
    <mergeCell ref="B448:AD448"/>
    <mergeCell ref="C449:AD449"/>
    <mergeCell ref="C450:AD450"/>
    <mergeCell ref="C452:R453"/>
    <mergeCell ref="S452:AD452"/>
    <mergeCell ref="S453:V453"/>
    <mergeCell ref="W453:Z453"/>
    <mergeCell ref="AA453:AD453"/>
    <mergeCell ref="D454:R454"/>
    <mergeCell ref="S454:V454"/>
    <mergeCell ref="W454:Z454"/>
    <mergeCell ref="AA454:AD454"/>
    <mergeCell ref="B445:AD445"/>
    <mergeCell ref="B446:AD446"/>
    <mergeCell ref="B439:AD439"/>
    <mergeCell ref="C472:AD472"/>
    <mergeCell ref="D455:R455"/>
    <mergeCell ref="S455:V455"/>
    <mergeCell ref="W455:Z455"/>
    <mergeCell ref="AA455:AD455"/>
    <mergeCell ref="D456:R456"/>
    <mergeCell ref="S456:V456"/>
    <mergeCell ref="W456:Z456"/>
    <mergeCell ref="AA456:AD456"/>
    <mergeCell ref="D457:R457"/>
    <mergeCell ref="S457:V457"/>
    <mergeCell ref="W457:Z457"/>
    <mergeCell ref="AA457:AD457"/>
    <mergeCell ref="D458:R458"/>
    <mergeCell ref="S458:V458"/>
    <mergeCell ref="W458:Z458"/>
    <mergeCell ref="AA458:AD458"/>
    <mergeCell ref="D459:R459"/>
    <mergeCell ref="S459:V459"/>
    <mergeCell ref="W459:Z459"/>
    <mergeCell ref="AA459:AD459"/>
    <mergeCell ref="B466:AD466"/>
    <mergeCell ref="B468:AD468"/>
    <mergeCell ref="B467:AD467"/>
    <mergeCell ref="C473:AD473"/>
    <mergeCell ref="D476:K477"/>
    <mergeCell ref="L476:AA476"/>
    <mergeCell ref="AB476:AB477"/>
    <mergeCell ref="L477:O477"/>
    <mergeCell ref="P477:S477"/>
    <mergeCell ref="T477:W477"/>
    <mergeCell ref="X477:AA477"/>
    <mergeCell ref="L478:O478"/>
    <mergeCell ref="P478:S478"/>
    <mergeCell ref="T478:W478"/>
    <mergeCell ref="X478:AA478"/>
    <mergeCell ref="L479:O479"/>
    <mergeCell ref="P479:S479"/>
    <mergeCell ref="T479:W479"/>
    <mergeCell ref="X479:AA479"/>
    <mergeCell ref="D460:R460"/>
    <mergeCell ref="S460:V460"/>
    <mergeCell ref="W460:Z460"/>
    <mergeCell ref="AA460:AD460"/>
    <mergeCell ref="D461:R461"/>
    <mergeCell ref="S461:V461"/>
    <mergeCell ref="W461:Z461"/>
    <mergeCell ref="AA461:AD461"/>
    <mergeCell ref="S462:V462"/>
    <mergeCell ref="W462:Z462"/>
    <mergeCell ref="AA462:AD462"/>
    <mergeCell ref="C464:AC464"/>
    <mergeCell ref="C465:AC465"/>
    <mergeCell ref="B469:AD469"/>
    <mergeCell ref="C470:AD470"/>
    <mergeCell ref="C471:AD471"/>
    <mergeCell ref="L480:O480"/>
    <mergeCell ref="P480:S480"/>
    <mergeCell ref="T480:W480"/>
    <mergeCell ref="X480:AA480"/>
    <mergeCell ref="L481:O481"/>
    <mergeCell ref="P481:S481"/>
    <mergeCell ref="T481:W481"/>
    <mergeCell ref="X481:AA481"/>
    <mergeCell ref="L482:O482"/>
    <mergeCell ref="P482:S482"/>
    <mergeCell ref="T482:W482"/>
    <mergeCell ref="X482:AA482"/>
    <mergeCell ref="L483:O483"/>
    <mergeCell ref="P483:S483"/>
    <mergeCell ref="T483:W483"/>
    <mergeCell ref="X483:AA483"/>
    <mergeCell ref="L484:O484"/>
    <mergeCell ref="P484:S484"/>
    <mergeCell ref="T484:W484"/>
    <mergeCell ref="X484:AA484"/>
    <mergeCell ref="L485:O485"/>
    <mergeCell ref="P485:S485"/>
    <mergeCell ref="T485:W485"/>
    <mergeCell ref="X485:AA485"/>
    <mergeCell ref="L486:O486"/>
    <mergeCell ref="P486:S486"/>
    <mergeCell ref="T486:W486"/>
    <mergeCell ref="X486:AA486"/>
    <mergeCell ref="L487:O487"/>
    <mergeCell ref="P487:S487"/>
    <mergeCell ref="T487:W487"/>
    <mergeCell ref="X487:AA487"/>
    <mergeCell ref="L488:O488"/>
    <mergeCell ref="P488:S488"/>
    <mergeCell ref="T488:W488"/>
    <mergeCell ref="X488:AA488"/>
    <mergeCell ref="D492:K493"/>
    <mergeCell ref="L492:AA492"/>
    <mergeCell ref="B489:AD489"/>
    <mergeCell ref="B490:AD490"/>
    <mergeCell ref="AB492:AB493"/>
    <mergeCell ref="L493:O493"/>
    <mergeCell ref="P493:S493"/>
    <mergeCell ref="T493:W493"/>
    <mergeCell ref="X493:AA493"/>
    <mergeCell ref="L494:O494"/>
    <mergeCell ref="P494:S494"/>
    <mergeCell ref="T494:W494"/>
    <mergeCell ref="X494:AA494"/>
    <mergeCell ref="L495:O495"/>
    <mergeCell ref="P495:S495"/>
    <mergeCell ref="T495:W495"/>
    <mergeCell ref="X495:AA495"/>
    <mergeCell ref="L496:O496"/>
    <mergeCell ref="P496:S496"/>
    <mergeCell ref="T496:W496"/>
    <mergeCell ref="X496:AA496"/>
    <mergeCell ref="L497:O497"/>
    <mergeCell ref="P497:S497"/>
    <mergeCell ref="T497:W497"/>
    <mergeCell ref="X497:AA497"/>
    <mergeCell ref="L498:O498"/>
    <mergeCell ref="P498:S498"/>
    <mergeCell ref="T498:W498"/>
    <mergeCell ref="X498:AA498"/>
    <mergeCell ref="L499:O499"/>
    <mergeCell ref="P499:S499"/>
    <mergeCell ref="T499:W499"/>
    <mergeCell ref="X499:AA499"/>
    <mergeCell ref="L500:O500"/>
    <mergeCell ref="P500:S500"/>
    <mergeCell ref="T500:W500"/>
    <mergeCell ref="X500:AA500"/>
    <mergeCell ref="L501:O501"/>
    <mergeCell ref="P501:S501"/>
    <mergeCell ref="T501:W501"/>
    <mergeCell ref="X501:AA501"/>
    <mergeCell ref="L502:O502"/>
    <mergeCell ref="P502:S502"/>
    <mergeCell ref="T502:W502"/>
    <mergeCell ref="X502:AA502"/>
    <mergeCell ref="L503:O503"/>
    <mergeCell ref="P503:S503"/>
    <mergeCell ref="T503:W503"/>
    <mergeCell ref="X503:AA503"/>
    <mergeCell ref="L504:O504"/>
    <mergeCell ref="P504:S504"/>
    <mergeCell ref="T504:W504"/>
    <mergeCell ref="X504:AA504"/>
    <mergeCell ref="C508:AD508"/>
    <mergeCell ref="C509:AD509"/>
    <mergeCell ref="B513:AD513"/>
    <mergeCell ref="C514:AD514"/>
    <mergeCell ref="C515:AD515"/>
    <mergeCell ref="B505:AD505"/>
    <mergeCell ref="B506:AD506"/>
    <mergeCell ref="B507:AD507"/>
    <mergeCell ref="C516:AD516"/>
    <mergeCell ref="C517:AD517"/>
    <mergeCell ref="C519:J521"/>
    <mergeCell ref="K519:Z519"/>
    <mergeCell ref="AA519:AB521"/>
    <mergeCell ref="K520:R520"/>
    <mergeCell ref="S520:Z520"/>
    <mergeCell ref="K521:N521"/>
    <mergeCell ref="O521:R521"/>
    <mergeCell ref="S521:V521"/>
    <mergeCell ref="W521:Z521"/>
    <mergeCell ref="K522:N522"/>
    <mergeCell ref="O522:R522"/>
    <mergeCell ref="S522:V522"/>
    <mergeCell ref="W522:Z522"/>
    <mergeCell ref="AA522:AB522"/>
    <mergeCell ref="K523:N523"/>
    <mergeCell ref="O523:R523"/>
    <mergeCell ref="S523:V523"/>
    <mergeCell ref="W523:Z523"/>
    <mergeCell ref="AA523:AB523"/>
    <mergeCell ref="K524:N524"/>
    <mergeCell ref="O524:R524"/>
    <mergeCell ref="S524:V524"/>
    <mergeCell ref="W524:Z524"/>
    <mergeCell ref="AA524:AB524"/>
    <mergeCell ref="K525:N525"/>
    <mergeCell ref="O525:R525"/>
    <mergeCell ref="S525:V525"/>
    <mergeCell ref="W525:Z525"/>
    <mergeCell ref="C527:AD527"/>
    <mergeCell ref="C528:AD528"/>
    <mergeCell ref="B532:AD532"/>
    <mergeCell ref="C533:AD533"/>
    <mergeCell ref="C534:AD534"/>
    <mergeCell ref="C535:AD535"/>
    <mergeCell ref="D537:N538"/>
    <mergeCell ref="O537:Z537"/>
    <mergeCell ref="O538:P538"/>
    <mergeCell ref="Q538:T538"/>
    <mergeCell ref="V538:Y538"/>
    <mergeCell ref="B529:AD529"/>
    <mergeCell ref="B530:AD530"/>
    <mergeCell ref="E539:N539"/>
    <mergeCell ref="O539:P539"/>
    <mergeCell ref="Q539:T539"/>
    <mergeCell ref="V539:Y539"/>
    <mergeCell ref="E540:N540"/>
    <mergeCell ref="O540:P540"/>
    <mergeCell ref="Q540:T540"/>
    <mergeCell ref="V540:Y540"/>
    <mergeCell ref="E541:N541"/>
    <mergeCell ref="O541:P541"/>
    <mergeCell ref="Q541:T541"/>
    <mergeCell ref="V541:Y541"/>
    <mergeCell ref="E542:N542"/>
    <mergeCell ref="O542:P542"/>
    <mergeCell ref="Q542:T542"/>
    <mergeCell ref="V542:Y542"/>
    <mergeCell ref="E543:N543"/>
    <mergeCell ref="O543:P543"/>
    <mergeCell ref="Q543:T543"/>
    <mergeCell ref="V543:Y543"/>
    <mergeCell ref="E544:N544"/>
    <mergeCell ref="O544:P544"/>
    <mergeCell ref="Q544:T544"/>
    <mergeCell ref="V544:Y544"/>
    <mergeCell ref="E545:N545"/>
    <mergeCell ref="O545:P545"/>
    <mergeCell ref="Q545:T545"/>
    <mergeCell ref="V545:Y545"/>
    <mergeCell ref="E546:N546"/>
    <mergeCell ref="O546:P546"/>
    <mergeCell ref="Q546:T546"/>
    <mergeCell ref="V546:Y546"/>
    <mergeCell ref="E547:N547"/>
    <mergeCell ref="O547:P547"/>
    <mergeCell ref="Q547:T547"/>
    <mergeCell ref="V547:Y547"/>
    <mergeCell ref="E548:N548"/>
    <mergeCell ref="E549:N549"/>
    <mergeCell ref="E550:N550"/>
    <mergeCell ref="O550:P550"/>
    <mergeCell ref="Q550:T550"/>
    <mergeCell ref="V550:Y550"/>
    <mergeCell ref="O548:P548"/>
    <mergeCell ref="O549:P549"/>
    <mergeCell ref="Q548:T548"/>
    <mergeCell ref="Q549:T549"/>
    <mergeCell ref="V548:Y548"/>
    <mergeCell ref="V549:Y549"/>
    <mergeCell ref="O551:P551"/>
    <mergeCell ref="Q551:T551"/>
    <mergeCell ref="V551:Y551"/>
    <mergeCell ref="C553:AD553"/>
    <mergeCell ref="C554:AD554"/>
    <mergeCell ref="B559:AD559"/>
    <mergeCell ref="C561:F561"/>
    <mergeCell ref="E563:H563"/>
    <mergeCell ref="I563:L563"/>
    <mergeCell ref="E565:H565"/>
    <mergeCell ref="I565:K565"/>
    <mergeCell ref="C567:F567"/>
    <mergeCell ref="B555:AD555"/>
    <mergeCell ref="B556:AD556"/>
    <mergeCell ref="B557:AD557"/>
    <mergeCell ref="E569:H569"/>
    <mergeCell ref="I569:L569"/>
    <mergeCell ref="E571:H571"/>
    <mergeCell ref="I571:K571"/>
    <mergeCell ref="B575:AD575"/>
    <mergeCell ref="C576:AD576"/>
    <mergeCell ref="C577:AD577"/>
    <mergeCell ref="C578:AD578"/>
    <mergeCell ref="B580:I582"/>
    <mergeCell ref="J580:S580"/>
    <mergeCell ref="T580:AC580"/>
    <mergeCell ref="AD580:AD582"/>
    <mergeCell ref="J581:K582"/>
    <mergeCell ref="L581:O581"/>
    <mergeCell ref="P581:S581"/>
    <mergeCell ref="T581:U582"/>
    <mergeCell ref="V581:Y581"/>
    <mergeCell ref="Z581:AC581"/>
    <mergeCell ref="L582:M582"/>
    <mergeCell ref="N582:O582"/>
    <mergeCell ref="P582:Q582"/>
    <mergeCell ref="R582:S582"/>
    <mergeCell ref="V582:W582"/>
    <mergeCell ref="X582:Y582"/>
    <mergeCell ref="Z582:AA582"/>
    <mergeCell ref="AB582:AC582"/>
    <mergeCell ref="B573:AD573"/>
    <mergeCell ref="B574:AD574"/>
    <mergeCell ref="J583:K583"/>
    <mergeCell ref="L583:M583"/>
    <mergeCell ref="N583:O583"/>
    <mergeCell ref="P583:Q583"/>
    <mergeCell ref="R583:S583"/>
    <mergeCell ref="T583:U583"/>
    <mergeCell ref="V583:W583"/>
    <mergeCell ref="X583:Y583"/>
    <mergeCell ref="Z583:AA583"/>
    <mergeCell ref="AB583:AC583"/>
    <mergeCell ref="J584:K584"/>
    <mergeCell ref="L584:M584"/>
    <mergeCell ref="N584:O584"/>
    <mergeCell ref="P584:Q584"/>
    <mergeCell ref="R584:S584"/>
    <mergeCell ref="T584:U584"/>
    <mergeCell ref="V584:W584"/>
    <mergeCell ref="X584:Y584"/>
    <mergeCell ref="Z584:AA584"/>
    <mergeCell ref="AB584:AC584"/>
    <mergeCell ref="J585:K585"/>
    <mergeCell ref="L585:M585"/>
    <mergeCell ref="N585:O585"/>
    <mergeCell ref="P585:Q585"/>
    <mergeCell ref="R585:S585"/>
    <mergeCell ref="T585:U585"/>
    <mergeCell ref="V585:W585"/>
    <mergeCell ref="X585:Y585"/>
    <mergeCell ref="Z585:AA585"/>
    <mergeCell ref="AB585:AC585"/>
    <mergeCell ref="J586:K586"/>
    <mergeCell ref="L586:M586"/>
    <mergeCell ref="N586:O586"/>
    <mergeCell ref="P586:Q586"/>
    <mergeCell ref="R586:S586"/>
    <mergeCell ref="T586:U586"/>
    <mergeCell ref="V586:W586"/>
    <mergeCell ref="X586:Y586"/>
    <mergeCell ref="Z586:AA586"/>
    <mergeCell ref="AB586:AC586"/>
    <mergeCell ref="J587:K587"/>
    <mergeCell ref="L587:M587"/>
    <mergeCell ref="N587:O587"/>
    <mergeCell ref="P587:Q587"/>
    <mergeCell ref="R587:S587"/>
    <mergeCell ref="T587:U587"/>
    <mergeCell ref="V587:W587"/>
    <mergeCell ref="X587:Y587"/>
    <mergeCell ref="Z587:AA587"/>
    <mergeCell ref="AB587:AC587"/>
    <mergeCell ref="J588:K588"/>
    <mergeCell ref="L588:M588"/>
    <mergeCell ref="N588:O588"/>
    <mergeCell ref="P588:Q588"/>
    <mergeCell ref="R588:S588"/>
    <mergeCell ref="T588:U588"/>
    <mergeCell ref="V588:W588"/>
    <mergeCell ref="X588:Y588"/>
    <mergeCell ref="Z588:AA588"/>
    <mergeCell ref="AB588:AC588"/>
    <mergeCell ref="C598:AD598"/>
    <mergeCell ref="J600:U600"/>
    <mergeCell ref="J601:M601"/>
    <mergeCell ref="N601:Q601"/>
    <mergeCell ref="R601:U601"/>
    <mergeCell ref="J602:M602"/>
    <mergeCell ref="N602:Q602"/>
    <mergeCell ref="R602:U602"/>
    <mergeCell ref="J591:K591"/>
    <mergeCell ref="L591:M591"/>
    <mergeCell ref="N591:O591"/>
    <mergeCell ref="P591:Q591"/>
    <mergeCell ref="R591:S591"/>
    <mergeCell ref="T591:U591"/>
    <mergeCell ref="V591:W591"/>
    <mergeCell ref="X591:Y591"/>
    <mergeCell ref="Z591:AA591"/>
    <mergeCell ref="AB591:AC591"/>
    <mergeCell ref="J592:K592"/>
    <mergeCell ref="L592:M592"/>
    <mergeCell ref="N592:O592"/>
    <mergeCell ref="P592:Q592"/>
    <mergeCell ref="R592:S592"/>
    <mergeCell ref="T592:U592"/>
    <mergeCell ref="V592:W592"/>
    <mergeCell ref="X592:Y592"/>
    <mergeCell ref="Z592:AA592"/>
    <mergeCell ref="AB592:AC592"/>
    <mergeCell ref="B594:AD594"/>
    <mergeCell ref="B595:AD595"/>
    <mergeCell ref="B596:AD596"/>
    <mergeCell ref="J593:K593"/>
    <mergeCell ref="L593:M593"/>
    <mergeCell ref="N593:O593"/>
    <mergeCell ref="P593:Q593"/>
    <mergeCell ref="R593:S593"/>
    <mergeCell ref="T593:U593"/>
    <mergeCell ref="V593:W593"/>
    <mergeCell ref="X593:Y593"/>
    <mergeCell ref="Z593:AA593"/>
    <mergeCell ref="AB593:AC593"/>
    <mergeCell ref="B597:AD597"/>
    <mergeCell ref="J589:K589"/>
    <mergeCell ref="L589:M589"/>
    <mergeCell ref="N589:O589"/>
    <mergeCell ref="P589:Q589"/>
    <mergeCell ref="R589:S589"/>
    <mergeCell ref="T589:U589"/>
    <mergeCell ref="V589:W589"/>
    <mergeCell ref="X589:Y589"/>
    <mergeCell ref="Z589:AA589"/>
    <mergeCell ref="AB589:AC589"/>
    <mergeCell ref="J590:K590"/>
    <mergeCell ref="L590:M590"/>
    <mergeCell ref="N590:O590"/>
    <mergeCell ref="P590:Q590"/>
    <mergeCell ref="R590:S590"/>
    <mergeCell ref="T590:U590"/>
    <mergeCell ref="V590:W590"/>
    <mergeCell ref="X590:Y590"/>
    <mergeCell ref="Z590:AA590"/>
    <mergeCell ref="AB590:AC590"/>
    <mergeCell ref="B75:AD75"/>
    <mergeCell ref="B76:AD76"/>
    <mergeCell ref="B86:AD86"/>
    <mergeCell ref="B87:AD87"/>
    <mergeCell ref="AG94:AI94"/>
    <mergeCell ref="AJ94:AL94"/>
    <mergeCell ref="AM94:AO94"/>
    <mergeCell ref="B106:AD106"/>
    <mergeCell ref="B37:AD37"/>
    <mergeCell ref="C38:AD38"/>
    <mergeCell ref="C39:AD39"/>
    <mergeCell ref="C40:AD40"/>
    <mergeCell ref="G103:I103"/>
    <mergeCell ref="J103:L103"/>
    <mergeCell ref="M103:O103"/>
    <mergeCell ref="C104:F104"/>
    <mergeCell ref="G104:I104"/>
    <mergeCell ref="J104:L104"/>
    <mergeCell ref="M104:O104"/>
    <mergeCell ref="C101:F101"/>
    <mergeCell ref="G101:I101"/>
    <mergeCell ref="J101:L101"/>
    <mergeCell ref="M101:O101"/>
    <mergeCell ref="C102:F102"/>
    <mergeCell ref="G102:I102"/>
    <mergeCell ref="J102:L102"/>
    <mergeCell ref="M102:O102"/>
    <mergeCell ref="C99:F99"/>
    <mergeCell ref="G99:I99"/>
    <mergeCell ref="J99:L99"/>
    <mergeCell ref="M99:O99"/>
    <mergeCell ref="C100:F100"/>
    <mergeCell ref="BH140:BI140"/>
    <mergeCell ref="B151:AD151"/>
    <mergeCell ref="B152:AD152"/>
    <mergeCell ref="B153:AD153"/>
    <mergeCell ref="AG114:AI114"/>
    <mergeCell ref="AJ114:AL114"/>
    <mergeCell ref="AM114:AO114"/>
    <mergeCell ref="AV114:AW114"/>
    <mergeCell ref="AX114:AY114"/>
    <mergeCell ref="AZ114:BA114"/>
    <mergeCell ref="BB114:BC114"/>
    <mergeCell ref="BD114:BE114"/>
    <mergeCell ref="BF114:BG114"/>
    <mergeCell ref="BH114:BI114"/>
    <mergeCell ref="C142:G142"/>
    <mergeCell ref="H142:J142"/>
    <mergeCell ref="K142:M142"/>
    <mergeCell ref="N142:P142"/>
    <mergeCell ref="C143:G143"/>
    <mergeCell ref="H143:J143"/>
    <mergeCell ref="K143:M143"/>
    <mergeCell ref="N143:P143"/>
    <mergeCell ref="H132:J132"/>
    <mergeCell ref="C129:G129"/>
    <mergeCell ref="H129:J129"/>
    <mergeCell ref="K129:M129"/>
    <mergeCell ref="N129:P129"/>
    <mergeCell ref="C126:G126"/>
    <mergeCell ref="H126:J126"/>
    <mergeCell ref="K126:M126"/>
    <mergeCell ref="N126:P126"/>
    <mergeCell ref="C127:G127"/>
    <mergeCell ref="BD140:BE140"/>
    <mergeCell ref="BF140:BG140"/>
    <mergeCell ref="C173:AD173"/>
    <mergeCell ref="C174:AD174"/>
    <mergeCell ref="B178:AD178"/>
    <mergeCell ref="C179:AD179"/>
    <mergeCell ref="C180:AD180"/>
    <mergeCell ref="G182:O182"/>
    <mergeCell ref="P182:X182"/>
    <mergeCell ref="G183:I183"/>
    <mergeCell ref="J183:L183"/>
    <mergeCell ref="M183:O183"/>
    <mergeCell ref="T168:V168"/>
    <mergeCell ref="W168:Y168"/>
    <mergeCell ref="Z168:AB168"/>
    <mergeCell ref="D169:I169"/>
    <mergeCell ref="J169:L169"/>
    <mergeCell ref="C148:G148"/>
    <mergeCell ref="H148:J148"/>
    <mergeCell ref="K148:M148"/>
    <mergeCell ref="N148:P148"/>
    <mergeCell ref="C149:G149"/>
    <mergeCell ref="H149:J149"/>
    <mergeCell ref="K149:M149"/>
    <mergeCell ref="N149:P149"/>
    <mergeCell ref="T164:V164"/>
    <mergeCell ref="W164:Y164"/>
    <mergeCell ref="Z164:AB164"/>
    <mergeCell ref="J160:L160"/>
    <mergeCell ref="M160:O160"/>
    <mergeCell ref="P160:R160"/>
    <mergeCell ref="T160:V160"/>
    <mergeCell ref="B257:AD257"/>
    <mergeCell ref="B258:AD258"/>
    <mergeCell ref="M184:O184"/>
    <mergeCell ref="P184:R184"/>
    <mergeCell ref="S184:U184"/>
    <mergeCell ref="V184:X184"/>
    <mergeCell ref="C186:AD186"/>
    <mergeCell ref="C187:AD187"/>
    <mergeCell ref="B215:AD215"/>
    <mergeCell ref="B216:AD216"/>
    <mergeCell ref="AG140:AI140"/>
    <mergeCell ref="AJ140:AL140"/>
    <mergeCell ref="AM140:AO140"/>
    <mergeCell ref="AV140:AW140"/>
    <mergeCell ref="AX140:AY140"/>
    <mergeCell ref="AZ140:BA140"/>
    <mergeCell ref="BB140:BC140"/>
    <mergeCell ref="W160:Y160"/>
    <mergeCell ref="J166:L166"/>
    <mergeCell ref="M166:O166"/>
    <mergeCell ref="P166:R166"/>
    <mergeCell ref="T166:V166"/>
    <mergeCell ref="W166:Y166"/>
    <mergeCell ref="M165:O165"/>
    <mergeCell ref="P165:R165"/>
    <mergeCell ref="T165:V165"/>
    <mergeCell ref="W165:Y165"/>
    <mergeCell ref="Z165:AB165"/>
    <mergeCell ref="D166:I166"/>
    <mergeCell ref="M169:O169"/>
    <mergeCell ref="P169:R169"/>
    <mergeCell ref="T169:V169"/>
    <mergeCell ref="AV248:AW248"/>
    <mergeCell ref="AX248:AY248"/>
    <mergeCell ref="AZ248:BA248"/>
    <mergeCell ref="BB248:BC248"/>
    <mergeCell ref="BD248:BE248"/>
    <mergeCell ref="BF248:BG248"/>
    <mergeCell ref="BH248:BI248"/>
    <mergeCell ref="AS159:AT159"/>
    <mergeCell ref="AU159:AV159"/>
    <mergeCell ref="B175:AD175"/>
    <mergeCell ref="B176:AD176"/>
    <mergeCell ref="B177:AD177"/>
    <mergeCell ref="B185:AD185"/>
    <mergeCell ref="B188:AD188"/>
    <mergeCell ref="B189:AD189"/>
    <mergeCell ref="B212:AD212"/>
    <mergeCell ref="B213:AD213"/>
    <mergeCell ref="B214:AD214"/>
    <mergeCell ref="B238:AD238"/>
    <mergeCell ref="B239:AD239"/>
    <mergeCell ref="C226:AD226"/>
    <mergeCell ref="B241:AD241"/>
    <mergeCell ref="G184:I184"/>
    <mergeCell ref="J184:L184"/>
    <mergeCell ref="W169:Y169"/>
    <mergeCell ref="Z169:AB169"/>
    <mergeCell ref="D170:I170"/>
    <mergeCell ref="J170:L170"/>
    <mergeCell ref="M170:O170"/>
    <mergeCell ref="P170:R170"/>
    <mergeCell ref="T170:V170"/>
    <mergeCell ref="W170:Y170"/>
    <mergeCell ref="B259:AD259"/>
    <mergeCell ref="B281:AD281"/>
    <mergeCell ref="B282:AD282"/>
    <mergeCell ref="B292:AD292"/>
    <mergeCell ref="B293:AD293"/>
    <mergeCell ref="B294:AD294"/>
    <mergeCell ref="B314:AD314"/>
    <mergeCell ref="B315:AD315"/>
    <mergeCell ref="B316:AD316"/>
    <mergeCell ref="B338:AD338"/>
    <mergeCell ref="B339:AD339"/>
    <mergeCell ref="B361:AD361"/>
    <mergeCell ref="B362:AD362"/>
    <mergeCell ref="N371:Q371"/>
    <mergeCell ref="R371:U371"/>
    <mergeCell ref="V371:Y371"/>
    <mergeCell ref="Z371:AA371"/>
    <mergeCell ref="B364:AD364"/>
    <mergeCell ref="C365:AD365"/>
    <mergeCell ref="C366:AD366"/>
    <mergeCell ref="F368:M369"/>
    <mergeCell ref="N368:Y368"/>
    <mergeCell ref="R369:U369"/>
    <mergeCell ref="V369:Y369"/>
    <mergeCell ref="G370:M370"/>
    <mergeCell ref="N370:Q370"/>
    <mergeCell ref="R370:U370"/>
    <mergeCell ref="V370:Y370"/>
    <mergeCell ref="Z370:AA370"/>
    <mergeCell ref="G371:M371"/>
    <mergeCell ref="B342:AD342"/>
    <mergeCell ref="C343:AD343"/>
  </mergeCells>
  <conditionalFormatting sqref="J161:R170">
    <cfRule type="expression" dxfId="65" priority="16">
      <formula>$S161="x"</formula>
    </cfRule>
  </conditionalFormatting>
  <conditionalFormatting sqref="T161:AB170">
    <cfRule type="expression" dxfId="64" priority="15">
      <formula>$AC161="x"</formula>
    </cfRule>
  </conditionalFormatting>
  <conditionalFormatting sqref="P231:T236">
    <cfRule type="expression" dxfId="63" priority="14">
      <formula>$U231="X"</formula>
    </cfRule>
  </conditionalFormatting>
  <conditionalFormatting sqref="G250:AA255">
    <cfRule type="expression" dxfId="62" priority="13">
      <formula>$AB250="x"</formula>
    </cfRule>
  </conditionalFormatting>
  <conditionalFormatting sqref="N370:Y385">
    <cfRule type="expression" dxfId="61" priority="12">
      <formula>$Z370="X"</formula>
    </cfRule>
  </conditionalFormatting>
  <conditionalFormatting sqref="K522:Z524">
    <cfRule type="expression" dxfId="60" priority="11">
      <formula>$AA522="x"</formula>
    </cfRule>
  </conditionalFormatting>
  <conditionalFormatting sqref="L494:AA503">
    <cfRule type="expression" dxfId="59" priority="10">
      <formula>$AB494="x"</formula>
    </cfRule>
  </conditionalFormatting>
  <conditionalFormatting sqref="L478:AA487">
    <cfRule type="expression" dxfId="58" priority="9">
      <formula>$AB478="x"</formula>
    </cfRule>
  </conditionalFormatting>
  <conditionalFormatting sqref="Q539:T550">
    <cfRule type="expression" dxfId="57" priority="8">
      <formula>$U539="x"</formula>
    </cfRule>
  </conditionalFormatting>
  <conditionalFormatting sqref="V539:Y550">
    <cfRule type="expression" dxfId="56" priority="7">
      <formula>$Z539="x"</formula>
    </cfRule>
  </conditionalFormatting>
  <conditionalFormatting sqref="O539:P550">
    <cfRule type="expression" dxfId="55" priority="6">
      <formula>AND($U539="x",$Z539="x")</formula>
    </cfRule>
  </conditionalFormatting>
  <conditionalFormatting sqref="J583:J592 K584:K592 L583:L592 M584:M592 N583:U592 X583:AC592 V584:W592">
    <cfRule type="expression" dxfId="54" priority="5">
      <formula>$AD583="X"</formula>
    </cfRule>
  </conditionalFormatting>
  <conditionalFormatting sqref="K584:K592 J583:J592 L583:L592 N583:S592 M584:M592">
    <cfRule type="expression" dxfId="53" priority="4">
      <formula>$S161="X"</formula>
    </cfRule>
  </conditionalFormatting>
  <conditionalFormatting sqref="T583:U592 X583:AC592 V584:W592">
    <cfRule type="expression" dxfId="52" priority="3">
      <formula>$AC161="X"</formula>
    </cfRule>
  </conditionalFormatting>
  <conditionalFormatting sqref="V583:W583">
    <cfRule type="expression" dxfId="51" priority="2">
      <formula>$AD583="X"</formula>
    </cfRule>
  </conditionalFormatting>
  <conditionalFormatting sqref="V583:W583">
    <cfRule type="expression" dxfId="50" priority="1">
      <formula>$AC161="X"</formula>
    </cfRule>
  </conditionalFormatting>
  <dataValidations count="1">
    <dataValidation type="list" allowBlank="1" showInputMessage="1" showErrorMessage="1" sqref="C24 T24 C48:C52 S161:S170 AC161:AC170 U231:W236 Z370:Z385 Z539:Z550 AA372:AA385 AA370 K24 U539:U550">
      <formula1>$AH$2:$AH$3</formula1>
    </dataValidation>
  </dataValidations>
  <hyperlinks>
    <hyperlink ref="AB8:AD8" location="Índice!A1" display="índice"/>
    <hyperlink ref="C31:AD31" location="'Datos Generales'!B12" display="Link para registrar información en el apartado A., de &quot;Datos Generales&quot;."/>
    <hyperlink ref="C40:AD40" location="'Datos Generales'!B65" display="Link para registrar información en el apartado B., de &quot;Datos Generales&quot;."/>
  </hyperlinks>
  <pageMargins left="0.70866141732283472" right="0.70866141732283472" top="0.74803149606299213" bottom="0.74803149606299213" header="0.31496062992125984" footer="0.31496062992125984"/>
  <pageSetup scale="79" orientation="portrait" horizontalDpi="1200" verticalDpi="1200" r:id="rId1"/>
  <headerFooter>
    <oddHeader xml:space="preserve">&amp;CMódulo 1 Sección X
Cuestionario </oddHeader>
    <oddFooter>&amp;LCenso Nacional de Gobierno, Seguridad Pública y Sistema Penitenciario Estatales 2017&amp;R&amp;P de &amp;N</oddFooter>
  </headerFooter>
  <rowBreaks count="14" manualBreakCount="14">
    <brk id="35" max="30" man="1"/>
    <brk id="76" max="30" man="1"/>
    <brk id="107" max="30" man="1"/>
    <brk id="134" max="30" man="1"/>
    <brk id="213" max="30" man="1"/>
    <brk id="245" max="30" man="1"/>
    <brk id="286" max="30" man="1"/>
    <brk id="315" max="30" man="1"/>
    <brk id="397" max="30" man="1"/>
    <brk id="429" max="30" man="1"/>
    <brk id="467" max="30" man="1"/>
    <brk id="506" max="30" man="1"/>
    <brk id="535" max="30" man="1"/>
    <brk id="573" max="30" man="1"/>
  </rowBreaks>
  <ignoredErrors>
    <ignoredError sqref="AH376:AI376 AI583:AI584 AL590:AM590 AL583:AM584 AO583:AP584" formulaRange="1"/>
  </ignoredErrors>
  <drawing r:id="rId2"/>
</worksheet>
</file>

<file path=xl/worksheets/sheet5.xml><?xml version="1.0" encoding="utf-8"?>
<worksheet xmlns="http://schemas.openxmlformats.org/spreadsheetml/2006/main" xmlns:r="http://schemas.openxmlformats.org/officeDocument/2006/relationships">
  <dimension ref="A1:BU159"/>
  <sheetViews>
    <sheetView view="pageBreakPreview" zoomScaleNormal="100" zoomScaleSheetLayoutView="100" workbookViewId="0">
      <selection activeCell="B17" sqref="B17:AD17"/>
    </sheetView>
  </sheetViews>
  <sheetFormatPr baseColWidth="10" defaultColWidth="0" defaultRowHeight="15"/>
  <cols>
    <col min="1" max="6" width="3.7109375" style="177" customWidth="1"/>
    <col min="7" max="7" width="3.85546875" style="177" customWidth="1"/>
    <col min="8" max="31" width="3.7109375" style="177" customWidth="1"/>
    <col min="32" max="32" width="3.5703125" style="638" hidden="1" customWidth="1"/>
    <col min="33" max="34" width="10.42578125" hidden="1" customWidth="1"/>
    <col min="35" max="35" width="9.42578125" hidden="1" customWidth="1"/>
    <col min="36" max="36" width="6" hidden="1" customWidth="1"/>
    <col min="37" max="38" width="9.42578125" hidden="1" customWidth="1"/>
    <col min="39" max="73" width="5.28515625" hidden="1" customWidth="1"/>
    <col min="74" max="16384" width="11.42578125" hidden="1"/>
  </cols>
  <sheetData>
    <row r="1" spans="1:37">
      <c r="AK1" s="277" t="s">
        <v>855</v>
      </c>
    </row>
    <row r="2" spans="1:37" s="253" customFormat="1" ht="21.95" customHeight="1">
      <c r="A2" s="301"/>
      <c r="B2" s="687" t="s">
        <v>638</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185"/>
      <c r="AF2" s="252"/>
      <c r="AG2">
        <v>1</v>
      </c>
      <c r="AK2" s="642">
        <f>IFERROR(VALUE((F61&amp;"/"&amp;I61&amp;"/"&amp;L61)),0)</f>
        <v>0</v>
      </c>
    </row>
    <row r="3" spans="1:37" s="253" customFormat="1" ht="21.95" customHeight="1">
      <c r="A3" s="301"/>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185"/>
      <c r="AF3" s="252"/>
      <c r="AG3" s="253">
        <v>2</v>
      </c>
      <c r="AK3" s="642">
        <f>IF(COUNTBLANK(F61:O61)=10,0,VALUE(DATE(L61,I61,F61)))</f>
        <v>0</v>
      </c>
    </row>
    <row r="4" spans="1:37" s="253" customFormat="1" ht="21.95" customHeight="1">
      <c r="A4" s="301"/>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185"/>
      <c r="AF4" s="252"/>
      <c r="AG4">
        <v>3</v>
      </c>
      <c r="AK4" s="277"/>
    </row>
    <row r="5" spans="1:37" s="253" customFormat="1" ht="21.95" customHeight="1">
      <c r="A5" s="301"/>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185"/>
      <c r="AF5" s="252"/>
      <c r="AG5" s="253">
        <v>4</v>
      </c>
      <c r="AK5" s="277" t="s">
        <v>856</v>
      </c>
    </row>
    <row r="6" spans="1:37" s="253" customFormat="1" ht="21.95" customHeight="1">
      <c r="A6" s="302"/>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281"/>
      <c r="AF6" s="252"/>
      <c r="AG6">
        <v>5</v>
      </c>
      <c r="AK6" s="643">
        <f>IFERROR(VALUE((S61&amp;"/"&amp;V61&amp;"/"&amp;Y61)),0)</f>
        <v>0</v>
      </c>
    </row>
    <row r="7" spans="1:37" s="253" customFormat="1" ht="27" customHeight="1">
      <c r="A7" s="302"/>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281"/>
      <c r="AF7" s="252"/>
      <c r="AG7" s="253">
        <v>6</v>
      </c>
      <c r="AK7" s="643">
        <f>IF(COUNTBLANK(S61:AB61)=10,0,VALUE(DATE(Y61,V61,S61)))</f>
        <v>0</v>
      </c>
    </row>
    <row r="8" spans="1:37" s="280" customFormat="1" ht="18" customHeight="1">
      <c r="A8" s="6"/>
      <c r="B8" s="659" t="s">
        <v>418</v>
      </c>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281"/>
      <c r="AF8" s="637"/>
      <c r="AG8">
        <v>7</v>
      </c>
      <c r="AK8"/>
    </row>
    <row r="9" spans="1:37" s="277" customFormat="1" ht="18">
      <c r="A9" s="303"/>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1077" t="s">
        <v>321</v>
      </c>
      <c r="AC9" s="1077"/>
      <c r="AD9" s="1077"/>
      <c r="AE9" s="283"/>
      <c r="AF9" s="252"/>
      <c r="AG9" s="253">
        <v>8</v>
      </c>
      <c r="AK9" s="642">
        <f>IF(COUNTBLANK(F61:O61)=10,0,IF(AK3=AK2,0,1))</f>
        <v>0</v>
      </c>
    </row>
    <row r="10" spans="1:37" s="277" customFormat="1" ht="15" customHeight="1">
      <c r="A10" s="303"/>
      <c r="B10" s="689" t="str">
        <f>IF(Presentación!$B$9="","",Presentación!$B$9)</f>
        <v>Veracruz de Ignacio de la Llave</v>
      </c>
      <c r="C10" s="690"/>
      <c r="D10" s="690"/>
      <c r="E10" s="690"/>
      <c r="F10" s="690"/>
      <c r="G10" s="690"/>
      <c r="H10" s="690"/>
      <c r="I10" s="690"/>
      <c r="J10" s="690"/>
      <c r="K10" s="690"/>
      <c r="L10" s="691"/>
      <c r="M10" s="611"/>
      <c r="N10" s="99" t="str">
        <f>IF(Presentación!$N$9="","",Presentación!$N$9)</f>
        <v>30</v>
      </c>
      <c r="O10" s="295"/>
      <c r="P10" s="295"/>
      <c r="Q10" s="295"/>
      <c r="R10" s="295"/>
      <c r="S10" s="295"/>
      <c r="T10" s="295"/>
      <c r="U10" s="295"/>
      <c r="V10" s="295"/>
      <c r="W10" s="295"/>
      <c r="X10" s="295"/>
      <c r="Y10" s="295"/>
      <c r="Z10" s="295"/>
      <c r="AA10" s="295"/>
      <c r="AE10" s="283"/>
      <c r="AF10" s="252"/>
      <c r="AG10">
        <v>9</v>
      </c>
      <c r="AK10" s="643">
        <f>IF(COUNTBLANK(S61:AB61)=10,0,IF(AK7=AK6,0,1))</f>
        <v>0</v>
      </c>
    </row>
    <row r="11" spans="1:37" s="277" customFormat="1" ht="9.9499999999999993" customHeight="1" thickBot="1">
      <c r="A11" s="303"/>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83"/>
      <c r="AF11" s="252"/>
      <c r="AG11" s="253">
        <v>10</v>
      </c>
      <c r="AK11" s="644">
        <f>IF(AK3&lt;=AK7,0,1)</f>
        <v>0</v>
      </c>
    </row>
    <row r="12" spans="1:37" s="277" customFormat="1" ht="15.75" thickBot="1">
      <c r="A12" s="304"/>
      <c r="B12" s="1078" t="s">
        <v>640</v>
      </c>
      <c r="C12" s="1079"/>
      <c r="D12" s="1079"/>
      <c r="E12" s="1079"/>
      <c r="F12" s="1079"/>
      <c r="G12" s="1079"/>
      <c r="H12" s="1079"/>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80"/>
      <c r="AE12" s="5"/>
      <c r="AF12" s="252"/>
      <c r="AG12">
        <v>11</v>
      </c>
    </row>
    <row r="13" spans="1:37" s="277" customFormat="1">
      <c r="A13" s="305"/>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5"/>
      <c r="AF13" s="252"/>
      <c r="AG13" s="253">
        <v>12</v>
      </c>
    </row>
    <row r="14" spans="1:37" s="277" customFormat="1">
      <c r="A14" s="304"/>
      <c r="B14" s="973" t="s">
        <v>641</v>
      </c>
      <c r="C14" s="1051"/>
      <c r="D14" s="1051"/>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5"/>
      <c r="AF14" s="252"/>
      <c r="AG14">
        <v>13</v>
      </c>
    </row>
    <row r="15" spans="1:37" s="277" customFormat="1">
      <c r="A15" s="305"/>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5"/>
      <c r="AF15" s="252"/>
      <c r="AG15" s="253">
        <v>14</v>
      </c>
    </row>
    <row r="16" spans="1:37" s="277" customFormat="1" ht="25.5" customHeight="1">
      <c r="A16" s="305"/>
      <c r="B16" s="283"/>
      <c r="C16" s="1050" t="s">
        <v>642</v>
      </c>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5"/>
      <c r="AF16" s="252"/>
      <c r="AG16">
        <v>15</v>
      </c>
    </row>
    <row r="17" spans="1:33" s="277" customFormat="1" ht="15.75" thickBot="1">
      <c r="A17" s="305"/>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5"/>
      <c r="AF17" s="252"/>
      <c r="AG17" s="253">
        <v>16</v>
      </c>
    </row>
    <row r="18" spans="1:33" s="277" customFormat="1" ht="15.75" thickBot="1">
      <c r="A18" s="305"/>
      <c r="B18" s="1081" t="s">
        <v>573</v>
      </c>
      <c r="C18" s="1081"/>
      <c r="D18" s="1081"/>
      <c r="E18" s="1081"/>
      <c r="F18" s="1082"/>
      <c r="G18" s="1047"/>
      <c r="H18" s="1048"/>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283"/>
      <c r="AE18" s="5"/>
      <c r="AF18" s="252"/>
      <c r="AG18">
        <v>17</v>
      </c>
    </row>
    <row r="19" spans="1:33" s="277" customFormat="1" ht="24.75" customHeight="1">
      <c r="A19" s="305"/>
      <c r="B19" s="1074" t="s">
        <v>574</v>
      </c>
      <c r="C19" s="1074"/>
      <c r="D19" s="1074"/>
      <c r="E19" s="1074"/>
      <c r="F19" s="1074"/>
      <c r="G19" s="1074"/>
      <c r="H19" s="1074"/>
      <c r="I19" s="1075" t="s">
        <v>575</v>
      </c>
      <c r="J19" s="1075"/>
      <c r="K19" s="1075"/>
      <c r="L19" s="1075"/>
      <c r="M19" s="1075"/>
      <c r="N19" s="1075"/>
      <c r="O19" s="1075"/>
      <c r="P19" s="1075"/>
      <c r="Q19" s="1075"/>
      <c r="R19" s="1075"/>
      <c r="S19" s="1075"/>
      <c r="T19" s="1075"/>
      <c r="U19" s="1075"/>
      <c r="V19" s="1075"/>
      <c r="W19" s="1075"/>
      <c r="X19" s="1075"/>
      <c r="Y19" s="1075"/>
      <c r="Z19" s="1075"/>
      <c r="AA19" s="1075"/>
      <c r="AB19" s="1075"/>
      <c r="AC19" s="1075"/>
      <c r="AD19" s="283"/>
      <c r="AE19" s="5"/>
      <c r="AF19" s="252"/>
      <c r="AG19" s="253">
        <v>18</v>
      </c>
    </row>
    <row r="20" spans="1:33" s="277" customFormat="1" ht="45.75" customHeight="1">
      <c r="A20" s="305"/>
      <c r="B20" s="283"/>
      <c r="C20" s="331"/>
      <c r="D20" s="283"/>
      <c r="AD20" s="283"/>
      <c r="AE20" s="5"/>
      <c r="AF20" s="252"/>
      <c r="AG20">
        <v>19</v>
      </c>
    </row>
    <row r="21" spans="1:33" s="277" customFormat="1" ht="15" customHeight="1">
      <c r="A21" s="305"/>
      <c r="B21" s="283"/>
      <c r="C21" s="331" t="s">
        <v>576</v>
      </c>
      <c r="D21" s="283"/>
      <c r="E21" s="283"/>
      <c r="F21" s="698"/>
      <c r="G21" s="698"/>
      <c r="H21" s="698"/>
      <c r="I21" s="698"/>
      <c r="J21" s="283"/>
      <c r="K21" s="331" t="s">
        <v>577</v>
      </c>
      <c r="L21" s="283"/>
      <c r="M21" s="283"/>
      <c r="N21" s="698"/>
      <c r="O21" s="698"/>
      <c r="P21" s="698"/>
      <c r="Q21" s="698"/>
      <c r="R21" s="283"/>
      <c r="S21" s="331" t="s">
        <v>133</v>
      </c>
      <c r="T21" s="283"/>
      <c r="U21" s="283"/>
      <c r="V21" s="283"/>
      <c r="W21" s="1076"/>
      <c r="X21" s="1076"/>
      <c r="Y21" s="1076"/>
      <c r="Z21" s="1076"/>
      <c r="AA21" s="332"/>
      <c r="AB21" s="332"/>
      <c r="AC21" s="332"/>
      <c r="AD21" s="283"/>
      <c r="AE21" s="5"/>
      <c r="AF21" s="252"/>
      <c r="AG21" s="253">
        <v>20</v>
      </c>
    </row>
    <row r="22" spans="1:33" s="277" customFormat="1" ht="15" customHeight="1" thickBot="1">
      <c r="A22" s="305"/>
      <c r="B22" s="283"/>
      <c r="C22" s="331"/>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5"/>
      <c r="AF22" s="252"/>
      <c r="AG22">
        <v>21</v>
      </c>
    </row>
    <row r="23" spans="1:33" s="277" customFormat="1" ht="15" customHeight="1" thickBot="1">
      <c r="A23" s="305"/>
      <c r="B23" s="331" t="s">
        <v>578</v>
      </c>
      <c r="D23" s="283"/>
      <c r="E23" s="278"/>
      <c r="F23" s="278"/>
      <c r="G23" s="278"/>
      <c r="H23" s="278"/>
      <c r="I23" s="333"/>
      <c r="J23" s="1047"/>
      <c r="K23" s="1048"/>
      <c r="L23" s="334"/>
      <c r="M23" s="1066"/>
      <c r="N23" s="1066"/>
      <c r="O23" s="1066"/>
      <c r="P23" s="1066"/>
      <c r="Q23" s="1066"/>
      <c r="R23" s="1066"/>
      <c r="S23" s="1066"/>
      <c r="T23" s="1066"/>
      <c r="U23" s="1066"/>
      <c r="V23" s="1066"/>
      <c r="W23" s="1066"/>
      <c r="X23" s="1066"/>
      <c r="Y23" s="1066"/>
      <c r="Z23" s="1066"/>
      <c r="AA23" s="1066"/>
      <c r="AB23" s="1066"/>
      <c r="AC23" s="1066"/>
      <c r="AD23" s="283"/>
      <c r="AE23" s="5"/>
      <c r="AF23" s="252"/>
      <c r="AG23" s="253">
        <v>22</v>
      </c>
    </row>
    <row r="24" spans="1:33" s="277" customFormat="1" ht="40.5" customHeight="1">
      <c r="A24" s="305"/>
      <c r="B24" s="1035" t="s">
        <v>579</v>
      </c>
      <c r="C24" s="1035"/>
      <c r="D24" s="1035"/>
      <c r="E24" s="1035"/>
      <c r="F24" s="1035"/>
      <c r="G24" s="1035"/>
      <c r="H24" s="1035"/>
      <c r="I24" s="1035"/>
      <c r="J24" s="1035"/>
      <c r="K24" s="1035"/>
      <c r="L24" s="1035"/>
      <c r="M24" s="1067" t="s">
        <v>580</v>
      </c>
      <c r="N24" s="1067"/>
      <c r="O24" s="1067"/>
      <c r="P24" s="1067"/>
      <c r="Q24" s="1067"/>
      <c r="R24" s="1067"/>
      <c r="S24" s="1067"/>
      <c r="T24" s="1067"/>
      <c r="U24" s="1067"/>
      <c r="V24" s="1067"/>
      <c r="W24" s="1067"/>
      <c r="X24" s="1067"/>
      <c r="Y24" s="1067"/>
      <c r="Z24" s="1067"/>
      <c r="AA24" s="1067"/>
      <c r="AB24" s="1067"/>
      <c r="AC24" s="1067"/>
      <c r="AD24" s="283"/>
      <c r="AE24" s="5"/>
      <c r="AF24" s="252"/>
      <c r="AG24">
        <v>23</v>
      </c>
    </row>
    <row r="25" spans="1:33" s="277" customFormat="1" ht="15.75" thickBot="1">
      <c r="A25" s="305"/>
      <c r="B25" s="283"/>
      <c r="C25" s="283"/>
      <c r="D25" s="283"/>
      <c r="E25" s="283"/>
      <c r="F25" s="283"/>
      <c r="G25" s="283"/>
      <c r="H25" s="283"/>
      <c r="I25" s="335"/>
      <c r="J25" s="335"/>
      <c r="K25" s="335"/>
      <c r="L25" s="335"/>
      <c r="M25" s="283"/>
      <c r="N25" s="283"/>
      <c r="O25" s="283"/>
      <c r="P25" s="283"/>
      <c r="Q25" s="283"/>
      <c r="R25" s="283"/>
      <c r="S25" s="283"/>
      <c r="T25" s="283"/>
      <c r="U25" s="283"/>
      <c r="V25" s="283"/>
      <c r="W25" s="283"/>
      <c r="X25" s="283"/>
      <c r="Y25" s="283"/>
      <c r="Z25" s="283"/>
      <c r="AA25" s="283"/>
      <c r="AB25" s="283"/>
      <c r="AC25" s="283"/>
      <c r="AD25" s="283"/>
      <c r="AE25" s="5"/>
      <c r="AF25" s="252"/>
      <c r="AG25" s="253">
        <v>24</v>
      </c>
    </row>
    <row r="26" spans="1:33" s="277" customFormat="1" ht="15.75" thickBot="1">
      <c r="A26" s="305"/>
      <c r="B26" s="283"/>
      <c r="C26" s="331" t="s">
        <v>581</v>
      </c>
      <c r="D26" s="283"/>
      <c r="E26" s="333"/>
      <c r="F26" s="278"/>
      <c r="G26" s="336"/>
      <c r="H26" s="336"/>
      <c r="I26" s="336"/>
      <c r="J26" s="336"/>
      <c r="K26" s="336"/>
      <c r="L26" s="336"/>
      <c r="M26" s="336"/>
      <c r="N26" s="1068" t="str">
        <f>IF(Presentación!$B$9="","",Presentación!$B$9)</f>
        <v>Veracruz de Ignacio de la Llave</v>
      </c>
      <c r="O26" s="1069"/>
      <c r="P26" s="1069"/>
      <c r="Q26" s="1069"/>
      <c r="R26" s="1069"/>
      <c r="S26" s="1069"/>
      <c r="T26" s="1069"/>
      <c r="U26" s="1069"/>
      <c r="V26" s="1069"/>
      <c r="W26" s="1069"/>
      <c r="X26" s="1070"/>
      <c r="Y26" s="283"/>
      <c r="Z26" s="1071" t="str">
        <f>IF(Presentación!$N$9="","",Presentación!$N$9)</f>
        <v>30</v>
      </c>
      <c r="AA26" s="1072"/>
      <c r="AB26" s="337"/>
      <c r="AC26" s="336"/>
      <c r="AD26" s="283"/>
      <c r="AE26" s="5"/>
      <c r="AF26" s="252"/>
      <c r="AG26">
        <v>25</v>
      </c>
    </row>
    <row r="27" spans="1:33" s="277" customFormat="1">
      <c r="A27" s="305"/>
      <c r="B27" s="283"/>
      <c r="C27" s="331"/>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5"/>
      <c r="AF27" s="252"/>
      <c r="AG27" s="253">
        <v>26</v>
      </c>
    </row>
    <row r="28" spans="1:33" s="277" customFormat="1">
      <c r="A28" s="305"/>
      <c r="B28" s="283"/>
      <c r="C28" s="331" t="s">
        <v>582</v>
      </c>
      <c r="D28" s="283"/>
      <c r="E28" s="333"/>
      <c r="F28" s="278"/>
      <c r="G28" s="336"/>
      <c r="H28" s="1073"/>
      <c r="I28" s="1073"/>
      <c r="J28" s="1073"/>
      <c r="K28" s="1073"/>
      <c r="L28" s="1073"/>
      <c r="M28" s="1073"/>
      <c r="N28" s="1073"/>
      <c r="O28" s="1073"/>
      <c r="P28" s="1073"/>
      <c r="Q28" s="1073"/>
      <c r="R28" s="1073"/>
      <c r="S28" s="1073"/>
      <c r="T28" s="1073"/>
      <c r="U28" s="1073"/>
      <c r="V28" s="1073"/>
      <c r="W28" s="1073"/>
      <c r="X28" s="1073"/>
      <c r="Y28" s="1073"/>
      <c r="Z28" s="1073"/>
      <c r="AA28" s="1073"/>
      <c r="AB28" s="1073"/>
      <c r="AC28" s="1073"/>
      <c r="AD28" s="283"/>
      <c r="AE28" s="5"/>
      <c r="AF28" s="252"/>
      <c r="AG28">
        <v>27</v>
      </c>
    </row>
    <row r="29" spans="1:33" s="277" customFormat="1">
      <c r="A29" s="305"/>
      <c r="B29" s="283"/>
      <c r="C29" s="331"/>
      <c r="D29" s="283"/>
      <c r="E29" s="338"/>
      <c r="F29" s="198"/>
      <c r="G29" s="339"/>
      <c r="H29" s="1067" t="s">
        <v>583</v>
      </c>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283"/>
      <c r="AE29" s="5"/>
      <c r="AF29" s="252"/>
      <c r="AG29" s="253">
        <v>28</v>
      </c>
    </row>
    <row r="30" spans="1:33" s="277" customFormat="1" ht="24" customHeight="1">
      <c r="A30" s="305"/>
      <c r="B30" s="1065" t="s">
        <v>643</v>
      </c>
      <c r="C30" s="1065"/>
      <c r="D30" s="1065"/>
      <c r="E30" s="1065"/>
      <c r="F30" s="1065"/>
      <c r="G30" s="1065"/>
      <c r="H30" s="1065"/>
      <c r="I30" s="1065"/>
      <c r="J30" s="1065"/>
      <c r="AD30" s="283"/>
      <c r="AE30" s="5"/>
      <c r="AF30" s="252"/>
      <c r="AG30">
        <v>29</v>
      </c>
    </row>
    <row r="31" spans="1:33" s="277" customFormat="1" ht="24" customHeight="1">
      <c r="A31" s="305"/>
      <c r="B31" s="1065"/>
      <c r="C31" s="1065"/>
      <c r="D31" s="1065"/>
      <c r="E31" s="1065"/>
      <c r="F31" s="1065"/>
      <c r="G31" s="1065"/>
      <c r="H31" s="1065"/>
      <c r="I31" s="1065"/>
      <c r="J31" s="1065"/>
      <c r="K31" s="1066"/>
      <c r="L31" s="1066"/>
      <c r="M31" s="1066"/>
      <c r="N31" s="1066"/>
      <c r="O31" s="1066"/>
      <c r="P31" s="1066"/>
      <c r="Q31" s="1066"/>
      <c r="R31" s="1066"/>
      <c r="S31" s="1066"/>
      <c r="T31" s="1066"/>
      <c r="U31" s="1066"/>
      <c r="V31" s="1066"/>
      <c r="W31" s="1066"/>
      <c r="X31" s="1066"/>
      <c r="Y31" s="1066"/>
      <c r="Z31" s="1066"/>
      <c r="AA31" s="1066"/>
      <c r="AB31" s="1066"/>
      <c r="AC31" s="1066"/>
      <c r="AD31" s="283"/>
      <c r="AE31" s="5"/>
      <c r="AF31" s="252"/>
      <c r="AG31" s="253">
        <v>30</v>
      </c>
    </row>
    <row r="32" spans="1:33" s="277" customFormat="1" ht="22.5" customHeight="1">
      <c r="A32" s="305"/>
      <c r="B32" s="612"/>
      <c r="C32" s="612"/>
      <c r="D32" s="612"/>
      <c r="E32" s="612"/>
      <c r="F32" s="612"/>
      <c r="G32" s="612"/>
      <c r="H32" s="612"/>
      <c r="I32" s="612"/>
      <c r="J32" s="612"/>
      <c r="K32" s="641"/>
      <c r="L32" s="641"/>
      <c r="M32" s="641"/>
      <c r="N32" s="641"/>
      <c r="O32" s="641"/>
      <c r="P32" s="641"/>
      <c r="Q32" s="641"/>
      <c r="R32" s="641"/>
      <c r="S32" s="641"/>
      <c r="T32" s="641"/>
      <c r="U32" s="641"/>
      <c r="V32" s="641"/>
      <c r="W32" s="641"/>
      <c r="X32" s="641"/>
      <c r="Y32" s="641"/>
      <c r="Z32" s="641"/>
      <c r="AA32" s="641"/>
      <c r="AB32" s="641"/>
      <c r="AC32" s="641"/>
      <c r="AD32" s="283"/>
      <c r="AE32" s="5"/>
      <c r="AF32" s="252"/>
      <c r="AG32">
        <v>31</v>
      </c>
    </row>
    <row r="33" spans="1:33" s="277" customFormat="1">
      <c r="A33" s="305"/>
      <c r="B33" s="283"/>
      <c r="C33" s="283"/>
      <c r="D33" s="283"/>
      <c r="E33" s="340"/>
      <c r="F33" s="340"/>
      <c r="G33" s="340"/>
      <c r="H33" s="340"/>
      <c r="I33" s="340"/>
      <c r="J33" s="340"/>
      <c r="K33" s="340"/>
      <c r="L33" s="340"/>
      <c r="M33" s="340"/>
      <c r="N33" s="340"/>
      <c r="O33" s="283"/>
      <c r="P33" s="283"/>
      <c r="Q33" s="341"/>
      <c r="R33" s="341"/>
      <c r="S33" s="341"/>
      <c r="T33" s="283"/>
      <c r="U33" s="283"/>
      <c r="V33" s="283"/>
      <c r="W33" s="283"/>
      <c r="X33" s="283"/>
      <c r="Y33" s="283"/>
      <c r="Z33" s="283"/>
      <c r="AA33" s="283"/>
      <c r="AB33" s="283"/>
      <c r="AC33" s="283"/>
      <c r="AD33" s="283"/>
      <c r="AE33" s="5"/>
      <c r="AF33" s="252"/>
      <c r="AG33" s="253">
        <v>32</v>
      </c>
    </row>
    <row r="34" spans="1:33" s="277" customFormat="1" ht="15" customHeight="1">
      <c r="A34" s="306"/>
      <c r="B34" s="733" t="s">
        <v>134</v>
      </c>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5"/>
      <c r="AE34" s="307"/>
      <c r="AF34" s="252"/>
      <c r="AG34">
        <v>33</v>
      </c>
    </row>
    <row r="35" spans="1:33" s="277" customFormat="1" ht="15" customHeight="1">
      <c r="A35" s="306"/>
      <c r="B35" s="342" t="s">
        <v>584</v>
      </c>
      <c r="C35" s="1063" t="s">
        <v>179</v>
      </c>
      <c r="D35" s="1063"/>
      <c r="E35" s="1063"/>
      <c r="F35" s="342" t="s">
        <v>585</v>
      </c>
      <c r="G35" s="1063" t="s">
        <v>180</v>
      </c>
      <c r="H35" s="1063"/>
      <c r="I35" s="1063"/>
      <c r="J35" s="342" t="s">
        <v>586</v>
      </c>
      <c r="K35" s="1064" t="s">
        <v>181</v>
      </c>
      <c r="L35" s="1064"/>
      <c r="M35" s="1064"/>
      <c r="N35" s="1064"/>
      <c r="O35" s="342" t="s">
        <v>587</v>
      </c>
      <c r="P35" s="1063" t="s">
        <v>182</v>
      </c>
      <c r="Q35" s="1063"/>
      <c r="R35" s="1063"/>
      <c r="S35" s="342" t="s">
        <v>588</v>
      </c>
      <c r="T35" s="1063" t="s">
        <v>183</v>
      </c>
      <c r="U35" s="1063"/>
      <c r="V35" s="1063"/>
      <c r="W35" s="342" t="s">
        <v>589</v>
      </c>
      <c r="X35" s="1063" t="s">
        <v>184</v>
      </c>
      <c r="Y35" s="1063"/>
      <c r="Z35" s="1063"/>
      <c r="AA35" s="342" t="s">
        <v>590</v>
      </c>
      <c r="AB35" s="1063" t="s">
        <v>591</v>
      </c>
      <c r="AC35" s="1063"/>
      <c r="AD35" s="1063"/>
      <c r="AE35" s="278"/>
      <c r="AF35" s="252"/>
      <c r="AG35" s="253">
        <v>34</v>
      </c>
    </row>
    <row r="36" spans="1:33" s="277" customFormat="1">
      <c r="A36" s="306"/>
      <c r="B36" s="342" t="s">
        <v>592</v>
      </c>
      <c r="C36" s="1063" t="s">
        <v>186</v>
      </c>
      <c r="D36" s="1063"/>
      <c r="E36" s="1063"/>
      <c r="F36" s="342" t="s">
        <v>593</v>
      </c>
      <c r="G36" s="1063" t="s">
        <v>187</v>
      </c>
      <c r="H36" s="1063"/>
      <c r="I36" s="1063"/>
      <c r="J36" s="342" t="s">
        <v>594</v>
      </c>
      <c r="K36" s="1064" t="s">
        <v>188</v>
      </c>
      <c r="L36" s="1064"/>
      <c r="M36" s="1064"/>
      <c r="N36" s="1064"/>
      <c r="O36" s="342" t="s">
        <v>595</v>
      </c>
      <c r="P36" s="1063" t="s">
        <v>189</v>
      </c>
      <c r="Q36" s="1063"/>
      <c r="R36" s="1063"/>
      <c r="S36" s="342" t="s">
        <v>596</v>
      </c>
      <c r="T36" s="1063" t="s">
        <v>190</v>
      </c>
      <c r="U36" s="1063"/>
      <c r="V36" s="1063"/>
      <c r="W36" s="342" t="s">
        <v>597</v>
      </c>
      <c r="X36" s="1063" t="s">
        <v>191</v>
      </c>
      <c r="Y36" s="1063"/>
      <c r="Z36" s="1063"/>
      <c r="AA36" s="342" t="s">
        <v>598</v>
      </c>
      <c r="AB36" s="1063" t="s">
        <v>599</v>
      </c>
      <c r="AC36" s="1063"/>
      <c r="AD36" s="1063"/>
      <c r="AE36" s="278"/>
      <c r="AF36" s="252"/>
      <c r="AG36">
        <v>35</v>
      </c>
    </row>
    <row r="37" spans="1:33" s="277" customFormat="1" ht="15.75">
      <c r="A37" s="308"/>
      <c r="B37" s="342" t="s">
        <v>600</v>
      </c>
      <c r="C37" s="1063" t="s">
        <v>193</v>
      </c>
      <c r="D37" s="1063"/>
      <c r="E37" s="1063"/>
      <c r="F37" s="342" t="s">
        <v>601</v>
      </c>
      <c r="G37" s="1063" t="s">
        <v>194</v>
      </c>
      <c r="H37" s="1063"/>
      <c r="I37" s="1063"/>
      <c r="J37" s="342" t="s">
        <v>602</v>
      </c>
      <c r="K37" s="1064" t="s">
        <v>195</v>
      </c>
      <c r="L37" s="1064"/>
      <c r="M37" s="1064"/>
      <c r="N37" s="1064"/>
      <c r="O37" s="342" t="s">
        <v>603</v>
      </c>
      <c r="P37" s="1063" t="s">
        <v>196</v>
      </c>
      <c r="Q37" s="1063"/>
      <c r="R37" s="1063"/>
      <c r="S37" s="342" t="s">
        <v>604</v>
      </c>
      <c r="T37" s="1063" t="s">
        <v>197</v>
      </c>
      <c r="U37" s="1063"/>
      <c r="V37" s="1063"/>
      <c r="W37" s="342" t="s">
        <v>605</v>
      </c>
      <c r="X37" s="1063" t="s">
        <v>198</v>
      </c>
      <c r="Y37" s="1063"/>
      <c r="Z37" s="1063"/>
      <c r="AA37" s="343"/>
      <c r="AB37" s="343"/>
      <c r="AC37" s="343"/>
      <c r="AD37" s="344"/>
      <c r="AE37" s="282"/>
      <c r="AF37" s="252"/>
      <c r="AG37" s="253">
        <v>36</v>
      </c>
    </row>
    <row r="38" spans="1:33" s="277" customFormat="1">
      <c r="A38" s="306"/>
      <c r="B38" s="342" t="s">
        <v>606</v>
      </c>
      <c r="C38" s="1063" t="s">
        <v>199</v>
      </c>
      <c r="D38" s="1063"/>
      <c r="E38" s="1063"/>
      <c r="F38" s="345" t="s">
        <v>607</v>
      </c>
      <c r="G38" s="1063" t="s">
        <v>200</v>
      </c>
      <c r="H38" s="1063"/>
      <c r="I38" s="1063"/>
      <c r="J38" s="345" t="s">
        <v>608</v>
      </c>
      <c r="K38" s="1064" t="s">
        <v>201</v>
      </c>
      <c r="L38" s="1064"/>
      <c r="M38" s="1064"/>
      <c r="N38" s="1064"/>
      <c r="O38" s="345" t="s">
        <v>609</v>
      </c>
      <c r="P38" s="1063" t="s">
        <v>202</v>
      </c>
      <c r="Q38" s="1063"/>
      <c r="R38" s="1063"/>
      <c r="S38" s="345" t="s">
        <v>610</v>
      </c>
      <c r="T38" s="1063" t="s">
        <v>203</v>
      </c>
      <c r="U38" s="1063"/>
      <c r="V38" s="1063"/>
      <c r="W38" s="345" t="s">
        <v>611</v>
      </c>
      <c r="X38" s="1063" t="s">
        <v>612</v>
      </c>
      <c r="Y38" s="1063"/>
      <c r="Z38" s="1063"/>
      <c r="AA38" s="346"/>
      <c r="AB38" s="347"/>
      <c r="AC38" s="347"/>
      <c r="AD38" s="348"/>
      <c r="AE38" s="278"/>
      <c r="AF38" s="252"/>
      <c r="AG38">
        <v>37</v>
      </c>
    </row>
    <row r="39" spans="1:33" s="277" customFormat="1" ht="19.5" customHeight="1">
      <c r="A39" s="306"/>
      <c r="B39" s="1061" t="s">
        <v>613</v>
      </c>
      <c r="C39" s="1061"/>
      <c r="D39" s="1061"/>
      <c r="E39" s="1061"/>
      <c r="F39" s="1061"/>
      <c r="G39" s="1061"/>
      <c r="H39" s="1061"/>
      <c r="I39" s="1061"/>
      <c r="J39" s="1061"/>
      <c r="K39" s="1061"/>
      <c r="L39" s="1061"/>
      <c r="M39" s="1061"/>
      <c r="N39" s="1061"/>
      <c r="O39" s="1061"/>
      <c r="P39" s="1061"/>
      <c r="Q39" s="1061"/>
      <c r="R39" s="1061"/>
      <c r="S39" s="1061"/>
      <c r="T39" s="1061"/>
      <c r="U39" s="1061"/>
      <c r="V39" s="1061"/>
      <c r="W39" s="1061"/>
      <c r="X39" s="1061"/>
      <c r="Y39" s="1061"/>
      <c r="Z39" s="1061"/>
      <c r="AA39" s="1061"/>
      <c r="AB39" s="1061"/>
      <c r="AC39" s="1061"/>
      <c r="AD39" s="278"/>
      <c r="AE39" s="278"/>
      <c r="AF39" s="252"/>
      <c r="AG39" s="253">
        <v>38</v>
      </c>
    </row>
    <row r="40" spans="1:33" s="277" customFormat="1" ht="9.75" customHeight="1">
      <c r="A40" s="306"/>
      <c r="B40" s="1062"/>
      <c r="C40" s="1062"/>
      <c r="D40" s="1062"/>
      <c r="E40" s="1062"/>
      <c r="F40" s="1062"/>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278"/>
      <c r="AE40" s="278"/>
      <c r="AF40" s="252"/>
      <c r="AG40">
        <v>39</v>
      </c>
    </row>
    <row r="41" spans="1:33" s="277" customFormat="1" ht="15" customHeight="1">
      <c r="A41" s="306"/>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278"/>
      <c r="AE41" s="278"/>
      <c r="AF41" s="252"/>
      <c r="AG41" s="253">
        <v>40</v>
      </c>
    </row>
    <row r="42" spans="1:33" s="277" customFormat="1" ht="15" customHeight="1">
      <c r="A42" s="306"/>
      <c r="B42" s="975" t="s">
        <v>136</v>
      </c>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7"/>
      <c r="AE42" s="278"/>
      <c r="AF42" s="252"/>
      <c r="AG42">
        <v>41</v>
      </c>
    </row>
    <row r="43" spans="1:33" s="277" customFormat="1" ht="15" customHeight="1">
      <c r="A43" s="306"/>
      <c r="B43" s="342" t="s">
        <v>584</v>
      </c>
      <c r="C43" s="1052" t="s">
        <v>205</v>
      </c>
      <c r="D43" s="1053"/>
      <c r="E43" s="1054"/>
      <c r="F43" s="342" t="s">
        <v>601</v>
      </c>
      <c r="G43" s="1052" t="s">
        <v>206</v>
      </c>
      <c r="H43" s="1053"/>
      <c r="I43" s="1054"/>
      <c r="J43" s="342" t="s">
        <v>587</v>
      </c>
      <c r="K43" s="1052" t="s">
        <v>207</v>
      </c>
      <c r="L43" s="1053"/>
      <c r="M43" s="1054"/>
      <c r="N43" s="342" t="s">
        <v>604</v>
      </c>
      <c r="O43" s="1052" t="s">
        <v>208</v>
      </c>
      <c r="P43" s="1053"/>
      <c r="Q43" s="1054"/>
      <c r="R43" s="342" t="s">
        <v>590</v>
      </c>
      <c r="S43" s="1052" t="s">
        <v>209</v>
      </c>
      <c r="T43" s="1053"/>
      <c r="U43" s="1054"/>
      <c r="V43" s="342" t="s">
        <v>614</v>
      </c>
      <c r="W43" s="1052" t="s">
        <v>210</v>
      </c>
      <c r="X43" s="1053"/>
      <c r="Y43" s="1053"/>
      <c r="Z43" s="1054"/>
      <c r="AA43" s="342" t="s">
        <v>615</v>
      </c>
      <c r="AB43" s="1052" t="s">
        <v>211</v>
      </c>
      <c r="AC43" s="1053"/>
      <c r="AD43" s="1054"/>
      <c r="AE43" s="278"/>
      <c r="AF43" s="252"/>
      <c r="AG43" s="253"/>
    </row>
    <row r="44" spans="1:33" s="277" customFormat="1" ht="15" customHeight="1">
      <c r="A44" s="306"/>
      <c r="B44" s="342" t="s">
        <v>592</v>
      </c>
      <c r="C44" s="1052" t="s">
        <v>179</v>
      </c>
      <c r="D44" s="1053"/>
      <c r="E44" s="1054"/>
      <c r="F44" s="342" t="s">
        <v>607</v>
      </c>
      <c r="G44" s="1052" t="s">
        <v>212</v>
      </c>
      <c r="H44" s="1053"/>
      <c r="I44" s="1054"/>
      <c r="J44" s="342" t="s">
        <v>595</v>
      </c>
      <c r="K44" s="1052" t="s">
        <v>616</v>
      </c>
      <c r="L44" s="1053"/>
      <c r="M44" s="1054"/>
      <c r="N44" s="342" t="s">
        <v>610</v>
      </c>
      <c r="O44" s="1052" t="s">
        <v>214</v>
      </c>
      <c r="P44" s="1053"/>
      <c r="Q44" s="1054"/>
      <c r="R44" s="342" t="s">
        <v>598</v>
      </c>
      <c r="S44" s="1052" t="s">
        <v>215</v>
      </c>
      <c r="T44" s="1053"/>
      <c r="U44" s="1054"/>
      <c r="V44" s="342" t="s">
        <v>617</v>
      </c>
      <c r="W44" s="1052" t="s">
        <v>216</v>
      </c>
      <c r="X44" s="1053"/>
      <c r="Y44" s="1053"/>
      <c r="Z44" s="1054"/>
      <c r="AA44" s="342" t="s">
        <v>618</v>
      </c>
      <c r="AB44" s="1052" t="s">
        <v>217</v>
      </c>
      <c r="AC44" s="1053"/>
      <c r="AD44" s="1054"/>
      <c r="AE44" s="278"/>
      <c r="AF44" s="252"/>
    </row>
    <row r="45" spans="1:33" s="277" customFormat="1" ht="22.5" customHeight="1">
      <c r="A45" s="306"/>
      <c r="B45" s="342" t="s">
        <v>600</v>
      </c>
      <c r="C45" s="1052" t="s">
        <v>218</v>
      </c>
      <c r="D45" s="1053"/>
      <c r="E45" s="1054"/>
      <c r="F45" s="342" t="s">
        <v>586</v>
      </c>
      <c r="G45" s="1052" t="s">
        <v>619</v>
      </c>
      <c r="H45" s="1053"/>
      <c r="I45" s="1054"/>
      <c r="J45" s="342" t="s">
        <v>603</v>
      </c>
      <c r="K45" s="1058" t="s">
        <v>220</v>
      </c>
      <c r="L45" s="1059"/>
      <c r="M45" s="1060"/>
      <c r="N45" s="342" t="s">
        <v>589</v>
      </c>
      <c r="O45" s="1052" t="s">
        <v>221</v>
      </c>
      <c r="P45" s="1053"/>
      <c r="Q45" s="1054"/>
      <c r="R45" s="342" t="s">
        <v>620</v>
      </c>
      <c r="S45" s="1052" t="s">
        <v>222</v>
      </c>
      <c r="T45" s="1053"/>
      <c r="U45" s="1054"/>
      <c r="V45" s="342" t="s">
        <v>621</v>
      </c>
      <c r="W45" s="1052" t="s">
        <v>223</v>
      </c>
      <c r="X45" s="1053"/>
      <c r="Y45" s="1053"/>
      <c r="Z45" s="1054"/>
      <c r="AA45" s="342" t="s">
        <v>622</v>
      </c>
      <c r="AB45" s="1052" t="s">
        <v>224</v>
      </c>
      <c r="AC45" s="1053"/>
      <c r="AD45" s="1054"/>
      <c r="AE45" s="278"/>
      <c r="AF45" s="252"/>
    </row>
    <row r="46" spans="1:33" s="277" customFormat="1" ht="24" customHeight="1">
      <c r="A46" s="306"/>
      <c r="B46" s="342" t="s">
        <v>606</v>
      </c>
      <c r="C46" s="1055" t="s">
        <v>225</v>
      </c>
      <c r="D46" s="1056"/>
      <c r="E46" s="1057"/>
      <c r="F46" s="350" t="s">
        <v>594</v>
      </c>
      <c r="G46" s="1055" t="s">
        <v>226</v>
      </c>
      <c r="H46" s="1056"/>
      <c r="I46" s="1057"/>
      <c r="J46" s="350" t="s">
        <v>609</v>
      </c>
      <c r="K46" s="1055" t="s">
        <v>227</v>
      </c>
      <c r="L46" s="1056"/>
      <c r="M46" s="1057"/>
      <c r="N46" s="350" t="s">
        <v>597</v>
      </c>
      <c r="O46" s="1055" t="s">
        <v>228</v>
      </c>
      <c r="P46" s="1056"/>
      <c r="Q46" s="1057"/>
      <c r="R46" s="350" t="s">
        <v>623</v>
      </c>
      <c r="S46" s="1055" t="s">
        <v>229</v>
      </c>
      <c r="T46" s="1056"/>
      <c r="U46" s="1057"/>
      <c r="V46" s="350" t="s">
        <v>624</v>
      </c>
      <c r="W46" s="1055" t="s">
        <v>230</v>
      </c>
      <c r="X46" s="1056"/>
      <c r="Y46" s="1056"/>
      <c r="Z46" s="1057"/>
      <c r="AA46" s="350" t="s">
        <v>625</v>
      </c>
      <c r="AB46" s="1055" t="s">
        <v>231</v>
      </c>
      <c r="AC46" s="1056"/>
      <c r="AD46" s="1057"/>
      <c r="AE46" s="278"/>
      <c r="AF46" s="252"/>
    </row>
    <row r="47" spans="1:33" s="277" customFormat="1" ht="15" customHeight="1">
      <c r="A47" s="306"/>
      <c r="B47" s="342" t="s">
        <v>585</v>
      </c>
      <c r="C47" s="1052" t="s">
        <v>232</v>
      </c>
      <c r="D47" s="1053"/>
      <c r="E47" s="1054"/>
      <c r="F47" s="342" t="s">
        <v>602</v>
      </c>
      <c r="G47" s="1052" t="s">
        <v>233</v>
      </c>
      <c r="H47" s="1053"/>
      <c r="I47" s="1054"/>
      <c r="J47" s="342" t="s">
        <v>588</v>
      </c>
      <c r="K47" s="1052" t="s">
        <v>234</v>
      </c>
      <c r="L47" s="1053"/>
      <c r="M47" s="1054"/>
      <c r="N47" s="342" t="s">
        <v>605</v>
      </c>
      <c r="O47" s="1052" t="s">
        <v>190</v>
      </c>
      <c r="P47" s="1053"/>
      <c r="Q47" s="1054"/>
      <c r="R47" s="342" t="s">
        <v>626</v>
      </c>
      <c r="S47" s="1052" t="s">
        <v>235</v>
      </c>
      <c r="T47" s="1053"/>
      <c r="U47" s="1054"/>
      <c r="V47" s="342" t="s">
        <v>627</v>
      </c>
      <c r="W47" s="1052" t="s">
        <v>236</v>
      </c>
      <c r="X47" s="1053"/>
      <c r="Y47" s="1053"/>
      <c r="Z47" s="1054"/>
      <c r="AA47" s="342" t="s">
        <v>628</v>
      </c>
      <c r="AB47" s="1052" t="s">
        <v>237</v>
      </c>
      <c r="AC47" s="1053"/>
      <c r="AD47" s="1054"/>
      <c r="AE47" s="278"/>
      <c r="AF47" s="252"/>
    </row>
    <row r="48" spans="1:33" s="277" customFormat="1" ht="28.5" customHeight="1">
      <c r="A48" s="306"/>
      <c r="B48" s="342" t="s">
        <v>593</v>
      </c>
      <c r="C48" s="1052" t="s">
        <v>629</v>
      </c>
      <c r="D48" s="1053"/>
      <c r="E48" s="1054"/>
      <c r="F48" s="342" t="s">
        <v>608</v>
      </c>
      <c r="G48" s="1052" t="s">
        <v>239</v>
      </c>
      <c r="H48" s="1053"/>
      <c r="I48" s="1054"/>
      <c r="J48" s="342" t="s">
        <v>596</v>
      </c>
      <c r="K48" s="1052" t="s">
        <v>240</v>
      </c>
      <c r="L48" s="1053"/>
      <c r="M48" s="1054"/>
      <c r="N48" s="342" t="s">
        <v>611</v>
      </c>
      <c r="O48" s="1052" t="s">
        <v>197</v>
      </c>
      <c r="P48" s="1053"/>
      <c r="Q48" s="1054"/>
      <c r="R48" s="342" t="s">
        <v>630</v>
      </c>
      <c r="S48" s="1052" t="s">
        <v>241</v>
      </c>
      <c r="T48" s="1053"/>
      <c r="U48" s="1054"/>
      <c r="V48" s="342" t="s">
        <v>631</v>
      </c>
      <c r="W48" s="1052" t="s">
        <v>242</v>
      </c>
      <c r="X48" s="1053"/>
      <c r="Y48" s="1053"/>
      <c r="Z48" s="1054"/>
      <c r="AA48" s="351"/>
      <c r="AB48" s="351"/>
      <c r="AC48" s="351"/>
      <c r="AD48" s="352"/>
      <c r="AE48" s="278"/>
      <c r="AF48" s="252"/>
    </row>
    <row r="49" spans="1:41" s="277" customFormat="1" ht="15" customHeight="1">
      <c r="A49" s="305"/>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304"/>
      <c r="AE49" s="283"/>
      <c r="AF49" s="252"/>
    </row>
    <row r="50" spans="1:41" s="277" customFormat="1" ht="15" customHeight="1">
      <c r="A50" s="305"/>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304"/>
      <c r="AE50" s="283"/>
      <c r="AF50" s="252"/>
    </row>
    <row r="51" spans="1:41" s="277" customFormat="1" ht="15" customHeight="1">
      <c r="A51" s="305"/>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304"/>
      <c r="AE51" s="283"/>
      <c r="AF51" s="252"/>
    </row>
    <row r="52" spans="1:41" s="277" customFormat="1">
      <c r="A52" s="304"/>
      <c r="B52" s="1051" t="s">
        <v>644</v>
      </c>
      <c r="C52" s="1051"/>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5"/>
      <c r="AF52" s="252"/>
    </row>
    <row r="53" spans="1:41" s="277" customFormat="1">
      <c r="A53" s="305"/>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5"/>
      <c r="AF53" s="252"/>
    </row>
    <row r="54" spans="1:41" s="277" customFormat="1">
      <c r="A54" s="305"/>
      <c r="B54" s="283"/>
      <c r="C54" s="331" t="s">
        <v>2</v>
      </c>
      <c r="D54" s="283"/>
      <c r="E54" s="283"/>
      <c r="F54" s="283"/>
      <c r="G54" s="283"/>
      <c r="H54" s="698"/>
      <c r="I54" s="698"/>
      <c r="J54" s="698"/>
      <c r="K54" s="698"/>
      <c r="L54" s="698"/>
      <c r="M54" s="698"/>
      <c r="N54" s="698"/>
      <c r="O54" s="698"/>
      <c r="P54" s="698"/>
      <c r="Q54" s="698"/>
      <c r="R54" s="698"/>
      <c r="S54" s="698"/>
      <c r="T54" s="698"/>
      <c r="U54" s="698"/>
      <c r="V54" s="698"/>
      <c r="W54" s="698"/>
      <c r="X54" s="698"/>
      <c r="Y54" s="698"/>
      <c r="Z54" s="698"/>
      <c r="AA54" s="698"/>
      <c r="AB54" s="698"/>
      <c r="AC54" s="698"/>
      <c r="AD54" s="283"/>
      <c r="AE54" s="5"/>
      <c r="AF54" s="252"/>
    </row>
    <row r="55" spans="1:41" s="277" customFormat="1">
      <c r="A55" s="305"/>
      <c r="B55" s="283"/>
      <c r="C55" s="331" t="s">
        <v>4</v>
      </c>
      <c r="D55" s="283"/>
      <c r="E55" s="283"/>
      <c r="F55" s="698"/>
      <c r="G55" s="698"/>
      <c r="H55" s="698"/>
      <c r="I55" s="283"/>
      <c r="J55" s="701"/>
      <c r="K55" s="701"/>
      <c r="L55" s="701"/>
      <c r="M55" s="701"/>
      <c r="N55" s="701"/>
      <c r="O55" s="701"/>
      <c r="P55" s="701"/>
      <c r="Q55" s="353"/>
      <c r="R55" s="354" t="s">
        <v>632</v>
      </c>
      <c r="S55" s="701"/>
      <c r="T55" s="701"/>
      <c r="U55" s="701"/>
      <c r="V55" s="283"/>
      <c r="W55" s="701"/>
      <c r="X55" s="701"/>
      <c r="Y55" s="701"/>
      <c r="Z55" s="701"/>
      <c r="AA55" s="701"/>
      <c r="AB55" s="701"/>
      <c r="AC55" s="701"/>
      <c r="AD55" s="283"/>
      <c r="AE55" s="5"/>
      <c r="AF55" s="252"/>
    </row>
    <row r="56" spans="1:41" s="277" customFormat="1">
      <c r="A56" s="305"/>
      <c r="B56" s="283"/>
      <c r="C56" s="331"/>
      <c r="D56" s="283"/>
      <c r="E56" s="283"/>
      <c r="F56" s="283"/>
      <c r="G56" s="355" t="s">
        <v>6</v>
      </c>
      <c r="H56" s="283"/>
      <c r="I56" s="283"/>
      <c r="J56" s="283"/>
      <c r="K56" s="283"/>
      <c r="L56" s="283"/>
      <c r="M56" s="355" t="s">
        <v>7</v>
      </c>
      <c r="N56" s="283"/>
      <c r="O56" s="283"/>
      <c r="P56" s="283"/>
      <c r="Q56" s="283"/>
      <c r="R56" s="283"/>
      <c r="S56" s="283"/>
      <c r="T56" s="355" t="s">
        <v>6</v>
      </c>
      <c r="U56" s="283"/>
      <c r="V56" s="283"/>
      <c r="W56" s="353"/>
      <c r="X56" s="353"/>
      <c r="Y56" s="283"/>
      <c r="Z56" s="355" t="s">
        <v>7</v>
      </c>
      <c r="AA56" s="283"/>
      <c r="AB56" s="283"/>
      <c r="AC56" s="283"/>
      <c r="AD56" s="283"/>
      <c r="AE56" s="5"/>
      <c r="AF56" s="252"/>
    </row>
    <row r="57" spans="1:41" s="277" customFormat="1">
      <c r="A57" s="305"/>
      <c r="B57" s="283"/>
      <c r="C57" s="331" t="s">
        <v>5</v>
      </c>
      <c r="D57" s="283"/>
      <c r="E57" s="283"/>
      <c r="F57" s="283"/>
      <c r="G57" s="283"/>
      <c r="H57" s="283"/>
      <c r="I57" s="698"/>
      <c r="J57" s="698"/>
      <c r="K57" s="698"/>
      <c r="L57" s="698"/>
      <c r="M57" s="698"/>
      <c r="N57" s="698"/>
      <c r="O57" s="698"/>
      <c r="P57" s="698"/>
      <c r="Q57" s="698"/>
      <c r="R57" s="698"/>
      <c r="S57" s="698"/>
      <c r="T57" s="698"/>
      <c r="U57" s="698"/>
      <c r="V57" s="698"/>
      <c r="W57" s="698"/>
      <c r="X57" s="698"/>
      <c r="Y57" s="698"/>
      <c r="Z57" s="698"/>
      <c r="AA57" s="698"/>
      <c r="AB57" s="698"/>
      <c r="AC57" s="698"/>
      <c r="AD57" s="283"/>
      <c r="AE57" s="5"/>
      <c r="AF57" s="252"/>
    </row>
    <row r="58" spans="1:41" s="277" customFormat="1">
      <c r="A58" s="305"/>
      <c r="B58" s="283"/>
      <c r="C58" s="331"/>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5"/>
      <c r="AF58" s="252"/>
    </row>
    <row r="59" spans="1:41" s="277" customFormat="1" ht="28.5" customHeight="1">
      <c r="A59" s="305"/>
      <c r="B59" s="283"/>
      <c r="C59" s="1050" t="s">
        <v>645</v>
      </c>
      <c r="D59" s="1050"/>
      <c r="E59" s="1050"/>
      <c r="F59" s="1050"/>
      <c r="G59" s="1050"/>
      <c r="H59" s="1050"/>
      <c r="I59" s="1050"/>
      <c r="J59" s="1050"/>
      <c r="K59" s="1050"/>
      <c r="L59" s="1050"/>
      <c r="M59" s="1050"/>
      <c r="N59" s="1050"/>
      <c r="O59" s="1050"/>
      <c r="P59" s="1050"/>
      <c r="Q59" s="1050"/>
      <c r="R59" s="1050"/>
      <c r="S59" s="1050"/>
      <c r="T59" s="1050"/>
      <c r="U59" s="1050"/>
      <c r="V59" s="1050"/>
      <c r="W59" s="1050"/>
      <c r="X59" s="1050"/>
      <c r="Y59" s="1050"/>
      <c r="Z59" s="1050"/>
      <c r="AA59" s="1050"/>
      <c r="AB59" s="1050"/>
      <c r="AC59" s="1050"/>
      <c r="AD59" s="1050"/>
      <c r="AE59" s="5"/>
      <c r="AF59" s="252"/>
    </row>
    <row r="60" spans="1:41" s="277" customFormat="1" ht="8.25" customHeight="1" thickBot="1">
      <c r="A60" s="305"/>
      <c r="B60" s="283"/>
      <c r="C60" s="331"/>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5"/>
      <c r="AF60" s="252"/>
      <c r="AH60"/>
      <c r="AI60"/>
      <c r="AJ60"/>
      <c r="AK60"/>
      <c r="AL60"/>
      <c r="AM60"/>
      <c r="AN60"/>
      <c r="AO60"/>
    </row>
    <row r="61" spans="1:41" s="277" customFormat="1" ht="15.75" thickBot="1">
      <c r="A61" s="305"/>
      <c r="B61" s="283"/>
      <c r="C61" s="331"/>
      <c r="D61" s="283"/>
      <c r="E61" s="354" t="s">
        <v>633</v>
      </c>
      <c r="F61" s="1047"/>
      <c r="G61" s="1048"/>
      <c r="H61" s="283"/>
      <c r="I61" s="1047"/>
      <c r="J61" s="1048"/>
      <c r="K61" s="283"/>
      <c r="L61" s="1047"/>
      <c r="M61" s="1049"/>
      <c r="N61" s="1049"/>
      <c r="O61" s="1048"/>
      <c r="P61" s="198"/>
      <c r="Q61" s="198"/>
      <c r="R61" s="354" t="s">
        <v>634</v>
      </c>
      <c r="S61" s="1047"/>
      <c r="T61" s="1048"/>
      <c r="U61" s="283"/>
      <c r="V61" s="1047"/>
      <c r="W61" s="1048"/>
      <c r="X61" s="283"/>
      <c r="Y61" s="1047"/>
      <c r="Z61" s="1049"/>
      <c r="AA61" s="1049"/>
      <c r="AB61" s="1048"/>
      <c r="AC61" s="198"/>
      <c r="AD61" s="198"/>
      <c r="AE61" s="5"/>
      <c r="AF61" s="252"/>
      <c r="AH61"/>
      <c r="AI61"/>
      <c r="AJ61"/>
      <c r="AK61"/>
      <c r="AL61"/>
      <c r="AM61"/>
      <c r="AN61"/>
      <c r="AO61"/>
    </row>
    <row r="62" spans="1:41" s="277" customFormat="1">
      <c r="A62" s="305"/>
      <c r="B62" s="283"/>
      <c r="C62" s="283"/>
      <c r="D62" s="354"/>
      <c r="E62" s="198"/>
      <c r="F62" s="1045" t="s">
        <v>635</v>
      </c>
      <c r="G62" s="1045"/>
      <c r="H62" s="283"/>
      <c r="I62" s="1045" t="s">
        <v>636</v>
      </c>
      <c r="J62" s="1045"/>
      <c r="K62" s="283"/>
      <c r="L62" s="1045" t="s">
        <v>637</v>
      </c>
      <c r="M62" s="1045"/>
      <c r="N62" s="1045"/>
      <c r="O62" s="1045"/>
      <c r="P62" s="198"/>
      <c r="Q62" s="198"/>
      <c r="R62" s="198"/>
      <c r="S62" s="1045" t="s">
        <v>635</v>
      </c>
      <c r="T62" s="1045"/>
      <c r="U62" s="283"/>
      <c r="V62" s="1045" t="s">
        <v>636</v>
      </c>
      <c r="W62" s="1045"/>
      <c r="X62" s="283"/>
      <c r="Y62" s="1045" t="s">
        <v>637</v>
      </c>
      <c r="Z62" s="1045"/>
      <c r="AA62" s="1045"/>
      <c r="AB62" s="1045"/>
      <c r="AC62" s="198"/>
      <c r="AD62" s="198"/>
      <c r="AE62" s="5"/>
      <c r="AF62" s="252"/>
    </row>
    <row r="63" spans="1:41" s="177" customFormat="1">
      <c r="B63" s="1046" t="str">
        <f>IFERROR(IF(SUM(AK9,AK10,AK11)=0,"","ERROR Favor de verificar la consistencia de las fechas"),"Favor de verificar la consistencia de las fechas")</f>
        <v/>
      </c>
      <c r="C63" s="1046"/>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F63" s="638"/>
    </row>
    <row r="64" spans="1:41" s="177" customFormat="1" ht="15.75" thickBot="1">
      <c r="AF64" s="638"/>
    </row>
    <row r="65" spans="1:37" ht="18.75" customHeight="1" thickBot="1">
      <c r="B65" s="1042" t="s">
        <v>653</v>
      </c>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c r="AC65" s="1043"/>
      <c r="AD65" s="1044"/>
    </row>
    <row r="66" spans="1:37" s="177" customFormat="1" ht="16.5" customHeight="1">
      <c r="AF66" s="638"/>
    </row>
    <row r="67" spans="1:37" s="277" customFormat="1" ht="36.75" customHeight="1">
      <c r="A67" s="309"/>
      <c r="B67" s="725" t="s">
        <v>656</v>
      </c>
      <c r="C67" s="725"/>
      <c r="D67" s="725"/>
      <c r="E67" s="725"/>
      <c r="F67" s="725"/>
      <c r="G67" s="725"/>
      <c r="H67" s="725"/>
      <c r="I67" s="725"/>
      <c r="J67" s="725"/>
      <c r="K67" s="725"/>
      <c r="L67" s="725"/>
      <c r="M67" s="725"/>
      <c r="N67" s="725"/>
      <c r="O67" s="725"/>
      <c r="P67" s="725"/>
      <c r="Q67" s="725"/>
      <c r="R67" s="725"/>
      <c r="S67" s="725"/>
      <c r="T67" s="725"/>
      <c r="U67" s="725"/>
      <c r="V67" s="725"/>
      <c r="W67" s="725"/>
      <c r="X67" s="725"/>
      <c r="Y67" s="725"/>
      <c r="Z67" s="725"/>
      <c r="AA67" s="725"/>
      <c r="AB67" s="725"/>
      <c r="AC67" s="725"/>
      <c r="AD67" s="725"/>
      <c r="AE67" s="310"/>
      <c r="AF67" s="252"/>
    </row>
    <row r="68" spans="1:37" s="277" customFormat="1">
      <c r="A68" s="297"/>
      <c r="B68" s="356"/>
      <c r="C68" s="937" t="s">
        <v>657</v>
      </c>
      <c r="D68" s="937"/>
      <c r="E68" s="937"/>
      <c r="F68" s="937"/>
      <c r="G68" s="937"/>
      <c r="H68" s="937"/>
      <c r="I68" s="937"/>
      <c r="J68" s="937"/>
      <c r="K68" s="937"/>
      <c r="L68" s="937"/>
      <c r="M68" s="937"/>
      <c r="N68" s="937"/>
      <c r="O68" s="937"/>
      <c r="P68" s="937"/>
      <c r="Q68" s="937"/>
      <c r="R68" s="937"/>
      <c r="S68" s="937"/>
      <c r="T68" s="937"/>
      <c r="U68" s="937"/>
      <c r="V68" s="937"/>
      <c r="W68" s="937"/>
      <c r="X68" s="937"/>
      <c r="Y68" s="937"/>
      <c r="Z68" s="937"/>
      <c r="AA68" s="937"/>
      <c r="AB68" s="937"/>
      <c r="AC68" s="937"/>
      <c r="AD68" s="937"/>
      <c r="AE68" s="310"/>
      <c r="AF68" s="252"/>
    </row>
    <row r="69" spans="1:37" s="277" customFormat="1" ht="26.25" customHeight="1">
      <c r="A69" s="297"/>
      <c r="B69" s="356"/>
      <c r="C69" s="937" t="s">
        <v>647</v>
      </c>
      <c r="D69" s="937"/>
      <c r="E69" s="937"/>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310"/>
      <c r="AF69" s="252"/>
    </row>
    <row r="70" spans="1:37" s="277" customFormat="1" ht="39" customHeight="1">
      <c r="A70" s="311"/>
      <c r="B70" s="357"/>
      <c r="C70" s="937" t="s">
        <v>648</v>
      </c>
      <c r="D70" s="937"/>
      <c r="E70" s="937"/>
      <c r="F70" s="937"/>
      <c r="G70" s="937"/>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159"/>
      <c r="AF70" s="252"/>
    </row>
    <row r="71" spans="1:37" s="277" customFormat="1">
      <c r="A71" s="311"/>
      <c r="B71" s="357"/>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159"/>
      <c r="AF71" s="252"/>
    </row>
    <row r="72" spans="1:37" s="189" customFormat="1" ht="15" customHeight="1">
      <c r="B72" s="1013" t="s">
        <v>134</v>
      </c>
      <c r="C72" s="1013"/>
      <c r="D72" s="1013"/>
      <c r="E72" s="1013"/>
      <c r="F72" s="1013"/>
      <c r="G72" s="1013"/>
      <c r="H72" s="1013"/>
      <c r="I72" s="1013"/>
      <c r="J72" s="1013"/>
      <c r="K72" s="1013"/>
      <c r="L72" s="1013"/>
      <c r="M72" s="1013"/>
      <c r="N72" s="1013"/>
      <c r="O72" s="1013"/>
      <c r="P72" s="1013"/>
      <c r="Q72" s="1013"/>
      <c r="R72" s="1013"/>
      <c r="S72" s="1013"/>
      <c r="T72" s="1013"/>
      <c r="U72" s="1013"/>
      <c r="V72" s="1013"/>
      <c r="W72" s="1013"/>
      <c r="X72" s="1013"/>
      <c r="Y72" s="1013"/>
      <c r="Z72" s="1013"/>
      <c r="AA72" s="1013"/>
      <c r="AB72" s="1013"/>
      <c r="AC72" s="1013"/>
      <c r="AD72" s="312"/>
      <c r="AE72" s="188"/>
      <c r="AF72" s="639"/>
      <c r="AG72" s="188"/>
      <c r="AH72" s="188"/>
      <c r="AI72" s="188"/>
      <c r="AJ72" s="188"/>
      <c r="AK72" s="188"/>
    </row>
    <row r="73" spans="1:37" s="189" customFormat="1" ht="15" customHeight="1">
      <c r="A73" s="313"/>
      <c r="B73" s="152" t="s">
        <v>119</v>
      </c>
      <c r="C73" s="1032" t="s">
        <v>179</v>
      </c>
      <c r="D73" s="1032"/>
      <c r="E73" s="1032"/>
      <c r="F73" s="152" t="s">
        <v>124</v>
      </c>
      <c r="G73" s="1032" t="s">
        <v>180</v>
      </c>
      <c r="H73" s="1032"/>
      <c r="I73" s="1032"/>
      <c r="J73" s="152" t="s">
        <v>154</v>
      </c>
      <c r="K73" s="1032" t="s">
        <v>181</v>
      </c>
      <c r="L73" s="1032"/>
      <c r="M73" s="1032"/>
      <c r="N73" s="152" t="s">
        <v>34</v>
      </c>
      <c r="O73" s="1033" t="s">
        <v>182</v>
      </c>
      <c r="P73" s="1033"/>
      <c r="Q73" s="1033"/>
      <c r="R73" s="152" t="s">
        <v>38</v>
      </c>
      <c r="S73" s="1033" t="s">
        <v>183</v>
      </c>
      <c r="T73" s="1033"/>
      <c r="U73" s="1033"/>
      <c r="V73" s="152" t="s">
        <v>42</v>
      </c>
      <c r="W73" s="1033" t="s">
        <v>184</v>
      </c>
      <c r="X73" s="1033"/>
      <c r="Y73" s="1033"/>
      <c r="Z73" s="152" t="s">
        <v>46</v>
      </c>
      <c r="AA73" s="1032" t="s">
        <v>185</v>
      </c>
      <c r="AB73" s="1032"/>
      <c r="AC73" s="1032"/>
      <c r="AD73" s="312"/>
      <c r="AE73" s="188"/>
      <c r="AF73" s="639"/>
      <c r="AG73" s="188"/>
      <c r="AH73" s="188"/>
      <c r="AI73" s="188"/>
      <c r="AJ73" s="188"/>
      <c r="AK73" s="188"/>
    </row>
    <row r="74" spans="1:37" s="189" customFormat="1" ht="15" customHeight="1">
      <c r="A74" s="313"/>
      <c r="B74" s="152" t="s">
        <v>121</v>
      </c>
      <c r="C74" s="1032" t="s">
        <v>186</v>
      </c>
      <c r="D74" s="1032"/>
      <c r="E74" s="1032"/>
      <c r="F74" s="152" t="s">
        <v>128</v>
      </c>
      <c r="G74" s="1032" t="s">
        <v>187</v>
      </c>
      <c r="H74" s="1032"/>
      <c r="I74" s="1032"/>
      <c r="J74" s="152" t="s">
        <v>31</v>
      </c>
      <c r="K74" s="1032" t="s">
        <v>188</v>
      </c>
      <c r="L74" s="1032"/>
      <c r="M74" s="1032"/>
      <c r="N74" s="152" t="s">
        <v>35</v>
      </c>
      <c r="O74" s="1033" t="s">
        <v>189</v>
      </c>
      <c r="P74" s="1033"/>
      <c r="Q74" s="1033"/>
      <c r="R74" s="152" t="s">
        <v>39</v>
      </c>
      <c r="S74" s="1033" t="s">
        <v>190</v>
      </c>
      <c r="T74" s="1033"/>
      <c r="U74" s="1033"/>
      <c r="V74" s="152" t="s">
        <v>43</v>
      </c>
      <c r="W74" s="1033" t="s">
        <v>191</v>
      </c>
      <c r="X74" s="1033"/>
      <c r="Y74" s="1033"/>
      <c r="Z74" s="152" t="s">
        <v>47</v>
      </c>
      <c r="AA74" s="1032" t="s">
        <v>192</v>
      </c>
      <c r="AB74" s="1032"/>
      <c r="AC74" s="1032"/>
      <c r="AD74" s="312"/>
      <c r="AE74" s="188"/>
      <c r="AF74" s="639"/>
      <c r="AG74" s="188"/>
      <c r="AH74" s="188"/>
      <c r="AI74" s="188"/>
      <c r="AJ74" s="188"/>
      <c r="AK74" s="188"/>
    </row>
    <row r="75" spans="1:37" s="189" customFormat="1" ht="15" customHeight="1">
      <c r="A75" s="313"/>
      <c r="B75" s="152" t="s">
        <v>122</v>
      </c>
      <c r="C75" s="1032" t="s">
        <v>193</v>
      </c>
      <c r="D75" s="1032"/>
      <c r="E75" s="1032"/>
      <c r="F75" s="152" t="s">
        <v>150</v>
      </c>
      <c r="G75" s="1032" t="s">
        <v>194</v>
      </c>
      <c r="H75" s="1032"/>
      <c r="I75" s="1032"/>
      <c r="J75" s="152" t="s">
        <v>32</v>
      </c>
      <c r="K75" s="1032" t="s">
        <v>195</v>
      </c>
      <c r="L75" s="1032"/>
      <c r="M75" s="1032"/>
      <c r="N75" s="152" t="s">
        <v>36</v>
      </c>
      <c r="O75" s="1033" t="s">
        <v>196</v>
      </c>
      <c r="P75" s="1033"/>
      <c r="Q75" s="1033"/>
      <c r="R75" s="152" t="s">
        <v>40</v>
      </c>
      <c r="S75" s="1033" t="s">
        <v>197</v>
      </c>
      <c r="T75" s="1033"/>
      <c r="U75" s="1033"/>
      <c r="V75" s="152" t="s">
        <v>44</v>
      </c>
      <c r="W75" s="1033" t="s">
        <v>198</v>
      </c>
      <c r="X75" s="1033"/>
      <c r="Y75" s="1033"/>
      <c r="Z75" s="1036"/>
      <c r="AA75" s="1037"/>
      <c r="AB75" s="1037"/>
      <c r="AC75" s="1038"/>
      <c r="AD75" s="312"/>
      <c r="AE75" s="188"/>
      <c r="AF75" s="639"/>
      <c r="AG75" s="188"/>
      <c r="AH75" s="188"/>
      <c r="AI75" s="188"/>
      <c r="AJ75" s="188"/>
      <c r="AK75" s="188"/>
    </row>
    <row r="76" spans="1:37" s="189" customFormat="1" ht="15" customHeight="1">
      <c r="A76" s="313"/>
      <c r="B76" s="152" t="s">
        <v>123</v>
      </c>
      <c r="C76" s="1032" t="s">
        <v>199</v>
      </c>
      <c r="D76" s="1032"/>
      <c r="E76" s="1032"/>
      <c r="F76" s="152" t="s">
        <v>152</v>
      </c>
      <c r="G76" s="1032" t="s">
        <v>200</v>
      </c>
      <c r="H76" s="1032"/>
      <c r="I76" s="1032"/>
      <c r="J76" s="152" t="s">
        <v>33</v>
      </c>
      <c r="K76" s="1032" t="s">
        <v>201</v>
      </c>
      <c r="L76" s="1032"/>
      <c r="M76" s="1032"/>
      <c r="N76" s="152" t="s">
        <v>37</v>
      </c>
      <c r="O76" s="1033" t="s">
        <v>202</v>
      </c>
      <c r="P76" s="1033"/>
      <c r="Q76" s="1033"/>
      <c r="R76" s="152" t="s">
        <v>41</v>
      </c>
      <c r="S76" s="1033" t="s">
        <v>203</v>
      </c>
      <c r="T76" s="1033"/>
      <c r="U76" s="1033"/>
      <c r="V76" s="152" t="s">
        <v>45</v>
      </c>
      <c r="W76" s="1033" t="s">
        <v>204</v>
      </c>
      <c r="X76" s="1033"/>
      <c r="Y76" s="1033"/>
      <c r="Z76" s="1039"/>
      <c r="AA76" s="1040"/>
      <c r="AB76" s="1040"/>
      <c r="AC76" s="1041"/>
      <c r="AD76" s="312"/>
      <c r="AE76" s="188"/>
      <c r="AF76" s="639"/>
      <c r="AG76" s="188"/>
      <c r="AH76" s="188"/>
      <c r="AI76" s="188"/>
      <c r="AJ76" s="188"/>
      <c r="AK76" s="188"/>
    </row>
    <row r="77" spans="1:37" s="189" customFormat="1" ht="26.25" customHeight="1">
      <c r="B77" s="1034" t="s">
        <v>135</v>
      </c>
      <c r="C77" s="1034"/>
      <c r="D77" s="1034"/>
      <c r="E77" s="1034"/>
      <c r="F77" s="1034"/>
      <c r="G77" s="1034"/>
      <c r="H77" s="1034"/>
      <c r="I77" s="1034"/>
      <c r="J77" s="1034"/>
      <c r="K77" s="1034"/>
      <c r="L77" s="1034"/>
      <c r="M77" s="1034"/>
      <c r="N77" s="1034"/>
      <c r="O77" s="1034"/>
      <c r="P77" s="1034"/>
      <c r="Q77" s="1034"/>
      <c r="R77" s="1034"/>
      <c r="S77" s="1034"/>
      <c r="T77" s="1034"/>
      <c r="U77" s="1034"/>
      <c r="V77" s="1034"/>
      <c r="W77" s="1034"/>
      <c r="X77" s="1034"/>
      <c r="Y77" s="1034"/>
      <c r="Z77" s="1035"/>
      <c r="AA77" s="1035"/>
      <c r="AB77" s="1035"/>
      <c r="AC77" s="1035"/>
      <c r="AD77" s="312"/>
      <c r="AE77" s="188"/>
      <c r="AF77" s="639"/>
      <c r="AG77" s="188"/>
      <c r="AH77" s="188"/>
      <c r="AI77" s="188"/>
      <c r="AJ77" s="188"/>
      <c r="AK77" s="188"/>
    </row>
    <row r="78" spans="1:37" s="189" customFormat="1" ht="15" customHeight="1">
      <c r="B78" s="314"/>
      <c r="C78" s="314"/>
      <c r="D78" s="314"/>
      <c r="E78" s="314"/>
      <c r="F78" s="314"/>
      <c r="G78" s="314"/>
      <c r="H78" s="314"/>
      <c r="I78" s="314"/>
      <c r="J78" s="314"/>
      <c r="K78" s="314"/>
      <c r="L78" s="314"/>
      <c r="M78" s="156"/>
      <c r="N78" s="156"/>
      <c r="O78" s="157"/>
      <c r="P78" s="157"/>
      <c r="Q78" s="157"/>
      <c r="R78" s="156"/>
      <c r="S78" s="156"/>
      <c r="T78" s="156"/>
      <c r="U78" s="156"/>
      <c r="V78" s="156"/>
      <c r="W78" s="296"/>
      <c r="X78" s="296"/>
      <c r="Y78" s="296"/>
      <c r="Z78" s="296"/>
      <c r="AA78" s="296"/>
      <c r="AB78" s="296"/>
      <c r="AC78" s="296"/>
      <c r="AD78" s="312"/>
      <c r="AE78" s="188"/>
      <c r="AF78" s="639"/>
      <c r="AG78" s="188"/>
      <c r="AH78" s="188"/>
      <c r="AI78" s="188"/>
      <c r="AJ78" s="188"/>
      <c r="AK78" s="188"/>
    </row>
    <row r="79" spans="1:37" s="189" customFormat="1" ht="15" customHeight="1">
      <c r="B79" s="1013" t="s">
        <v>136</v>
      </c>
      <c r="C79" s="1013"/>
      <c r="D79" s="1013"/>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88"/>
      <c r="AF79" s="639"/>
      <c r="AG79" s="188"/>
      <c r="AH79" s="188"/>
      <c r="AI79" s="188"/>
      <c r="AJ79" s="188"/>
      <c r="AK79" s="188"/>
    </row>
    <row r="80" spans="1:37" s="189" customFormat="1" ht="15" customHeight="1">
      <c r="B80" s="315" t="s">
        <v>119</v>
      </c>
      <c r="C80" s="1032" t="s">
        <v>205</v>
      </c>
      <c r="D80" s="1032"/>
      <c r="E80" s="1032"/>
      <c r="F80" s="316" t="s">
        <v>150</v>
      </c>
      <c r="G80" s="1032" t="s">
        <v>206</v>
      </c>
      <c r="H80" s="1032"/>
      <c r="I80" s="1032"/>
      <c r="J80" s="1032"/>
      <c r="K80" s="316" t="s">
        <v>34</v>
      </c>
      <c r="L80" s="1032" t="s">
        <v>207</v>
      </c>
      <c r="M80" s="1032"/>
      <c r="N80" s="1032"/>
      <c r="O80" s="152" t="s">
        <v>40</v>
      </c>
      <c r="P80" s="1033" t="s">
        <v>208</v>
      </c>
      <c r="Q80" s="1033"/>
      <c r="R80" s="1033"/>
      <c r="S80" s="152" t="s">
        <v>46</v>
      </c>
      <c r="T80" s="1033" t="s">
        <v>209</v>
      </c>
      <c r="U80" s="1033"/>
      <c r="V80" s="1033"/>
      <c r="W80" s="152" t="s">
        <v>52</v>
      </c>
      <c r="X80" s="1033" t="s">
        <v>210</v>
      </c>
      <c r="Y80" s="1033"/>
      <c r="Z80" s="1033"/>
      <c r="AA80" s="316" t="s">
        <v>58</v>
      </c>
      <c r="AB80" s="1033" t="s">
        <v>211</v>
      </c>
      <c r="AC80" s="1033"/>
      <c r="AD80" s="1033"/>
      <c r="AE80" s="188"/>
      <c r="AF80" s="639"/>
      <c r="AG80" s="188"/>
      <c r="AH80" s="188"/>
      <c r="AI80" s="188"/>
      <c r="AJ80" s="188"/>
      <c r="AK80" s="188"/>
    </row>
    <row r="81" spans="1:38" s="189" customFormat="1" ht="15" customHeight="1">
      <c r="B81" s="315" t="s">
        <v>121</v>
      </c>
      <c r="C81" s="1032" t="s">
        <v>179</v>
      </c>
      <c r="D81" s="1032"/>
      <c r="E81" s="1032"/>
      <c r="F81" s="316" t="s">
        <v>152</v>
      </c>
      <c r="G81" s="1032" t="s">
        <v>212</v>
      </c>
      <c r="H81" s="1032"/>
      <c r="I81" s="1032"/>
      <c r="J81" s="1032"/>
      <c r="K81" s="316" t="s">
        <v>35</v>
      </c>
      <c r="L81" s="1032" t="s">
        <v>213</v>
      </c>
      <c r="M81" s="1032"/>
      <c r="N81" s="1032"/>
      <c r="O81" s="152" t="s">
        <v>41</v>
      </c>
      <c r="P81" s="1033" t="s">
        <v>214</v>
      </c>
      <c r="Q81" s="1033"/>
      <c r="R81" s="1033"/>
      <c r="S81" s="152" t="s">
        <v>47</v>
      </c>
      <c r="T81" s="1033" t="s">
        <v>215</v>
      </c>
      <c r="U81" s="1033"/>
      <c r="V81" s="1033"/>
      <c r="W81" s="152" t="s">
        <v>53</v>
      </c>
      <c r="X81" s="1033" t="s">
        <v>216</v>
      </c>
      <c r="Y81" s="1033"/>
      <c r="Z81" s="1033"/>
      <c r="AA81" s="316" t="s">
        <v>59</v>
      </c>
      <c r="AB81" s="1033" t="s">
        <v>217</v>
      </c>
      <c r="AC81" s="1033"/>
      <c r="AD81" s="1033"/>
      <c r="AE81" s="188"/>
      <c r="AF81" s="639"/>
      <c r="AG81" s="188"/>
      <c r="AH81" s="188"/>
      <c r="AI81" s="188"/>
      <c r="AJ81" s="188"/>
      <c r="AK81" s="188"/>
    </row>
    <row r="82" spans="1:38" s="189" customFormat="1" ht="22.5" customHeight="1">
      <c r="B82" s="315" t="s">
        <v>122</v>
      </c>
      <c r="C82" s="1032" t="s">
        <v>218</v>
      </c>
      <c r="D82" s="1032"/>
      <c r="E82" s="1032"/>
      <c r="F82" s="316" t="s">
        <v>154</v>
      </c>
      <c r="G82" s="1033" t="s">
        <v>219</v>
      </c>
      <c r="H82" s="1033"/>
      <c r="I82" s="1033"/>
      <c r="J82" s="1033"/>
      <c r="K82" s="316" t="s">
        <v>36</v>
      </c>
      <c r="L82" s="1032" t="s">
        <v>220</v>
      </c>
      <c r="M82" s="1032"/>
      <c r="N82" s="1032"/>
      <c r="O82" s="152" t="s">
        <v>42</v>
      </c>
      <c r="P82" s="1033" t="s">
        <v>221</v>
      </c>
      <c r="Q82" s="1033"/>
      <c r="R82" s="1033"/>
      <c r="S82" s="152" t="s">
        <v>48</v>
      </c>
      <c r="T82" s="1033" t="s">
        <v>222</v>
      </c>
      <c r="U82" s="1033"/>
      <c r="V82" s="1033"/>
      <c r="W82" s="152" t="s">
        <v>54</v>
      </c>
      <c r="X82" s="1033" t="s">
        <v>223</v>
      </c>
      <c r="Y82" s="1033"/>
      <c r="Z82" s="1033"/>
      <c r="AA82" s="316" t="s">
        <v>60</v>
      </c>
      <c r="AB82" s="1033" t="s">
        <v>224</v>
      </c>
      <c r="AC82" s="1033"/>
      <c r="AD82" s="1033"/>
      <c r="AE82" s="188"/>
      <c r="AF82" s="639"/>
      <c r="AG82" s="188"/>
      <c r="AH82" s="188"/>
      <c r="AI82" s="188"/>
      <c r="AJ82" s="188"/>
      <c r="AK82" s="188"/>
    </row>
    <row r="83" spans="1:38" s="189" customFormat="1" ht="23.25" customHeight="1">
      <c r="B83" s="315" t="s">
        <v>123</v>
      </c>
      <c r="C83" s="1032" t="s">
        <v>225</v>
      </c>
      <c r="D83" s="1032"/>
      <c r="E83" s="1032"/>
      <c r="F83" s="316" t="s">
        <v>31</v>
      </c>
      <c r="G83" s="1033" t="s">
        <v>226</v>
      </c>
      <c r="H83" s="1033"/>
      <c r="I83" s="1033"/>
      <c r="J83" s="1033"/>
      <c r="K83" s="316" t="s">
        <v>37</v>
      </c>
      <c r="L83" s="1029" t="s">
        <v>227</v>
      </c>
      <c r="M83" s="1030"/>
      <c r="N83" s="1031"/>
      <c r="O83" s="152" t="s">
        <v>43</v>
      </c>
      <c r="P83" s="1033" t="s">
        <v>228</v>
      </c>
      <c r="Q83" s="1033"/>
      <c r="R83" s="1033"/>
      <c r="S83" s="152" t="s">
        <v>49</v>
      </c>
      <c r="T83" s="1033" t="s">
        <v>229</v>
      </c>
      <c r="U83" s="1033"/>
      <c r="V83" s="1033"/>
      <c r="W83" s="152" t="s">
        <v>55</v>
      </c>
      <c r="X83" s="1033" t="s">
        <v>230</v>
      </c>
      <c r="Y83" s="1033"/>
      <c r="Z83" s="1033"/>
      <c r="AA83" s="316" t="s">
        <v>61</v>
      </c>
      <c r="AB83" s="1033" t="s">
        <v>231</v>
      </c>
      <c r="AC83" s="1033"/>
      <c r="AD83" s="1033"/>
      <c r="AE83" s="188"/>
      <c r="AF83" s="639"/>
      <c r="AG83" s="188"/>
      <c r="AH83" s="188"/>
      <c r="AI83" s="188"/>
      <c r="AJ83" s="188"/>
      <c r="AK83" s="188"/>
    </row>
    <row r="84" spans="1:38" s="189" customFormat="1" ht="21" customHeight="1">
      <c r="B84" s="315" t="s">
        <v>124</v>
      </c>
      <c r="C84" s="1032" t="s">
        <v>232</v>
      </c>
      <c r="D84" s="1032"/>
      <c r="E84" s="1032"/>
      <c r="F84" s="316" t="s">
        <v>32</v>
      </c>
      <c r="G84" s="1032" t="s">
        <v>233</v>
      </c>
      <c r="H84" s="1032"/>
      <c r="I84" s="1032"/>
      <c r="J84" s="1032"/>
      <c r="K84" s="316" t="s">
        <v>38</v>
      </c>
      <c r="L84" s="1032" t="s">
        <v>234</v>
      </c>
      <c r="M84" s="1032"/>
      <c r="N84" s="1032"/>
      <c r="O84" s="152" t="s">
        <v>44</v>
      </c>
      <c r="P84" s="1033" t="s">
        <v>190</v>
      </c>
      <c r="Q84" s="1033"/>
      <c r="R84" s="1033"/>
      <c r="S84" s="152" t="s">
        <v>50</v>
      </c>
      <c r="T84" s="1033" t="s">
        <v>235</v>
      </c>
      <c r="U84" s="1033"/>
      <c r="V84" s="1033"/>
      <c r="W84" s="152" t="s">
        <v>56</v>
      </c>
      <c r="X84" s="1033" t="s">
        <v>236</v>
      </c>
      <c r="Y84" s="1033"/>
      <c r="Z84" s="1033"/>
      <c r="AA84" s="316" t="s">
        <v>62</v>
      </c>
      <c r="AB84" s="1033" t="s">
        <v>237</v>
      </c>
      <c r="AC84" s="1033"/>
      <c r="AD84" s="1033"/>
      <c r="AE84" s="188"/>
      <c r="AF84" s="639"/>
      <c r="AG84" s="188"/>
      <c r="AH84" s="188"/>
      <c r="AI84" s="188"/>
      <c r="AJ84" s="188"/>
      <c r="AK84" s="188"/>
    </row>
    <row r="85" spans="1:38" s="189" customFormat="1" ht="21.75" customHeight="1">
      <c r="B85" s="315" t="s">
        <v>128</v>
      </c>
      <c r="C85" s="1029" t="s">
        <v>238</v>
      </c>
      <c r="D85" s="1030"/>
      <c r="E85" s="1031"/>
      <c r="F85" s="316" t="s">
        <v>33</v>
      </c>
      <c r="G85" s="1032" t="s">
        <v>239</v>
      </c>
      <c r="H85" s="1032"/>
      <c r="I85" s="1032"/>
      <c r="J85" s="1032"/>
      <c r="K85" s="316" t="s">
        <v>39</v>
      </c>
      <c r="L85" s="1032" t="s">
        <v>240</v>
      </c>
      <c r="M85" s="1032"/>
      <c r="N85" s="1032"/>
      <c r="O85" s="152" t="s">
        <v>45</v>
      </c>
      <c r="P85" s="1033" t="s">
        <v>197</v>
      </c>
      <c r="Q85" s="1033"/>
      <c r="R85" s="1033"/>
      <c r="S85" s="152" t="s">
        <v>51</v>
      </c>
      <c r="T85" s="1033" t="s">
        <v>241</v>
      </c>
      <c r="U85" s="1033"/>
      <c r="V85" s="1033"/>
      <c r="W85" s="152" t="s">
        <v>57</v>
      </c>
      <c r="X85" s="1033" t="s">
        <v>242</v>
      </c>
      <c r="Y85" s="1033"/>
      <c r="Z85" s="1033"/>
      <c r="AA85" s="1022"/>
      <c r="AB85" s="1023"/>
      <c r="AC85" s="1023"/>
      <c r="AD85" s="1024"/>
      <c r="AE85" s="188"/>
      <c r="AF85" s="639"/>
      <c r="AG85" s="188"/>
      <c r="AH85" s="188"/>
      <c r="AI85" s="188"/>
      <c r="AJ85" s="188"/>
      <c r="AK85" s="188"/>
    </row>
    <row r="86" spans="1:38" s="189" customFormat="1" ht="17.25" customHeight="1" thickBot="1">
      <c r="B86" s="317"/>
      <c r="C86" s="318"/>
      <c r="D86" s="318"/>
      <c r="E86" s="318"/>
      <c r="F86" s="319"/>
      <c r="G86" s="320"/>
      <c r="H86" s="320"/>
      <c r="I86" s="320"/>
      <c r="J86" s="320"/>
      <c r="K86" s="319"/>
      <c r="L86" s="320"/>
      <c r="M86" s="320"/>
      <c r="N86" s="320"/>
      <c r="O86" s="321"/>
      <c r="P86" s="318"/>
      <c r="Q86" s="318"/>
      <c r="R86" s="318"/>
      <c r="S86" s="321"/>
      <c r="T86" s="318"/>
      <c r="U86" s="318"/>
      <c r="V86" s="318"/>
      <c r="W86" s="321"/>
      <c r="X86" s="318"/>
      <c r="Y86" s="318"/>
      <c r="Z86" s="318"/>
      <c r="AA86" s="322"/>
      <c r="AB86" s="322"/>
      <c r="AC86" s="322"/>
      <c r="AD86" s="322"/>
      <c r="AE86" s="188"/>
      <c r="AF86" s="639"/>
      <c r="AG86"/>
      <c r="AH86"/>
      <c r="AJ86" s="190" t="s">
        <v>857</v>
      </c>
      <c r="AK86" s="190"/>
      <c r="AL86" s="189" t="s">
        <v>858</v>
      </c>
    </row>
    <row r="87" spans="1:38" s="190" customFormat="1" ht="31.5" customHeight="1" thickBot="1">
      <c r="A87" s="49"/>
      <c r="B87" s="166"/>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50"/>
      <c r="AF87" s="640"/>
      <c r="AG87"/>
      <c r="AH87"/>
      <c r="AJ87" s="645">
        <f>IF(CNGSPSPE_2017_M1_Secc9!$C$42="",0,CNGSPSPE_2017_M1_Secc9!$C$42)</f>
        <v>0</v>
      </c>
      <c r="AL87" s="646">
        <f>SUM(AL89:AL852)</f>
        <v>0</v>
      </c>
    </row>
    <row r="88" spans="1:38" s="277" customFormat="1" ht="42" customHeight="1">
      <c r="A88" s="323"/>
      <c r="B88" s="153"/>
      <c r="C88" s="1025" t="s">
        <v>658</v>
      </c>
      <c r="D88" s="1026"/>
      <c r="E88" s="1026"/>
      <c r="F88" s="1026"/>
      <c r="G88" s="1026"/>
      <c r="H88" s="1026"/>
      <c r="I88" s="1026"/>
      <c r="J88" s="1026"/>
      <c r="K88" s="1026"/>
      <c r="L88" s="1026"/>
      <c r="M88" s="1026"/>
      <c r="N88" s="1026"/>
      <c r="O88" s="1026"/>
      <c r="P88" s="1026"/>
      <c r="Q88" s="1026"/>
      <c r="R88" s="1026"/>
      <c r="S88" s="1026"/>
      <c r="T88" s="1026"/>
      <c r="U88" s="1026"/>
      <c r="V88" s="1026"/>
      <c r="W88" s="1026"/>
      <c r="X88" s="1026"/>
      <c r="Y88" s="1026"/>
      <c r="Z88" s="1026"/>
      <c r="AA88" s="1026"/>
      <c r="AB88" s="1026"/>
      <c r="AC88" s="1027"/>
      <c r="AD88" s="131"/>
      <c r="AE88" s="281"/>
      <c r="AF88" s="252"/>
      <c r="AG88"/>
      <c r="AH88"/>
      <c r="AI88" s="91"/>
      <c r="AJ88" s="277" t="s">
        <v>859</v>
      </c>
      <c r="AK88" s="603" t="s">
        <v>764</v>
      </c>
      <c r="AL88" s="647" t="s">
        <v>746</v>
      </c>
    </row>
    <row r="89" spans="1:38" s="277" customFormat="1" ht="15.75" thickBot="1">
      <c r="A89" s="323"/>
      <c r="B89" s="153"/>
      <c r="C89" s="1013" t="s">
        <v>261</v>
      </c>
      <c r="D89" s="1014" t="s">
        <v>649</v>
      </c>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6"/>
      <c r="AD89" s="131"/>
      <c r="AE89" s="281"/>
      <c r="AF89" s="252"/>
      <c r="AG89" s="277" t="s">
        <v>860</v>
      </c>
      <c r="AH89"/>
      <c r="AI89" s="648">
        <v>1</v>
      </c>
      <c r="AJ89" s="649">
        <f>IF(AND(AI89&lt;=$AJ$87,$AJ$87&lt;&gt;"NS"),"llenar",AI89)</f>
        <v>1</v>
      </c>
      <c r="AK89" s="648">
        <f>COUNTBLANK(C89:AC95)</f>
        <v>178</v>
      </c>
      <c r="AL89" s="648">
        <f>IF(AND(AJ89="llenar",AK89=168),0,IF(AND(AI89=AJ89,AK89=178),0,1))</f>
        <v>0</v>
      </c>
    </row>
    <row r="90" spans="1:38" s="277" customFormat="1" ht="15.75" thickBot="1">
      <c r="A90" s="323"/>
      <c r="B90" s="153"/>
      <c r="C90" s="1013"/>
      <c r="D90" s="1017"/>
      <c r="E90" s="1017"/>
      <c r="F90" s="1017"/>
      <c r="G90" s="1017"/>
      <c r="H90" s="1017"/>
      <c r="I90" s="1017"/>
      <c r="J90" s="1017"/>
      <c r="K90" s="1017"/>
      <c r="L90" s="1017"/>
      <c r="M90" s="1017"/>
      <c r="N90" s="1017"/>
      <c r="O90" s="1017"/>
      <c r="P90" s="1017"/>
      <c r="Q90" s="1017"/>
      <c r="R90" s="1017"/>
      <c r="S90" s="1017"/>
      <c r="T90" s="1017"/>
      <c r="U90" s="1017"/>
      <c r="V90" s="1017"/>
      <c r="W90" s="1017"/>
      <c r="X90" s="1017"/>
      <c r="Y90" s="1017"/>
      <c r="Z90" s="1017"/>
      <c r="AA90" s="1017"/>
      <c r="AB90" s="1017"/>
      <c r="AC90" s="1017"/>
      <c r="AD90" s="131"/>
      <c r="AE90" s="281"/>
      <c r="AF90" s="252"/>
      <c r="AG90" s="650" t="str">
        <f>IF(H91="","",VLOOKUP(H91,'Anexo 3 Infraestructura'!$B$3:$D$34,3,FALSE))</f>
        <v/>
      </c>
      <c r="AH90"/>
      <c r="AI90"/>
      <c r="AJ90"/>
      <c r="AK90"/>
      <c r="AL90"/>
    </row>
    <row r="91" spans="1:38" s="277" customFormat="1" ht="18.75" customHeight="1">
      <c r="A91" s="323"/>
      <c r="B91" s="153"/>
      <c r="C91" s="1013"/>
      <c r="D91" s="1012" t="s">
        <v>130</v>
      </c>
      <c r="E91" s="1012"/>
      <c r="F91" s="1012"/>
      <c r="G91" s="1012"/>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131"/>
      <c r="AE91" s="281"/>
      <c r="AF91" s="252"/>
      <c r="AG91"/>
      <c r="AH91"/>
      <c r="AI91"/>
      <c r="AJ91"/>
      <c r="AK91"/>
      <c r="AL91"/>
    </row>
    <row r="92" spans="1:38" s="277" customFormat="1" ht="23.25" customHeight="1">
      <c r="A92" s="323"/>
      <c r="B92" s="153"/>
      <c r="C92" s="1013"/>
      <c r="D92" s="1006" t="s">
        <v>582</v>
      </c>
      <c r="E92" s="1007"/>
      <c r="F92" s="1007"/>
      <c r="G92" s="1008"/>
      <c r="H92" s="1019"/>
      <c r="I92" s="1020"/>
      <c r="J92" s="1020"/>
      <c r="K92" s="1020"/>
      <c r="L92" s="1020"/>
      <c r="M92" s="1020"/>
      <c r="N92" s="1020"/>
      <c r="O92" s="1020"/>
      <c r="P92" s="1020"/>
      <c r="Q92" s="1020"/>
      <c r="R92" s="1020"/>
      <c r="S92" s="1020"/>
      <c r="T92" s="1020"/>
      <c r="U92" s="1020"/>
      <c r="V92" s="1020"/>
      <c r="W92" s="1020"/>
      <c r="X92" s="1020"/>
      <c r="Y92" s="1020"/>
      <c r="Z92" s="1020"/>
      <c r="AA92" s="1020"/>
      <c r="AB92" s="1020"/>
      <c r="AC92" s="1021"/>
      <c r="AD92" s="131"/>
      <c r="AE92" s="281"/>
      <c r="AF92" s="252"/>
      <c r="AG92"/>
      <c r="AH92"/>
      <c r="AI92"/>
      <c r="AJ92"/>
      <c r="AK92"/>
      <c r="AL92"/>
    </row>
    <row r="93" spans="1:38" s="277" customFormat="1" ht="35.25" customHeight="1">
      <c r="A93" s="323"/>
      <c r="B93" s="153"/>
      <c r="C93" s="1013"/>
      <c r="D93" s="1012" t="s">
        <v>573</v>
      </c>
      <c r="E93" s="1012"/>
      <c r="F93" s="1012"/>
      <c r="G93" s="1012"/>
      <c r="H93" s="998"/>
      <c r="I93" s="999"/>
      <c r="J93" s="999"/>
      <c r="K93" s="1000"/>
      <c r="L93" s="1001" t="s">
        <v>650</v>
      </c>
      <c r="M93" s="1002"/>
      <c r="N93" s="1003"/>
      <c r="O93" s="1004"/>
      <c r="P93" s="1004"/>
      <c r="Q93" s="1004"/>
      <c r="R93" s="1004"/>
      <c r="S93" s="1004"/>
      <c r="T93" s="1004"/>
      <c r="U93" s="1004"/>
      <c r="V93" s="1004"/>
      <c r="W93" s="1004"/>
      <c r="X93" s="1004"/>
      <c r="Y93" s="1004"/>
      <c r="Z93" s="1004"/>
      <c r="AA93" s="1004"/>
      <c r="AB93" s="1004"/>
      <c r="AC93" s="1004"/>
      <c r="AD93" s="131"/>
      <c r="AE93" s="281"/>
      <c r="AF93" s="252"/>
      <c r="AG93"/>
      <c r="AH93"/>
      <c r="AI93"/>
      <c r="AJ93"/>
      <c r="AK93"/>
      <c r="AL93"/>
    </row>
    <row r="94" spans="1:38" s="277" customFormat="1" ht="21" customHeight="1">
      <c r="A94" s="323"/>
      <c r="B94" s="153"/>
      <c r="C94" s="1013"/>
      <c r="D94" s="1012" t="s">
        <v>131</v>
      </c>
      <c r="E94" s="1012"/>
      <c r="F94" s="1012"/>
      <c r="G94" s="1012"/>
      <c r="H94" s="998"/>
      <c r="I94" s="999"/>
      <c r="J94" s="999"/>
      <c r="K94" s="1000"/>
      <c r="L94" s="1001" t="s">
        <v>132</v>
      </c>
      <c r="M94" s="1002"/>
      <c r="N94" s="1003"/>
      <c r="O94" s="1004"/>
      <c r="P94" s="1004"/>
      <c r="Q94" s="1004"/>
      <c r="R94" s="1004"/>
      <c r="S94" s="1004"/>
      <c r="T94" s="1001" t="s">
        <v>133</v>
      </c>
      <c r="U94" s="1002"/>
      <c r="V94" s="1003"/>
      <c r="W94" s="1005"/>
      <c r="X94" s="1005"/>
      <c r="Y94" s="1005"/>
      <c r="Z94" s="1005"/>
      <c r="AA94" s="1005"/>
      <c r="AB94" s="1005"/>
      <c r="AC94" s="1005"/>
      <c r="AD94" s="131"/>
      <c r="AE94" s="281"/>
      <c r="AF94" s="252"/>
      <c r="AG94"/>
      <c r="AH94"/>
      <c r="AI94"/>
      <c r="AJ94"/>
      <c r="AK94"/>
      <c r="AL94"/>
    </row>
    <row r="95" spans="1:38" s="277" customFormat="1" ht="33" customHeight="1">
      <c r="A95" s="323"/>
      <c r="B95" s="153"/>
      <c r="C95" s="1013"/>
      <c r="D95" s="1001" t="s">
        <v>578</v>
      </c>
      <c r="E95" s="1002"/>
      <c r="F95" s="1002"/>
      <c r="G95" s="1003"/>
      <c r="H95" s="998"/>
      <c r="I95" s="999"/>
      <c r="J95" s="999"/>
      <c r="K95" s="1000"/>
      <c r="L95" s="1006" t="s">
        <v>651</v>
      </c>
      <c r="M95" s="1007"/>
      <c r="N95" s="1007"/>
      <c r="O95" s="1007"/>
      <c r="P95" s="1008"/>
      <c r="Q95" s="1009"/>
      <c r="R95" s="1010"/>
      <c r="S95" s="1010"/>
      <c r="T95" s="1010"/>
      <c r="U95" s="1010"/>
      <c r="V95" s="1010"/>
      <c r="W95" s="1010"/>
      <c r="X95" s="1010"/>
      <c r="Y95" s="1010"/>
      <c r="Z95" s="1010"/>
      <c r="AA95" s="1010"/>
      <c r="AB95" s="1010"/>
      <c r="AC95" s="1011"/>
      <c r="AD95" s="131"/>
      <c r="AE95" s="281"/>
      <c r="AF95" s="252"/>
      <c r="AG95"/>
      <c r="AH95"/>
      <c r="AI95"/>
      <c r="AJ95"/>
      <c r="AK95"/>
      <c r="AL95"/>
    </row>
    <row r="96" spans="1:38" s="277" customFormat="1">
      <c r="A96" s="323"/>
      <c r="B96" s="153"/>
      <c r="C96" s="1013" t="s">
        <v>262</v>
      </c>
      <c r="D96" s="1014" t="s">
        <v>649</v>
      </c>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5"/>
      <c r="AA96" s="1015"/>
      <c r="AB96" s="1015"/>
      <c r="AC96" s="1016"/>
      <c r="AD96" s="131"/>
      <c r="AE96" s="281"/>
      <c r="AF96" s="252"/>
      <c r="AG96"/>
      <c r="AH96"/>
      <c r="AI96" s="648">
        <v>2</v>
      </c>
      <c r="AJ96" s="649">
        <f t="shared" ref="AJ96" si="0">IF(AND(AI96&lt;=$AJ$87,$AJ$87&lt;&gt;"NS"),"llenar",AI96)</f>
        <v>2</v>
      </c>
      <c r="AK96" s="648">
        <f t="shared" ref="AK96" si="1">COUNTBLANK(C96:AC102)</f>
        <v>178</v>
      </c>
      <c r="AL96" s="648">
        <f t="shared" ref="AL96" si="2">IF(AND(AJ96="llenar",AK96=168),0,IF(AND(AI96=AJ96,AK96=178),0,1))</f>
        <v>0</v>
      </c>
    </row>
    <row r="97" spans="1:38" s="277" customFormat="1">
      <c r="A97" s="323"/>
      <c r="B97" s="153"/>
      <c r="C97" s="1013"/>
      <c r="D97" s="1017"/>
      <c r="E97" s="1017"/>
      <c r="F97" s="1017"/>
      <c r="G97" s="1017"/>
      <c r="H97" s="1017"/>
      <c r="I97" s="1017"/>
      <c r="J97" s="1017"/>
      <c r="K97" s="1017"/>
      <c r="L97" s="1017"/>
      <c r="M97" s="1017"/>
      <c r="N97" s="1017"/>
      <c r="O97" s="1017"/>
      <c r="P97" s="1017"/>
      <c r="Q97" s="1017"/>
      <c r="R97" s="1017"/>
      <c r="S97" s="1017"/>
      <c r="T97" s="1017"/>
      <c r="U97" s="1017"/>
      <c r="V97" s="1017"/>
      <c r="W97" s="1017"/>
      <c r="X97" s="1017"/>
      <c r="Y97" s="1017"/>
      <c r="Z97" s="1017"/>
      <c r="AA97" s="1017"/>
      <c r="AB97" s="1017"/>
      <c r="AC97" s="1017"/>
      <c r="AD97" s="131"/>
      <c r="AE97" s="281"/>
      <c r="AF97" s="252"/>
      <c r="AG97"/>
      <c r="AH97"/>
      <c r="AI97"/>
      <c r="AJ97"/>
      <c r="AK97"/>
      <c r="AL97"/>
    </row>
    <row r="98" spans="1:38" s="277" customFormat="1" ht="18.75" customHeight="1">
      <c r="A98" s="323"/>
      <c r="B98" s="153"/>
      <c r="C98" s="1013"/>
      <c r="D98" s="1012" t="s">
        <v>130</v>
      </c>
      <c r="E98" s="1012"/>
      <c r="F98" s="1012"/>
      <c r="G98" s="1012"/>
      <c r="H98" s="1018" t="str">
        <f>IF($H$91="","",IF(AI96=AJ96,"",$H$91))</f>
        <v/>
      </c>
      <c r="I98" s="1018"/>
      <c r="J98" s="1018"/>
      <c r="K98" s="1018"/>
      <c r="L98" s="1018"/>
      <c r="M98" s="1018"/>
      <c r="N98" s="1018"/>
      <c r="O98" s="1018"/>
      <c r="P98" s="1018"/>
      <c r="Q98" s="1018"/>
      <c r="R98" s="1018"/>
      <c r="S98" s="1018"/>
      <c r="T98" s="1018"/>
      <c r="U98" s="1018"/>
      <c r="V98" s="1018"/>
      <c r="W98" s="1018"/>
      <c r="X98" s="1018"/>
      <c r="Y98" s="1018"/>
      <c r="Z98" s="1018"/>
      <c r="AA98" s="1018"/>
      <c r="AB98" s="1018"/>
      <c r="AC98" s="1018"/>
      <c r="AD98" s="131"/>
      <c r="AE98" s="281"/>
      <c r="AF98" s="252"/>
      <c r="AG98"/>
      <c r="AH98"/>
      <c r="AI98"/>
      <c r="AJ98"/>
      <c r="AK98"/>
      <c r="AL98"/>
    </row>
    <row r="99" spans="1:38" s="277" customFormat="1" ht="23.25" customHeight="1">
      <c r="A99" s="323"/>
      <c r="B99" s="153"/>
      <c r="C99" s="1013"/>
      <c r="D99" s="1006" t="s">
        <v>582</v>
      </c>
      <c r="E99" s="1007"/>
      <c r="F99" s="1007"/>
      <c r="G99" s="1008"/>
      <c r="H99" s="1019"/>
      <c r="I99" s="1020"/>
      <c r="J99" s="1020"/>
      <c r="K99" s="1020"/>
      <c r="L99" s="1020"/>
      <c r="M99" s="1020"/>
      <c r="N99" s="1020"/>
      <c r="O99" s="1020"/>
      <c r="P99" s="1020"/>
      <c r="Q99" s="1020"/>
      <c r="R99" s="1020"/>
      <c r="S99" s="1020"/>
      <c r="T99" s="1020"/>
      <c r="U99" s="1020"/>
      <c r="V99" s="1020"/>
      <c r="W99" s="1020"/>
      <c r="X99" s="1020"/>
      <c r="Y99" s="1020"/>
      <c r="Z99" s="1020"/>
      <c r="AA99" s="1020"/>
      <c r="AB99" s="1020"/>
      <c r="AC99" s="1021"/>
      <c r="AD99" s="131"/>
      <c r="AE99" s="281"/>
      <c r="AF99" s="252"/>
      <c r="AG99"/>
      <c r="AH99"/>
      <c r="AI99"/>
      <c r="AJ99"/>
      <c r="AK99"/>
      <c r="AL99"/>
    </row>
    <row r="100" spans="1:38" s="277" customFormat="1" ht="35.25" customHeight="1">
      <c r="A100" s="323"/>
      <c r="B100" s="153"/>
      <c r="C100" s="1013"/>
      <c r="D100" s="1012" t="s">
        <v>573</v>
      </c>
      <c r="E100" s="1012"/>
      <c r="F100" s="1012"/>
      <c r="G100" s="1012"/>
      <c r="H100" s="998"/>
      <c r="I100" s="999"/>
      <c r="J100" s="999"/>
      <c r="K100" s="1000"/>
      <c r="L100" s="1001" t="s">
        <v>650</v>
      </c>
      <c r="M100" s="1002"/>
      <c r="N100" s="1003"/>
      <c r="O100" s="1004"/>
      <c r="P100" s="1004"/>
      <c r="Q100" s="1004"/>
      <c r="R100" s="1004"/>
      <c r="S100" s="1004"/>
      <c r="T100" s="1004"/>
      <c r="U100" s="1004"/>
      <c r="V100" s="1004"/>
      <c r="W100" s="1004"/>
      <c r="X100" s="1004"/>
      <c r="Y100" s="1004"/>
      <c r="Z100" s="1004"/>
      <c r="AA100" s="1004"/>
      <c r="AB100" s="1004"/>
      <c r="AC100" s="1004"/>
      <c r="AD100" s="131"/>
      <c r="AE100" s="281"/>
      <c r="AF100" s="252"/>
      <c r="AG100"/>
      <c r="AH100"/>
      <c r="AI100"/>
      <c r="AJ100"/>
      <c r="AK100"/>
      <c r="AL100"/>
    </row>
    <row r="101" spans="1:38" s="277" customFormat="1" ht="21" customHeight="1">
      <c r="A101" s="323"/>
      <c r="B101" s="153"/>
      <c r="C101" s="1013"/>
      <c r="D101" s="1012" t="s">
        <v>131</v>
      </c>
      <c r="E101" s="1012"/>
      <c r="F101" s="1012"/>
      <c r="G101" s="1012"/>
      <c r="H101" s="998"/>
      <c r="I101" s="999"/>
      <c r="J101" s="999"/>
      <c r="K101" s="1000"/>
      <c r="L101" s="1001" t="s">
        <v>132</v>
      </c>
      <c r="M101" s="1002"/>
      <c r="N101" s="1003"/>
      <c r="O101" s="1004"/>
      <c r="P101" s="1004"/>
      <c r="Q101" s="1004"/>
      <c r="R101" s="1004"/>
      <c r="S101" s="1004"/>
      <c r="T101" s="1001" t="s">
        <v>133</v>
      </c>
      <c r="U101" s="1002"/>
      <c r="V101" s="1003"/>
      <c r="W101" s="1005"/>
      <c r="X101" s="1005"/>
      <c r="Y101" s="1005"/>
      <c r="Z101" s="1005"/>
      <c r="AA101" s="1005"/>
      <c r="AB101" s="1005"/>
      <c r="AC101" s="1005"/>
      <c r="AD101" s="131"/>
      <c r="AE101" s="281"/>
      <c r="AF101" s="252"/>
      <c r="AG101"/>
      <c r="AH101"/>
      <c r="AI101"/>
      <c r="AJ101"/>
      <c r="AK101"/>
      <c r="AL101"/>
    </row>
    <row r="102" spans="1:38" s="277" customFormat="1" ht="33" customHeight="1">
      <c r="A102" s="323"/>
      <c r="B102" s="153"/>
      <c r="C102" s="1013"/>
      <c r="D102" s="1001" t="s">
        <v>578</v>
      </c>
      <c r="E102" s="1002"/>
      <c r="F102" s="1002"/>
      <c r="G102" s="1003"/>
      <c r="H102" s="998"/>
      <c r="I102" s="999"/>
      <c r="J102" s="999"/>
      <c r="K102" s="1000"/>
      <c r="L102" s="1006" t="s">
        <v>651</v>
      </c>
      <c r="M102" s="1007"/>
      <c r="N102" s="1007"/>
      <c r="O102" s="1007"/>
      <c r="P102" s="1008"/>
      <c r="Q102" s="1009"/>
      <c r="R102" s="1010"/>
      <c r="S102" s="1010"/>
      <c r="T102" s="1010"/>
      <c r="U102" s="1010"/>
      <c r="V102" s="1010"/>
      <c r="W102" s="1010"/>
      <c r="X102" s="1010"/>
      <c r="Y102" s="1010"/>
      <c r="Z102" s="1010"/>
      <c r="AA102" s="1010"/>
      <c r="AB102" s="1010"/>
      <c r="AC102" s="1011"/>
      <c r="AD102" s="131"/>
      <c r="AE102" s="281"/>
      <c r="AF102" s="252"/>
      <c r="AG102"/>
      <c r="AH102"/>
      <c r="AI102"/>
      <c r="AJ102"/>
      <c r="AK102"/>
      <c r="AL102"/>
    </row>
    <row r="103" spans="1:38" s="277" customFormat="1">
      <c r="A103" s="323"/>
      <c r="B103" s="153"/>
      <c r="C103" s="1013" t="s">
        <v>263</v>
      </c>
      <c r="D103" s="1014" t="s">
        <v>649</v>
      </c>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6"/>
      <c r="AD103" s="131"/>
      <c r="AE103" s="281"/>
      <c r="AF103" s="252"/>
      <c r="AG103"/>
      <c r="AH103"/>
      <c r="AI103" s="648">
        <v>3</v>
      </c>
      <c r="AJ103" s="649">
        <f t="shared" ref="AJ103" si="3">IF(AND(AI103&lt;=$AJ$87,$AJ$87&lt;&gt;"NS"),"llenar",AI103)</f>
        <v>3</v>
      </c>
      <c r="AK103" s="648">
        <f t="shared" ref="AK103" si="4">COUNTBLANK(C103:AC109)</f>
        <v>178</v>
      </c>
      <c r="AL103" s="648">
        <f t="shared" ref="AL103" si="5">IF(AND(AJ103="llenar",AK103=168),0,IF(AND(AI103=AJ103,AK103=178),0,1))</f>
        <v>0</v>
      </c>
    </row>
    <row r="104" spans="1:38" s="277" customFormat="1">
      <c r="A104" s="323"/>
      <c r="B104" s="153"/>
      <c r="C104" s="1013"/>
      <c r="D104" s="1017"/>
      <c r="E104" s="1017"/>
      <c r="F104" s="1017"/>
      <c r="G104" s="1017"/>
      <c r="H104" s="1017"/>
      <c r="I104" s="1017"/>
      <c r="J104" s="1017"/>
      <c r="K104" s="1017"/>
      <c r="L104" s="1017"/>
      <c r="M104" s="1017"/>
      <c r="N104" s="1017"/>
      <c r="O104" s="1017"/>
      <c r="P104" s="1017"/>
      <c r="Q104" s="1017"/>
      <c r="R104" s="1017"/>
      <c r="S104" s="1017"/>
      <c r="T104" s="1017"/>
      <c r="U104" s="1017"/>
      <c r="V104" s="1017"/>
      <c r="W104" s="1017"/>
      <c r="X104" s="1017"/>
      <c r="Y104" s="1017"/>
      <c r="Z104" s="1017"/>
      <c r="AA104" s="1017"/>
      <c r="AB104" s="1017"/>
      <c r="AC104" s="1017"/>
      <c r="AD104" s="131"/>
      <c r="AE104" s="281"/>
      <c r="AF104" s="252"/>
      <c r="AG104"/>
      <c r="AH104"/>
      <c r="AI104"/>
      <c r="AJ104"/>
      <c r="AK104"/>
      <c r="AL104"/>
    </row>
    <row r="105" spans="1:38" s="277" customFormat="1" ht="18.75" customHeight="1">
      <c r="A105" s="323"/>
      <c r="B105" s="153"/>
      <c r="C105" s="1013"/>
      <c r="D105" s="1012" t="s">
        <v>130</v>
      </c>
      <c r="E105" s="1012"/>
      <c r="F105" s="1012"/>
      <c r="G105" s="1012"/>
      <c r="H105" s="1018" t="str">
        <f t="shared" ref="H105" si="6">IF($H$91="","",IF(AI103=AJ103,"",$H$91))</f>
        <v/>
      </c>
      <c r="I105" s="1018"/>
      <c r="J105" s="1018"/>
      <c r="K105" s="1018"/>
      <c r="L105" s="1018"/>
      <c r="M105" s="1018"/>
      <c r="N105" s="1018"/>
      <c r="O105" s="1018"/>
      <c r="P105" s="1018"/>
      <c r="Q105" s="1018"/>
      <c r="R105" s="1018"/>
      <c r="S105" s="1018"/>
      <c r="T105" s="1018"/>
      <c r="U105" s="1018"/>
      <c r="V105" s="1018"/>
      <c r="W105" s="1018"/>
      <c r="X105" s="1018"/>
      <c r="Y105" s="1018"/>
      <c r="Z105" s="1018"/>
      <c r="AA105" s="1018"/>
      <c r="AB105" s="1018"/>
      <c r="AC105" s="1018"/>
      <c r="AD105" s="131"/>
      <c r="AE105" s="281"/>
      <c r="AF105" s="252"/>
      <c r="AG105"/>
      <c r="AH105"/>
      <c r="AI105"/>
      <c r="AJ105"/>
      <c r="AK105"/>
      <c r="AL105"/>
    </row>
    <row r="106" spans="1:38" s="277" customFormat="1" ht="23.25" customHeight="1">
      <c r="A106" s="323"/>
      <c r="B106" s="153"/>
      <c r="C106" s="1013"/>
      <c r="D106" s="1006" t="s">
        <v>582</v>
      </c>
      <c r="E106" s="1007"/>
      <c r="F106" s="1007"/>
      <c r="G106" s="1008"/>
      <c r="H106" s="1019"/>
      <c r="I106" s="1020"/>
      <c r="J106" s="1020"/>
      <c r="K106" s="1020"/>
      <c r="L106" s="1020"/>
      <c r="M106" s="1020"/>
      <c r="N106" s="1020"/>
      <c r="O106" s="1020"/>
      <c r="P106" s="1020"/>
      <c r="Q106" s="1020"/>
      <c r="R106" s="1020"/>
      <c r="S106" s="1020"/>
      <c r="T106" s="1020"/>
      <c r="U106" s="1020"/>
      <c r="V106" s="1020"/>
      <c r="W106" s="1020"/>
      <c r="X106" s="1020"/>
      <c r="Y106" s="1020"/>
      <c r="Z106" s="1020"/>
      <c r="AA106" s="1020"/>
      <c r="AB106" s="1020"/>
      <c r="AC106" s="1021"/>
      <c r="AD106" s="131"/>
      <c r="AE106" s="281"/>
      <c r="AF106" s="252"/>
      <c r="AG106"/>
      <c r="AH106"/>
      <c r="AI106"/>
      <c r="AJ106"/>
      <c r="AK106"/>
      <c r="AL106"/>
    </row>
    <row r="107" spans="1:38" s="277" customFormat="1" ht="35.25" customHeight="1">
      <c r="A107" s="323"/>
      <c r="B107" s="153"/>
      <c r="C107" s="1013"/>
      <c r="D107" s="1012" t="s">
        <v>573</v>
      </c>
      <c r="E107" s="1012"/>
      <c r="F107" s="1012"/>
      <c r="G107" s="1012"/>
      <c r="H107" s="998"/>
      <c r="I107" s="999"/>
      <c r="J107" s="999"/>
      <c r="K107" s="1000"/>
      <c r="L107" s="1001" t="s">
        <v>650</v>
      </c>
      <c r="M107" s="1002"/>
      <c r="N107" s="1003"/>
      <c r="O107" s="1004"/>
      <c r="P107" s="1004"/>
      <c r="Q107" s="1004"/>
      <c r="R107" s="1004"/>
      <c r="S107" s="1004"/>
      <c r="T107" s="1004"/>
      <c r="U107" s="1004"/>
      <c r="V107" s="1004"/>
      <c r="W107" s="1004"/>
      <c r="X107" s="1004"/>
      <c r="Y107" s="1004"/>
      <c r="Z107" s="1004"/>
      <c r="AA107" s="1004"/>
      <c r="AB107" s="1004"/>
      <c r="AC107" s="1004"/>
      <c r="AD107" s="131"/>
      <c r="AE107" s="281"/>
      <c r="AF107" s="252"/>
      <c r="AG107"/>
      <c r="AH107"/>
      <c r="AI107"/>
      <c r="AJ107"/>
      <c r="AK107"/>
      <c r="AL107"/>
    </row>
    <row r="108" spans="1:38" s="277" customFormat="1" ht="21" customHeight="1">
      <c r="A108" s="323"/>
      <c r="B108" s="153"/>
      <c r="C108" s="1013"/>
      <c r="D108" s="1012" t="s">
        <v>131</v>
      </c>
      <c r="E108" s="1012"/>
      <c r="F108" s="1012"/>
      <c r="G108" s="1012"/>
      <c r="H108" s="998"/>
      <c r="I108" s="999"/>
      <c r="J108" s="999"/>
      <c r="K108" s="1000"/>
      <c r="L108" s="1001" t="s">
        <v>132</v>
      </c>
      <c r="M108" s="1002"/>
      <c r="N108" s="1003"/>
      <c r="O108" s="1004"/>
      <c r="P108" s="1004"/>
      <c r="Q108" s="1004"/>
      <c r="R108" s="1004"/>
      <c r="S108" s="1004"/>
      <c r="T108" s="1001" t="s">
        <v>133</v>
      </c>
      <c r="U108" s="1002"/>
      <c r="V108" s="1003"/>
      <c r="W108" s="1005"/>
      <c r="X108" s="1005"/>
      <c r="Y108" s="1005"/>
      <c r="Z108" s="1005"/>
      <c r="AA108" s="1005"/>
      <c r="AB108" s="1005"/>
      <c r="AC108" s="1005"/>
      <c r="AD108" s="131"/>
      <c r="AE108" s="281"/>
      <c r="AF108" s="252"/>
      <c r="AG108"/>
      <c r="AH108"/>
      <c r="AI108"/>
      <c r="AJ108"/>
      <c r="AK108"/>
      <c r="AL108"/>
    </row>
    <row r="109" spans="1:38" s="277" customFormat="1" ht="33" customHeight="1">
      <c r="A109" s="323"/>
      <c r="B109" s="153"/>
      <c r="C109" s="1013"/>
      <c r="D109" s="1001" t="s">
        <v>578</v>
      </c>
      <c r="E109" s="1002"/>
      <c r="F109" s="1002"/>
      <c r="G109" s="1003"/>
      <c r="H109" s="998"/>
      <c r="I109" s="999"/>
      <c r="J109" s="999"/>
      <c r="K109" s="1000"/>
      <c r="L109" s="1006" t="s">
        <v>651</v>
      </c>
      <c r="M109" s="1007"/>
      <c r="N109" s="1007"/>
      <c r="O109" s="1007"/>
      <c r="P109" s="1008"/>
      <c r="Q109" s="1009"/>
      <c r="R109" s="1010"/>
      <c r="S109" s="1010"/>
      <c r="T109" s="1010"/>
      <c r="U109" s="1010"/>
      <c r="V109" s="1010"/>
      <c r="W109" s="1010"/>
      <c r="X109" s="1010"/>
      <c r="Y109" s="1010"/>
      <c r="Z109" s="1010"/>
      <c r="AA109" s="1010"/>
      <c r="AB109" s="1010"/>
      <c r="AC109" s="1011"/>
      <c r="AD109" s="131"/>
      <c r="AE109" s="281"/>
      <c r="AF109" s="252"/>
      <c r="AG109"/>
      <c r="AH109"/>
      <c r="AI109"/>
      <c r="AJ109"/>
      <c r="AK109"/>
      <c r="AL109"/>
    </row>
    <row r="110" spans="1:38" s="277" customFormat="1">
      <c r="A110" s="323"/>
      <c r="B110" s="153"/>
      <c r="C110" s="1013" t="s">
        <v>264</v>
      </c>
      <c r="D110" s="1014" t="s">
        <v>649</v>
      </c>
      <c r="E110" s="1015"/>
      <c r="F110" s="1015"/>
      <c r="G110" s="1015"/>
      <c r="H110" s="1015"/>
      <c r="I110" s="1015"/>
      <c r="J110" s="1015"/>
      <c r="K110" s="1015"/>
      <c r="L110" s="1015"/>
      <c r="M110" s="1015"/>
      <c r="N110" s="1015"/>
      <c r="O110" s="1015"/>
      <c r="P110" s="1015"/>
      <c r="Q110" s="1015"/>
      <c r="R110" s="1015"/>
      <c r="S110" s="1015"/>
      <c r="T110" s="1015"/>
      <c r="U110" s="1015"/>
      <c r="V110" s="1015"/>
      <c r="W110" s="1015"/>
      <c r="X110" s="1015"/>
      <c r="Y110" s="1015"/>
      <c r="Z110" s="1015"/>
      <c r="AA110" s="1015"/>
      <c r="AB110" s="1015"/>
      <c r="AC110" s="1016"/>
      <c r="AD110" s="131"/>
      <c r="AE110" s="281"/>
      <c r="AF110" s="252"/>
      <c r="AG110"/>
      <c r="AH110"/>
      <c r="AI110" s="648">
        <v>4</v>
      </c>
      <c r="AJ110" s="649">
        <f t="shared" ref="AJ110" si="7">IF(AND(AI110&lt;=$AJ$87,$AJ$87&lt;&gt;"NS"),"llenar",AI110)</f>
        <v>4</v>
      </c>
      <c r="AK110" s="648">
        <f t="shared" ref="AK110" si="8">COUNTBLANK(C110:AC116)</f>
        <v>178</v>
      </c>
      <c r="AL110" s="648">
        <f t="shared" ref="AL110" si="9">IF(AND(AJ110="llenar",AK110=168),0,IF(AND(AI110=AJ110,AK110=178),0,1))</f>
        <v>0</v>
      </c>
    </row>
    <row r="111" spans="1:38" s="277" customFormat="1">
      <c r="A111" s="323"/>
      <c r="B111" s="153"/>
      <c r="C111" s="1013"/>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7"/>
      <c r="AA111" s="1017"/>
      <c r="AB111" s="1017"/>
      <c r="AC111" s="1017"/>
      <c r="AD111" s="131"/>
      <c r="AE111" s="281"/>
      <c r="AF111" s="252"/>
      <c r="AG111"/>
      <c r="AH111"/>
      <c r="AI111"/>
      <c r="AJ111"/>
      <c r="AK111"/>
      <c r="AL111"/>
    </row>
    <row r="112" spans="1:38" s="277" customFormat="1" ht="18.75" customHeight="1">
      <c r="A112" s="323"/>
      <c r="B112" s="153"/>
      <c r="C112" s="1013"/>
      <c r="D112" s="1012" t="s">
        <v>130</v>
      </c>
      <c r="E112" s="1012"/>
      <c r="F112" s="1012"/>
      <c r="G112" s="1012"/>
      <c r="H112" s="1018" t="str">
        <f t="shared" ref="H112" si="10">IF($H$91="","",IF(AI110=AJ110,"",$H$91))</f>
        <v/>
      </c>
      <c r="I112" s="1018"/>
      <c r="J112" s="1018"/>
      <c r="K112" s="1018"/>
      <c r="L112" s="1018"/>
      <c r="M112" s="1018"/>
      <c r="N112" s="1018"/>
      <c r="O112" s="1018"/>
      <c r="P112" s="1018"/>
      <c r="Q112" s="1018"/>
      <c r="R112" s="1018"/>
      <c r="S112" s="1018"/>
      <c r="T112" s="1018"/>
      <c r="U112" s="1018"/>
      <c r="V112" s="1018"/>
      <c r="W112" s="1018"/>
      <c r="X112" s="1018"/>
      <c r="Y112" s="1018"/>
      <c r="Z112" s="1018"/>
      <c r="AA112" s="1018"/>
      <c r="AB112" s="1018"/>
      <c r="AC112" s="1018"/>
      <c r="AD112" s="131"/>
      <c r="AE112" s="281"/>
      <c r="AF112" s="252"/>
      <c r="AG112"/>
      <c r="AH112"/>
      <c r="AI112"/>
      <c r="AJ112"/>
      <c r="AK112"/>
      <c r="AL112"/>
    </row>
    <row r="113" spans="1:38" s="277" customFormat="1" ht="23.25" customHeight="1">
      <c r="A113" s="323"/>
      <c r="B113" s="153"/>
      <c r="C113" s="1013"/>
      <c r="D113" s="1006" t="s">
        <v>582</v>
      </c>
      <c r="E113" s="1007"/>
      <c r="F113" s="1007"/>
      <c r="G113" s="1008"/>
      <c r="H113" s="1019"/>
      <c r="I113" s="1020"/>
      <c r="J113" s="1020"/>
      <c r="K113" s="1020"/>
      <c r="L113" s="1020"/>
      <c r="M113" s="1020"/>
      <c r="N113" s="1020"/>
      <c r="O113" s="1020"/>
      <c r="P113" s="1020"/>
      <c r="Q113" s="1020"/>
      <c r="R113" s="1020"/>
      <c r="S113" s="1020"/>
      <c r="T113" s="1020"/>
      <c r="U113" s="1020"/>
      <c r="V113" s="1020"/>
      <c r="W113" s="1020"/>
      <c r="X113" s="1020"/>
      <c r="Y113" s="1020"/>
      <c r="Z113" s="1020"/>
      <c r="AA113" s="1020"/>
      <c r="AB113" s="1020"/>
      <c r="AC113" s="1021"/>
      <c r="AD113" s="131"/>
      <c r="AE113" s="281"/>
      <c r="AF113" s="252"/>
      <c r="AG113"/>
      <c r="AH113"/>
      <c r="AI113"/>
      <c r="AJ113"/>
      <c r="AK113"/>
      <c r="AL113"/>
    </row>
    <row r="114" spans="1:38" s="277" customFormat="1" ht="35.25" customHeight="1">
      <c r="A114" s="323"/>
      <c r="B114" s="153"/>
      <c r="C114" s="1013"/>
      <c r="D114" s="1012" t="s">
        <v>573</v>
      </c>
      <c r="E114" s="1012"/>
      <c r="F114" s="1012"/>
      <c r="G114" s="1012"/>
      <c r="H114" s="998"/>
      <c r="I114" s="999"/>
      <c r="J114" s="999"/>
      <c r="K114" s="1000"/>
      <c r="L114" s="1001" t="s">
        <v>650</v>
      </c>
      <c r="M114" s="1002"/>
      <c r="N114" s="1003"/>
      <c r="O114" s="1004"/>
      <c r="P114" s="1004"/>
      <c r="Q114" s="1004"/>
      <c r="R114" s="1004"/>
      <c r="S114" s="1004"/>
      <c r="T114" s="1004"/>
      <c r="U114" s="1004"/>
      <c r="V114" s="1004"/>
      <c r="W114" s="1004"/>
      <c r="X114" s="1004"/>
      <c r="Y114" s="1004"/>
      <c r="Z114" s="1004"/>
      <c r="AA114" s="1004"/>
      <c r="AB114" s="1004"/>
      <c r="AC114" s="1004"/>
      <c r="AD114" s="131"/>
      <c r="AE114" s="281"/>
      <c r="AF114" s="252"/>
      <c r="AG114"/>
      <c r="AH114"/>
      <c r="AI114"/>
      <c r="AJ114"/>
      <c r="AK114"/>
      <c r="AL114"/>
    </row>
    <row r="115" spans="1:38" s="277" customFormat="1" ht="21" customHeight="1">
      <c r="A115" s="323"/>
      <c r="B115" s="153"/>
      <c r="C115" s="1013"/>
      <c r="D115" s="1012" t="s">
        <v>131</v>
      </c>
      <c r="E115" s="1012"/>
      <c r="F115" s="1012"/>
      <c r="G115" s="1012"/>
      <c r="H115" s="998"/>
      <c r="I115" s="999"/>
      <c r="J115" s="999"/>
      <c r="K115" s="1000"/>
      <c r="L115" s="1001" t="s">
        <v>132</v>
      </c>
      <c r="M115" s="1002"/>
      <c r="N115" s="1003"/>
      <c r="O115" s="1004"/>
      <c r="P115" s="1004"/>
      <c r="Q115" s="1004"/>
      <c r="R115" s="1004"/>
      <c r="S115" s="1004"/>
      <c r="T115" s="1001" t="s">
        <v>133</v>
      </c>
      <c r="U115" s="1002"/>
      <c r="V115" s="1003"/>
      <c r="W115" s="1005"/>
      <c r="X115" s="1005"/>
      <c r="Y115" s="1005"/>
      <c r="Z115" s="1005"/>
      <c r="AA115" s="1005"/>
      <c r="AB115" s="1005"/>
      <c r="AC115" s="1005"/>
      <c r="AD115" s="131"/>
      <c r="AE115" s="281"/>
      <c r="AF115" s="252"/>
      <c r="AG115"/>
      <c r="AH115"/>
      <c r="AI115"/>
      <c r="AJ115"/>
      <c r="AK115"/>
      <c r="AL115"/>
    </row>
    <row r="116" spans="1:38" s="277" customFormat="1" ht="33" customHeight="1">
      <c r="A116" s="323"/>
      <c r="B116" s="153"/>
      <c r="C116" s="1013"/>
      <c r="D116" s="1001" t="s">
        <v>578</v>
      </c>
      <c r="E116" s="1002"/>
      <c r="F116" s="1002"/>
      <c r="G116" s="1003"/>
      <c r="H116" s="998"/>
      <c r="I116" s="999"/>
      <c r="J116" s="999"/>
      <c r="K116" s="1000"/>
      <c r="L116" s="1006" t="s">
        <v>651</v>
      </c>
      <c r="M116" s="1007"/>
      <c r="N116" s="1007"/>
      <c r="O116" s="1007"/>
      <c r="P116" s="1008"/>
      <c r="Q116" s="1009"/>
      <c r="R116" s="1010"/>
      <c r="S116" s="1010"/>
      <c r="T116" s="1010"/>
      <c r="U116" s="1010"/>
      <c r="V116" s="1010"/>
      <c r="W116" s="1010"/>
      <c r="X116" s="1010"/>
      <c r="Y116" s="1010"/>
      <c r="Z116" s="1010"/>
      <c r="AA116" s="1010"/>
      <c r="AB116" s="1010"/>
      <c r="AC116" s="1011"/>
      <c r="AD116" s="131"/>
      <c r="AE116" s="281"/>
      <c r="AF116" s="252"/>
      <c r="AG116"/>
      <c r="AH116"/>
      <c r="AI116"/>
      <c r="AJ116"/>
      <c r="AK116"/>
      <c r="AL116"/>
    </row>
    <row r="117" spans="1:38" s="277" customFormat="1">
      <c r="A117" s="323"/>
      <c r="B117" s="153"/>
      <c r="C117" s="1013" t="s">
        <v>265</v>
      </c>
      <c r="D117" s="1014" t="s">
        <v>649</v>
      </c>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5"/>
      <c r="AA117" s="1015"/>
      <c r="AB117" s="1015"/>
      <c r="AC117" s="1016"/>
      <c r="AD117" s="131"/>
      <c r="AE117" s="281"/>
      <c r="AF117" s="252"/>
      <c r="AG117"/>
      <c r="AH117"/>
      <c r="AI117" s="648">
        <v>5</v>
      </c>
      <c r="AJ117" s="649">
        <f t="shared" ref="AJ117" si="11">IF(AND(AI117&lt;=$AJ$87,$AJ$87&lt;&gt;"NS"),"llenar",AI117)</f>
        <v>5</v>
      </c>
      <c r="AK117" s="648">
        <f t="shared" ref="AK117" si="12">COUNTBLANK(C117:AC123)</f>
        <v>178</v>
      </c>
      <c r="AL117" s="648">
        <f t="shared" ref="AL117" si="13">IF(AND(AJ117="llenar",AK117=168),0,IF(AND(AI117=AJ117,AK117=178),0,1))</f>
        <v>0</v>
      </c>
    </row>
    <row r="118" spans="1:38" s="277" customFormat="1">
      <c r="A118" s="323"/>
      <c r="B118" s="153"/>
      <c r="C118" s="1013"/>
      <c r="D118" s="1017"/>
      <c r="E118" s="1017"/>
      <c r="F118" s="1017"/>
      <c r="G118" s="1017"/>
      <c r="H118" s="1017"/>
      <c r="I118" s="1017"/>
      <c r="J118" s="1017"/>
      <c r="K118" s="1017"/>
      <c r="L118" s="1017"/>
      <c r="M118" s="1017"/>
      <c r="N118" s="1017"/>
      <c r="O118" s="1017"/>
      <c r="P118" s="1017"/>
      <c r="Q118" s="1017"/>
      <c r="R118" s="1017"/>
      <c r="S118" s="1017"/>
      <c r="T118" s="1017"/>
      <c r="U118" s="1017"/>
      <c r="V118" s="1017"/>
      <c r="W118" s="1017"/>
      <c r="X118" s="1017"/>
      <c r="Y118" s="1017"/>
      <c r="Z118" s="1017"/>
      <c r="AA118" s="1017"/>
      <c r="AB118" s="1017"/>
      <c r="AC118" s="1017"/>
      <c r="AD118" s="131"/>
      <c r="AE118" s="281"/>
      <c r="AF118" s="252"/>
      <c r="AG118"/>
      <c r="AH118"/>
      <c r="AI118"/>
      <c r="AJ118"/>
      <c r="AK118"/>
      <c r="AL118"/>
    </row>
    <row r="119" spans="1:38" s="277" customFormat="1" ht="18.75" customHeight="1">
      <c r="A119" s="323"/>
      <c r="B119" s="153"/>
      <c r="C119" s="1013"/>
      <c r="D119" s="1012" t="s">
        <v>130</v>
      </c>
      <c r="E119" s="1012"/>
      <c r="F119" s="1012"/>
      <c r="G119" s="1012"/>
      <c r="H119" s="1018" t="str">
        <f t="shared" ref="H119" si="14">IF($H$91="","",IF(AI117=AJ117,"",$H$91))</f>
        <v/>
      </c>
      <c r="I119" s="1018"/>
      <c r="J119" s="1018"/>
      <c r="K119" s="1018"/>
      <c r="L119" s="1018"/>
      <c r="M119" s="1018"/>
      <c r="N119" s="1018"/>
      <c r="O119" s="1018"/>
      <c r="P119" s="1018"/>
      <c r="Q119" s="1018"/>
      <c r="R119" s="1018"/>
      <c r="S119" s="1018"/>
      <c r="T119" s="1018"/>
      <c r="U119" s="1018"/>
      <c r="V119" s="1018"/>
      <c r="W119" s="1018"/>
      <c r="X119" s="1018"/>
      <c r="Y119" s="1018"/>
      <c r="Z119" s="1018"/>
      <c r="AA119" s="1018"/>
      <c r="AB119" s="1018"/>
      <c r="AC119" s="1018"/>
      <c r="AD119" s="131"/>
      <c r="AE119" s="281"/>
      <c r="AF119" s="252"/>
      <c r="AG119"/>
      <c r="AH119"/>
      <c r="AI119"/>
      <c r="AJ119"/>
      <c r="AK119"/>
      <c r="AL119"/>
    </row>
    <row r="120" spans="1:38" s="277" customFormat="1" ht="23.25" customHeight="1">
      <c r="A120" s="323"/>
      <c r="B120" s="153"/>
      <c r="C120" s="1013"/>
      <c r="D120" s="1006" t="s">
        <v>582</v>
      </c>
      <c r="E120" s="1007"/>
      <c r="F120" s="1007"/>
      <c r="G120" s="1008"/>
      <c r="H120" s="1019"/>
      <c r="I120" s="1020"/>
      <c r="J120" s="1020"/>
      <c r="K120" s="1020"/>
      <c r="L120" s="1020"/>
      <c r="M120" s="1020"/>
      <c r="N120" s="1020"/>
      <c r="O120" s="1020"/>
      <c r="P120" s="1020"/>
      <c r="Q120" s="1020"/>
      <c r="R120" s="1020"/>
      <c r="S120" s="1020"/>
      <c r="T120" s="1020"/>
      <c r="U120" s="1020"/>
      <c r="V120" s="1020"/>
      <c r="W120" s="1020"/>
      <c r="X120" s="1020"/>
      <c r="Y120" s="1020"/>
      <c r="Z120" s="1020"/>
      <c r="AA120" s="1020"/>
      <c r="AB120" s="1020"/>
      <c r="AC120" s="1021"/>
      <c r="AD120" s="131"/>
      <c r="AE120" s="281"/>
      <c r="AF120" s="252"/>
      <c r="AG120"/>
      <c r="AH120"/>
      <c r="AI120"/>
      <c r="AJ120"/>
      <c r="AK120"/>
      <c r="AL120"/>
    </row>
    <row r="121" spans="1:38" s="277" customFormat="1" ht="35.25" customHeight="1">
      <c r="A121" s="323"/>
      <c r="B121" s="153"/>
      <c r="C121" s="1013"/>
      <c r="D121" s="1012" t="s">
        <v>573</v>
      </c>
      <c r="E121" s="1012"/>
      <c r="F121" s="1012"/>
      <c r="G121" s="1012"/>
      <c r="H121" s="998"/>
      <c r="I121" s="999"/>
      <c r="J121" s="999"/>
      <c r="K121" s="1000"/>
      <c r="L121" s="1001" t="s">
        <v>650</v>
      </c>
      <c r="M121" s="1002"/>
      <c r="N121" s="1003"/>
      <c r="O121" s="1004"/>
      <c r="P121" s="1004"/>
      <c r="Q121" s="1004"/>
      <c r="R121" s="1004"/>
      <c r="S121" s="1004"/>
      <c r="T121" s="1004"/>
      <c r="U121" s="1004"/>
      <c r="V121" s="1004"/>
      <c r="W121" s="1004"/>
      <c r="X121" s="1004"/>
      <c r="Y121" s="1004"/>
      <c r="Z121" s="1004"/>
      <c r="AA121" s="1004"/>
      <c r="AB121" s="1004"/>
      <c r="AC121" s="1004"/>
      <c r="AD121" s="131"/>
      <c r="AE121" s="281"/>
      <c r="AF121" s="252"/>
      <c r="AG121"/>
      <c r="AH121"/>
      <c r="AI121"/>
      <c r="AJ121"/>
      <c r="AK121"/>
      <c r="AL121"/>
    </row>
    <row r="122" spans="1:38" s="277" customFormat="1" ht="21" customHeight="1">
      <c r="A122" s="323"/>
      <c r="B122" s="153"/>
      <c r="C122" s="1013"/>
      <c r="D122" s="1012" t="s">
        <v>131</v>
      </c>
      <c r="E122" s="1012"/>
      <c r="F122" s="1012"/>
      <c r="G122" s="1012"/>
      <c r="H122" s="998"/>
      <c r="I122" s="999"/>
      <c r="J122" s="999"/>
      <c r="K122" s="1000"/>
      <c r="L122" s="1001" t="s">
        <v>132</v>
      </c>
      <c r="M122" s="1002"/>
      <c r="N122" s="1003"/>
      <c r="O122" s="1004"/>
      <c r="P122" s="1004"/>
      <c r="Q122" s="1004"/>
      <c r="R122" s="1004"/>
      <c r="S122" s="1004"/>
      <c r="T122" s="1001" t="s">
        <v>133</v>
      </c>
      <c r="U122" s="1002"/>
      <c r="V122" s="1003"/>
      <c r="W122" s="1005"/>
      <c r="X122" s="1005"/>
      <c r="Y122" s="1005"/>
      <c r="Z122" s="1005"/>
      <c r="AA122" s="1005"/>
      <c r="AB122" s="1005"/>
      <c r="AC122" s="1005"/>
      <c r="AD122" s="131"/>
      <c r="AE122" s="281"/>
      <c r="AF122" s="252"/>
      <c r="AG122"/>
      <c r="AH122"/>
      <c r="AI122"/>
      <c r="AJ122"/>
      <c r="AK122"/>
      <c r="AL122"/>
    </row>
    <row r="123" spans="1:38" s="277" customFormat="1" ht="33" customHeight="1">
      <c r="A123" s="323"/>
      <c r="B123" s="153"/>
      <c r="C123" s="1013"/>
      <c r="D123" s="1001" t="s">
        <v>578</v>
      </c>
      <c r="E123" s="1002"/>
      <c r="F123" s="1002"/>
      <c r="G123" s="1003"/>
      <c r="H123" s="998"/>
      <c r="I123" s="999"/>
      <c r="J123" s="999"/>
      <c r="K123" s="1000"/>
      <c r="L123" s="1006" t="s">
        <v>651</v>
      </c>
      <c r="M123" s="1007"/>
      <c r="N123" s="1007"/>
      <c r="O123" s="1007"/>
      <c r="P123" s="1008"/>
      <c r="Q123" s="1009"/>
      <c r="R123" s="1010"/>
      <c r="S123" s="1010"/>
      <c r="T123" s="1010"/>
      <c r="U123" s="1010"/>
      <c r="V123" s="1010"/>
      <c r="W123" s="1010"/>
      <c r="X123" s="1010"/>
      <c r="Y123" s="1010"/>
      <c r="Z123" s="1010"/>
      <c r="AA123" s="1010"/>
      <c r="AB123" s="1010"/>
      <c r="AC123" s="1011"/>
      <c r="AD123" s="131"/>
      <c r="AE123" s="281"/>
      <c r="AF123" s="252"/>
      <c r="AG123"/>
      <c r="AH123"/>
      <c r="AI123"/>
      <c r="AJ123"/>
      <c r="AK123"/>
      <c r="AL123"/>
    </row>
    <row r="124" spans="1:38" s="277" customFormat="1">
      <c r="A124" s="323"/>
      <c r="B124" s="153"/>
      <c r="C124" s="1013" t="s">
        <v>266</v>
      </c>
      <c r="D124" s="1014" t="s">
        <v>649</v>
      </c>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5"/>
      <c r="AA124" s="1015"/>
      <c r="AB124" s="1015"/>
      <c r="AC124" s="1016"/>
      <c r="AD124" s="131"/>
      <c r="AE124" s="281"/>
      <c r="AF124" s="252"/>
      <c r="AG124"/>
      <c r="AH124"/>
      <c r="AI124" s="648">
        <v>6</v>
      </c>
      <c r="AJ124" s="649">
        <f t="shared" ref="AJ124" si="15">IF(AND(AI124&lt;=$AJ$87,$AJ$87&lt;&gt;"NS"),"llenar",AI124)</f>
        <v>6</v>
      </c>
      <c r="AK124" s="648">
        <f t="shared" ref="AK124" si="16">COUNTBLANK(C124:AC130)</f>
        <v>178</v>
      </c>
      <c r="AL124" s="648">
        <f t="shared" ref="AL124" si="17">IF(AND(AJ124="llenar",AK124=168),0,IF(AND(AI124=AJ124,AK124=178),0,1))</f>
        <v>0</v>
      </c>
    </row>
    <row r="125" spans="1:38" s="277" customFormat="1">
      <c r="A125" s="323"/>
      <c r="B125" s="153"/>
      <c r="C125" s="1013"/>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7"/>
      <c r="AA125" s="1017"/>
      <c r="AB125" s="1017"/>
      <c r="AC125" s="1017"/>
      <c r="AD125" s="131"/>
      <c r="AE125" s="281"/>
      <c r="AF125" s="252"/>
      <c r="AG125"/>
      <c r="AH125"/>
      <c r="AI125"/>
      <c r="AJ125"/>
      <c r="AK125"/>
      <c r="AL125"/>
    </row>
    <row r="126" spans="1:38" s="277" customFormat="1" ht="18.75" customHeight="1">
      <c r="A126" s="323"/>
      <c r="B126" s="153"/>
      <c r="C126" s="1013"/>
      <c r="D126" s="1012" t="s">
        <v>130</v>
      </c>
      <c r="E126" s="1012"/>
      <c r="F126" s="1012"/>
      <c r="G126" s="1012"/>
      <c r="H126" s="1018" t="str">
        <f t="shared" ref="H126" si="18">IF($H$91="","",IF(AI124=AJ124,"",$H$91))</f>
        <v/>
      </c>
      <c r="I126" s="1018"/>
      <c r="J126" s="1018"/>
      <c r="K126" s="1018"/>
      <c r="L126" s="1018"/>
      <c r="M126" s="1018"/>
      <c r="N126" s="1018"/>
      <c r="O126" s="1018"/>
      <c r="P126" s="1018"/>
      <c r="Q126" s="1018"/>
      <c r="R126" s="1018"/>
      <c r="S126" s="1018"/>
      <c r="T126" s="1018"/>
      <c r="U126" s="1018"/>
      <c r="V126" s="1018"/>
      <c r="W126" s="1018"/>
      <c r="X126" s="1018"/>
      <c r="Y126" s="1018"/>
      <c r="Z126" s="1018"/>
      <c r="AA126" s="1018"/>
      <c r="AB126" s="1018"/>
      <c r="AC126" s="1018"/>
      <c r="AD126" s="131"/>
      <c r="AE126" s="281"/>
      <c r="AF126" s="252"/>
      <c r="AG126"/>
      <c r="AH126"/>
      <c r="AI126"/>
      <c r="AJ126"/>
      <c r="AK126"/>
      <c r="AL126"/>
    </row>
    <row r="127" spans="1:38" s="277" customFormat="1" ht="23.25" customHeight="1">
      <c r="A127" s="323"/>
      <c r="B127" s="153"/>
      <c r="C127" s="1013"/>
      <c r="D127" s="1006" t="s">
        <v>582</v>
      </c>
      <c r="E127" s="1007"/>
      <c r="F127" s="1007"/>
      <c r="G127" s="1008"/>
      <c r="H127" s="1019"/>
      <c r="I127" s="1020"/>
      <c r="J127" s="1020"/>
      <c r="K127" s="1020"/>
      <c r="L127" s="1020"/>
      <c r="M127" s="1020"/>
      <c r="N127" s="1020"/>
      <c r="O127" s="1020"/>
      <c r="P127" s="1020"/>
      <c r="Q127" s="1020"/>
      <c r="R127" s="1020"/>
      <c r="S127" s="1020"/>
      <c r="T127" s="1020"/>
      <c r="U127" s="1020"/>
      <c r="V127" s="1020"/>
      <c r="W127" s="1020"/>
      <c r="X127" s="1020"/>
      <c r="Y127" s="1020"/>
      <c r="Z127" s="1020"/>
      <c r="AA127" s="1020"/>
      <c r="AB127" s="1020"/>
      <c r="AC127" s="1021"/>
      <c r="AD127" s="131"/>
      <c r="AE127" s="281"/>
      <c r="AF127" s="252"/>
      <c r="AG127"/>
      <c r="AH127"/>
      <c r="AI127"/>
      <c r="AJ127"/>
      <c r="AK127"/>
      <c r="AL127"/>
    </row>
    <row r="128" spans="1:38" s="277" customFormat="1" ht="35.25" customHeight="1">
      <c r="A128" s="323"/>
      <c r="B128" s="153"/>
      <c r="C128" s="1013"/>
      <c r="D128" s="1012" t="s">
        <v>573</v>
      </c>
      <c r="E128" s="1012"/>
      <c r="F128" s="1012"/>
      <c r="G128" s="1012"/>
      <c r="H128" s="998"/>
      <c r="I128" s="999"/>
      <c r="J128" s="999"/>
      <c r="K128" s="1000"/>
      <c r="L128" s="1001" t="s">
        <v>650</v>
      </c>
      <c r="M128" s="1002"/>
      <c r="N128" s="1003"/>
      <c r="O128" s="1004"/>
      <c r="P128" s="1004"/>
      <c r="Q128" s="1004"/>
      <c r="R128" s="1004"/>
      <c r="S128" s="1004"/>
      <c r="T128" s="1004"/>
      <c r="U128" s="1004"/>
      <c r="V128" s="1004"/>
      <c r="W128" s="1004"/>
      <c r="X128" s="1004"/>
      <c r="Y128" s="1004"/>
      <c r="Z128" s="1004"/>
      <c r="AA128" s="1004"/>
      <c r="AB128" s="1004"/>
      <c r="AC128" s="1004"/>
      <c r="AD128" s="131"/>
      <c r="AE128" s="281"/>
      <c r="AF128" s="252"/>
      <c r="AG128"/>
      <c r="AH128"/>
      <c r="AI128"/>
      <c r="AJ128"/>
      <c r="AK128"/>
      <c r="AL128"/>
    </row>
    <row r="129" spans="1:38" s="277" customFormat="1" ht="21" customHeight="1">
      <c r="A129" s="323"/>
      <c r="B129" s="153"/>
      <c r="C129" s="1013"/>
      <c r="D129" s="1012" t="s">
        <v>131</v>
      </c>
      <c r="E129" s="1012"/>
      <c r="F129" s="1012"/>
      <c r="G129" s="1012"/>
      <c r="H129" s="998"/>
      <c r="I129" s="999"/>
      <c r="J129" s="999"/>
      <c r="K129" s="1000"/>
      <c r="L129" s="1001" t="s">
        <v>132</v>
      </c>
      <c r="M129" s="1002"/>
      <c r="N129" s="1003"/>
      <c r="O129" s="1004"/>
      <c r="P129" s="1004"/>
      <c r="Q129" s="1004"/>
      <c r="R129" s="1004"/>
      <c r="S129" s="1004"/>
      <c r="T129" s="1001" t="s">
        <v>133</v>
      </c>
      <c r="U129" s="1002"/>
      <c r="V129" s="1003"/>
      <c r="W129" s="1005"/>
      <c r="X129" s="1005"/>
      <c r="Y129" s="1005"/>
      <c r="Z129" s="1005"/>
      <c r="AA129" s="1005"/>
      <c r="AB129" s="1005"/>
      <c r="AC129" s="1005"/>
      <c r="AD129" s="131"/>
      <c r="AE129" s="281"/>
      <c r="AF129" s="252"/>
      <c r="AG129"/>
      <c r="AH129"/>
      <c r="AI129"/>
      <c r="AJ129"/>
      <c r="AK129"/>
      <c r="AL129"/>
    </row>
    <row r="130" spans="1:38" s="277" customFormat="1" ht="33" customHeight="1">
      <c r="A130" s="323"/>
      <c r="B130" s="153"/>
      <c r="C130" s="1013"/>
      <c r="D130" s="1001" t="s">
        <v>578</v>
      </c>
      <c r="E130" s="1002"/>
      <c r="F130" s="1002"/>
      <c r="G130" s="1003"/>
      <c r="H130" s="998"/>
      <c r="I130" s="999"/>
      <c r="J130" s="999"/>
      <c r="K130" s="1000"/>
      <c r="L130" s="1006" t="s">
        <v>651</v>
      </c>
      <c r="M130" s="1007"/>
      <c r="N130" s="1007"/>
      <c r="O130" s="1007"/>
      <c r="P130" s="1008"/>
      <c r="Q130" s="1009"/>
      <c r="R130" s="1010"/>
      <c r="S130" s="1010"/>
      <c r="T130" s="1010"/>
      <c r="U130" s="1010"/>
      <c r="V130" s="1010"/>
      <c r="W130" s="1010"/>
      <c r="X130" s="1010"/>
      <c r="Y130" s="1010"/>
      <c r="Z130" s="1010"/>
      <c r="AA130" s="1010"/>
      <c r="AB130" s="1010"/>
      <c r="AC130" s="1011"/>
      <c r="AD130" s="131"/>
      <c r="AE130" s="281"/>
      <c r="AF130" s="252"/>
      <c r="AG130"/>
      <c r="AH130"/>
      <c r="AI130"/>
      <c r="AJ130"/>
      <c r="AK130"/>
      <c r="AL130"/>
    </row>
    <row r="131" spans="1:38" s="277" customFormat="1">
      <c r="A131" s="323"/>
      <c r="B131" s="153"/>
      <c r="C131" s="1013" t="s">
        <v>267</v>
      </c>
      <c r="D131" s="1014" t="s">
        <v>649</v>
      </c>
      <c r="E131" s="1015"/>
      <c r="F131" s="1015"/>
      <c r="G131" s="1015"/>
      <c r="H131" s="1015"/>
      <c r="I131" s="1015"/>
      <c r="J131" s="1015"/>
      <c r="K131" s="1015"/>
      <c r="L131" s="1015"/>
      <c r="M131" s="1015"/>
      <c r="N131" s="1015"/>
      <c r="O131" s="1015"/>
      <c r="P131" s="1015"/>
      <c r="Q131" s="1015"/>
      <c r="R131" s="1015"/>
      <c r="S131" s="1015"/>
      <c r="T131" s="1015"/>
      <c r="U131" s="1015"/>
      <c r="V131" s="1015"/>
      <c r="W131" s="1015"/>
      <c r="X131" s="1015"/>
      <c r="Y131" s="1015"/>
      <c r="Z131" s="1015"/>
      <c r="AA131" s="1015"/>
      <c r="AB131" s="1015"/>
      <c r="AC131" s="1016"/>
      <c r="AD131" s="131"/>
      <c r="AE131" s="281"/>
      <c r="AF131" s="252"/>
      <c r="AG131"/>
      <c r="AH131"/>
      <c r="AI131" s="648">
        <v>7</v>
      </c>
      <c r="AJ131" s="649">
        <f t="shared" ref="AJ131" si="19">IF(AND(AI131&lt;=$AJ$87,$AJ$87&lt;&gt;"NS"),"llenar",AI131)</f>
        <v>7</v>
      </c>
      <c r="AK131" s="648">
        <f t="shared" ref="AK131" si="20">COUNTBLANK(C131:AC137)</f>
        <v>178</v>
      </c>
      <c r="AL131" s="648">
        <f t="shared" ref="AL131" si="21">IF(AND(AJ131="llenar",AK131=168),0,IF(AND(AI131=AJ131,AK131=178),0,1))</f>
        <v>0</v>
      </c>
    </row>
    <row r="132" spans="1:38" s="277" customFormat="1">
      <c r="A132" s="323"/>
      <c r="B132" s="153"/>
      <c r="C132" s="1013"/>
      <c r="D132" s="1017"/>
      <c r="E132" s="1017"/>
      <c r="F132" s="1017"/>
      <c r="G132" s="1017"/>
      <c r="H132" s="1017"/>
      <c r="I132" s="1017"/>
      <c r="J132" s="1017"/>
      <c r="K132" s="1017"/>
      <c r="L132" s="1017"/>
      <c r="M132" s="1017"/>
      <c r="N132" s="1017"/>
      <c r="O132" s="1017"/>
      <c r="P132" s="1017"/>
      <c r="Q132" s="1017"/>
      <c r="R132" s="1017"/>
      <c r="S132" s="1017"/>
      <c r="T132" s="1017"/>
      <c r="U132" s="1017"/>
      <c r="V132" s="1017"/>
      <c r="W132" s="1017"/>
      <c r="X132" s="1017"/>
      <c r="Y132" s="1017"/>
      <c r="Z132" s="1017"/>
      <c r="AA132" s="1017"/>
      <c r="AB132" s="1017"/>
      <c r="AC132" s="1017"/>
      <c r="AD132" s="131"/>
      <c r="AE132" s="281"/>
      <c r="AF132" s="252"/>
      <c r="AG132"/>
      <c r="AH132"/>
      <c r="AI132"/>
      <c r="AJ132"/>
      <c r="AK132"/>
      <c r="AL132"/>
    </row>
    <row r="133" spans="1:38" s="277" customFormat="1" ht="18.75" customHeight="1">
      <c r="A133" s="323"/>
      <c r="B133" s="153"/>
      <c r="C133" s="1013"/>
      <c r="D133" s="1012" t="s">
        <v>130</v>
      </c>
      <c r="E133" s="1012"/>
      <c r="F133" s="1012"/>
      <c r="G133" s="1012"/>
      <c r="H133" s="1018" t="str">
        <f t="shared" ref="H133" si="22">IF($H$91="","",IF(AI131=AJ131,"",$H$91))</f>
        <v/>
      </c>
      <c r="I133" s="1018"/>
      <c r="J133" s="1018"/>
      <c r="K133" s="1018"/>
      <c r="L133" s="1018"/>
      <c r="M133" s="1018"/>
      <c r="N133" s="1018"/>
      <c r="O133" s="1018"/>
      <c r="P133" s="1018"/>
      <c r="Q133" s="1018"/>
      <c r="R133" s="1018"/>
      <c r="S133" s="1018"/>
      <c r="T133" s="1018"/>
      <c r="U133" s="1018"/>
      <c r="V133" s="1018"/>
      <c r="W133" s="1018"/>
      <c r="X133" s="1018"/>
      <c r="Y133" s="1018"/>
      <c r="Z133" s="1018"/>
      <c r="AA133" s="1018"/>
      <c r="AB133" s="1018"/>
      <c r="AC133" s="1018"/>
      <c r="AD133" s="131"/>
      <c r="AE133" s="281"/>
      <c r="AF133" s="252"/>
      <c r="AG133"/>
      <c r="AH133"/>
      <c r="AI133"/>
      <c r="AJ133"/>
      <c r="AK133"/>
      <c r="AL133"/>
    </row>
    <row r="134" spans="1:38" s="277" customFormat="1" ht="23.25" customHeight="1">
      <c r="A134" s="323"/>
      <c r="B134" s="153"/>
      <c r="C134" s="1013"/>
      <c r="D134" s="1006" t="s">
        <v>582</v>
      </c>
      <c r="E134" s="1007"/>
      <c r="F134" s="1007"/>
      <c r="G134" s="1008"/>
      <c r="H134" s="1019"/>
      <c r="I134" s="1020"/>
      <c r="J134" s="1020"/>
      <c r="K134" s="1020"/>
      <c r="L134" s="1020"/>
      <c r="M134" s="1020"/>
      <c r="N134" s="1020"/>
      <c r="O134" s="1020"/>
      <c r="P134" s="1020"/>
      <c r="Q134" s="1020"/>
      <c r="R134" s="1020"/>
      <c r="S134" s="1020"/>
      <c r="T134" s="1020"/>
      <c r="U134" s="1020"/>
      <c r="V134" s="1020"/>
      <c r="W134" s="1020"/>
      <c r="X134" s="1020"/>
      <c r="Y134" s="1020"/>
      <c r="Z134" s="1020"/>
      <c r="AA134" s="1020"/>
      <c r="AB134" s="1020"/>
      <c r="AC134" s="1021"/>
      <c r="AD134" s="131"/>
      <c r="AE134" s="281"/>
      <c r="AF134" s="252"/>
      <c r="AG134"/>
      <c r="AH134"/>
      <c r="AI134"/>
      <c r="AJ134"/>
      <c r="AK134"/>
      <c r="AL134"/>
    </row>
    <row r="135" spans="1:38" s="277" customFormat="1" ht="35.25" customHeight="1">
      <c r="A135" s="323"/>
      <c r="B135" s="153"/>
      <c r="C135" s="1013"/>
      <c r="D135" s="1012" t="s">
        <v>573</v>
      </c>
      <c r="E135" s="1012"/>
      <c r="F135" s="1012"/>
      <c r="G135" s="1012"/>
      <c r="H135" s="998"/>
      <c r="I135" s="999"/>
      <c r="J135" s="999"/>
      <c r="K135" s="1000"/>
      <c r="L135" s="1001" t="s">
        <v>650</v>
      </c>
      <c r="M135" s="1002"/>
      <c r="N135" s="1003"/>
      <c r="O135" s="1004"/>
      <c r="P135" s="1004"/>
      <c r="Q135" s="1004"/>
      <c r="R135" s="1004"/>
      <c r="S135" s="1004"/>
      <c r="T135" s="1004"/>
      <c r="U135" s="1004"/>
      <c r="V135" s="1004"/>
      <c r="W135" s="1004"/>
      <c r="X135" s="1004"/>
      <c r="Y135" s="1004"/>
      <c r="Z135" s="1004"/>
      <c r="AA135" s="1004"/>
      <c r="AB135" s="1004"/>
      <c r="AC135" s="1004"/>
      <c r="AD135" s="131"/>
      <c r="AE135" s="281"/>
      <c r="AF135" s="252"/>
      <c r="AG135"/>
      <c r="AH135"/>
      <c r="AI135"/>
      <c r="AJ135"/>
      <c r="AK135"/>
      <c r="AL135"/>
    </row>
    <row r="136" spans="1:38" s="277" customFormat="1" ht="21" customHeight="1">
      <c r="A136" s="323"/>
      <c r="B136" s="153"/>
      <c r="C136" s="1013"/>
      <c r="D136" s="1012" t="s">
        <v>131</v>
      </c>
      <c r="E136" s="1012"/>
      <c r="F136" s="1012"/>
      <c r="G136" s="1012"/>
      <c r="H136" s="998"/>
      <c r="I136" s="999"/>
      <c r="J136" s="999"/>
      <c r="K136" s="1000"/>
      <c r="L136" s="1001" t="s">
        <v>132</v>
      </c>
      <c r="M136" s="1002"/>
      <c r="N136" s="1003"/>
      <c r="O136" s="1004"/>
      <c r="P136" s="1004"/>
      <c r="Q136" s="1004"/>
      <c r="R136" s="1004"/>
      <c r="S136" s="1004"/>
      <c r="T136" s="1001" t="s">
        <v>133</v>
      </c>
      <c r="U136" s="1002"/>
      <c r="V136" s="1003"/>
      <c r="W136" s="1005"/>
      <c r="X136" s="1005"/>
      <c r="Y136" s="1005"/>
      <c r="Z136" s="1005"/>
      <c r="AA136" s="1005"/>
      <c r="AB136" s="1005"/>
      <c r="AC136" s="1005"/>
      <c r="AD136" s="131"/>
      <c r="AE136" s="281"/>
      <c r="AF136" s="252"/>
      <c r="AG136"/>
      <c r="AH136"/>
      <c r="AI136"/>
      <c r="AJ136"/>
      <c r="AK136"/>
      <c r="AL136"/>
    </row>
    <row r="137" spans="1:38" s="277" customFormat="1" ht="33" customHeight="1">
      <c r="A137" s="323"/>
      <c r="B137" s="153"/>
      <c r="C137" s="1013"/>
      <c r="D137" s="1001" t="s">
        <v>578</v>
      </c>
      <c r="E137" s="1002"/>
      <c r="F137" s="1002"/>
      <c r="G137" s="1003"/>
      <c r="H137" s="998"/>
      <c r="I137" s="999"/>
      <c r="J137" s="999"/>
      <c r="K137" s="1000"/>
      <c r="L137" s="1006" t="s">
        <v>651</v>
      </c>
      <c r="M137" s="1007"/>
      <c r="N137" s="1007"/>
      <c r="O137" s="1007"/>
      <c r="P137" s="1008"/>
      <c r="Q137" s="1009"/>
      <c r="R137" s="1010"/>
      <c r="S137" s="1010"/>
      <c r="T137" s="1010"/>
      <c r="U137" s="1010"/>
      <c r="V137" s="1010"/>
      <c r="W137" s="1010"/>
      <c r="X137" s="1010"/>
      <c r="Y137" s="1010"/>
      <c r="Z137" s="1010"/>
      <c r="AA137" s="1010"/>
      <c r="AB137" s="1010"/>
      <c r="AC137" s="1011"/>
      <c r="AD137" s="131"/>
      <c r="AE137" s="281"/>
      <c r="AF137" s="252"/>
      <c r="AG137"/>
      <c r="AH137"/>
      <c r="AI137"/>
      <c r="AJ137"/>
      <c r="AK137"/>
      <c r="AL137"/>
    </row>
    <row r="138" spans="1:38" s="277" customFormat="1">
      <c r="A138" s="323"/>
      <c r="B138" s="153"/>
      <c r="C138" s="1013" t="s">
        <v>268</v>
      </c>
      <c r="D138" s="1014" t="s">
        <v>649</v>
      </c>
      <c r="E138" s="1015"/>
      <c r="F138" s="1015"/>
      <c r="G138" s="1015"/>
      <c r="H138" s="1015"/>
      <c r="I138" s="1015"/>
      <c r="J138" s="1015"/>
      <c r="K138" s="1015"/>
      <c r="L138" s="1015"/>
      <c r="M138" s="1015"/>
      <c r="N138" s="1015"/>
      <c r="O138" s="1015"/>
      <c r="P138" s="1015"/>
      <c r="Q138" s="1015"/>
      <c r="R138" s="1015"/>
      <c r="S138" s="1015"/>
      <c r="T138" s="1015"/>
      <c r="U138" s="1015"/>
      <c r="V138" s="1015"/>
      <c r="W138" s="1015"/>
      <c r="X138" s="1015"/>
      <c r="Y138" s="1015"/>
      <c r="Z138" s="1015"/>
      <c r="AA138" s="1015"/>
      <c r="AB138" s="1015"/>
      <c r="AC138" s="1016"/>
      <c r="AD138" s="131"/>
      <c r="AE138" s="281"/>
      <c r="AF138" s="252"/>
      <c r="AG138"/>
      <c r="AH138"/>
      <c r="AI138" s="648">
        <v>8</v>
      </c>
      <c r="AJ138" s="649">
        <f t="shared" ref="AJ138" si="23">IF(AND(AI138&lt;=$AJ$87,$AJ$87&lt;&gt;"NS"),"llenar",AI138)</f>
        <v>8</v>
      </c>
      <c r="AK138" s="648">
        <f t="shared" ref="AK138" si="24">COUNTBLANK(C138:AC144)</f>
        <v>178</v>
      </c>
      <c r="AL138" s="648">
        <f t="shared" ref="AL138" si="25">IF(AND(AJ138="llenar",AK138=168),0,IF(AND(AI138=AJ138,AK138=178),0,1))</f>
        <v>0</v>
      </c>
    </row>
    <row r="139" spans="1:38" s="277" customFormat="1">
      <c r="A139" s="323"/>
      <c r="B139" s="153"/>
      <c r="C139" s="1013"/>
      <c r="D139" s="1017"/>
      <c r="E139" s="1017"/>
      <c r="F139" s="1017"/>
      <c r="G139" s="1017"/>
      <c r="H139" s="1017"/>
      <c r="I139" s="1017"/>
      <c r="J139" s="1017"/>
      <c r="K139" s="1017"/>
      <c r="L139" s="1017"/>
      <c r="M139" s="1017"/>
      <c r="N139" s="1017"/>
      <c r="O139" s="1017"/>
      <c r="P139" s="1017"/>
      <c r="Q139" s="1017"/>
      <c r="R139" s="1017"/>
      <c r="S139" s="1017"/>
      <c r="T139" s="1017"/>
      <c r="U139" s="1017"/>
      <c r="V139" s="1017"/>
      <c r="W139" s="1017"/>
      <c r="X139" s="1017"/>
      <c r="Y139" s="1017"/>
      <c r="Z139" s="1017"/>
      <c r="AA139" s="1017"/>
      <c r="AB139" s="1017"/>
      <c r="AC139" s="1017"/>
      <c r="AD139" s="131"/>
      <c r="AE139" s="281"/>
      <c r="AF139" s="252"/>
      <c r="AG139"/>
      <c r="AH139"/>
      <c r="AI139"/>
      <c r="AJ139"/>
      <c r="AK139"/>
      <c r="AL139"/>
    </row>
    <row r="140" spans="1:38" s="277" customFormat="1" ht="18.75" customHeight="1">
      <c r="A140" s="323"/>
      <c r="B140" s="153"/>
      <c r="C140" s="1013"/>
      <c r="D140" s="1012" t="s">
        <v>130</v>
      </c>
      <c r="E140" s="1012"/>
      <c r="F140" s="1012"/>
      <c r="G140" s="1012"/>
      <c r="H140" s="1018" t="str">
        <f t="shared" ref="H140" si="26">IF($H$91="","",IF(AI138=AJ138,"",$H$91))</f>
        <v/>
      </c>
      <c r="I140" s="1018"/>
      <c r="J140" s="1018"/>
      <c r="K140" s="1018"/>
      <c r="L140" s="1018"/>
      <c r="M140" s="1018"/>
      <c r="N140" s="1018"/>
      <c r="O140" s="1018"/>
      <c r="P140" s="1018"/>
      <c r="Q140" s="1018"/>
      <c r="R140" s="1018"/>
      <c r="S140" s="1018"/>
      <c r="T140" s="1018"/>
      <c r="U140" s="1018"/>
      <c r="V140" s="1018"/>
      <c r="W140" s="1018"/>
      <c r="X140" s="1018"/>
      <c r="Y140" s="1018"/>
      <c r="Z140" s="1018"/>
      <c r="AA140" s="1018"/>
      <c r="AB140" s="1018"/>
      <c r="AC140" s="1018"/>
      <c r="AD140" s="131"/>
      <c r="AE140" s="281"/>
      <c r="AF140" s="252"/>
      <c r="AG140"/>
      <c r="AH140"/>
      <c r="AI140"/>
      <c r="AJ140"/>
      <c r="AK140"/>
      <c r="AL140"/>
    </row>
    <row r="141" spans="1:38" s="277" customFormat="1" ht="23.25" customHeight="1">
      <c r="A141" s="323"/>
      <c r="B141" s="153"/>
      <c r="C141" s="1013"/>
      <c r="D141" s="1006" t="s">
        <v>582</v>
      </c>
      <c r="E141" s="1007"/>
      <c r="F141" s="1007"/>
      <c r="G141" s="1008"/>
      <c r="H141" s="1019"/>
      <c r="I141" s="1020"/>
      <c r="J141" s="1020"/>
      <c r="K141" s="1020"/>
      <c r="L141" s="1020"/>
      <c r="M141" s="1020"/>
      <c r="N141" s="1020"/>
      <c r="O141" s="1020"/>
      <c r="P141" s="1020"/>
      <c r="Q141" s="1020"/>
      <c r="R141" s="1020"/>
      <c r="S141" s="1020"/>
      <c r="T141" s="1020"/>
      <c r="U141" s="1020"/>
      <c r="V141" s="1020"/>
      <c r="W141" s="1020"/>
      <c r="X141" s="1020"/>
      <c r="Y141" s="1020"/>
      <c r="Z141" s="1020"/>
      <c r="AA141" s="1020"/>
      <c r="AB141" s="1020"/>
      <c r="AC141" s="1021"/>
      <c r="AD141" s="131"/>
      <c r="AE141" s="281"/>
      <c r="AF141" s="252"/>
      <c r="AG141"/>
      <c r="AH141"/>
      <c r="AI141"/>
      <c r="AJ141"/>
      <c r="AK141"/>
      <c r="AL141"/>
    </row>
    <row r="142" spans="1:38" s="277" customFormat="1" ht="35.25" customHeight="1">
      <c r="A142" s="323"/>
      <c r="B142" s="153"/>
      <c r="C142" s="1013"/>
      <c r="D142" s="1012" t="s">
        <v>573</v>
      </c>
      <c r="E142" s="1012"/>
      <c r="F142" s="1012"/>
      <c r="G142" s="1012"/>
      <c r="H142" s="998"/>
      <c r="I142" s="999"/>
      <c r="J142" s="999"/>
      <c r="K142" s="1000"/>
      <c r="L142" s="1001" t="s">
        <v>650</v>
      </c>
      <c r="M142" s="1002"/>
      <c r="N142" s="1003"/>
      <c r="O142" s="1004"/>
      <c r="P142" s="1004"/>
      <c r="Q142" s="1004"/>
      <c r="R142" s="1004"/>
      <c r="S142" s="1004"/>
      <c r="T142" s="1004"/>
      <c r="U142" s="1004"/>
      <c r="V142" s="1004"/>
      <c r="W142" s="1004"/>
      <c r="X142" s="1004"/>
      <c r="Y142" s="1004"/>
      <c r="Z142" s="1004"/>
      <c r="AA142" s="1004"/>
      <c r="AB142" s="1004"/>
      <c r="AC142" s="1004"/>
      <c r="AD142" s="131"/>
      <c r="AE142" s="281"/>
      <c r="AF142" s="252"/>
      <c r="AG142"/>
      <c r="AH142"/>
      <c r="AI142"/>
      <c r="AJ142"/>
      <c r="AK142"/>
      <c r="AL142"/>
    </row>
    <row r="143" spans="1:38" s="277" customFormat="1" ht="21" customHeight="1">
      <c r="A143" s="323"/>
      <c r="B143" s="153"/>
      <c r="C143" s="1013"/>
      <c r="D143" s="1012" t="s">
        <v>131</v>
      </c>
      <c r="E143" s="1012"/>
      <c r="F143" s="1012"/>
      <c r="G143" s="1012"/>
      <c r="H143" s="998"/>
      <c r="I143" s="999"/>
      <c r="J143" s="999"/>
      <c r="K143" s="1000"/>
      <c r="L143" s="1001" t="s">
        <v>132</v>
      </c>
      <c r="M143" s="1002"/>
      <c r="N143" s="1003"/>
      <c r="O143" s="1004"/>
      <c r="P143" s="1004"/>
      <c r="Q143" s="1004"/>
      <c r="R143" s="1004"/>
      <c r="S143" s="1004"/>
      <c r="T143" s="1001" t="s">
        <v>133</v>
      </c>
      <c r="U143" s="1002"/>
      <c r="V143" s="1003"/>
      <c r="W143" s="1005"/>
      <c r="X143" s="1005"/>
      <c r="Y143" s="1005"/>
      <c r="Z143" s="1005"/>
      <c r="AA143" s="1005"/>
      <c r="AB143" s="1005"/>
      <c r="AC143" s="1005"/>
      <c r="AD143" s="131"/>
      <c r="AE143" s="281"/>
      <c r="AF143" s="252"/>
      <c r="AG143"/>
      <c r="AH143"/>
      <c r="AI143"/>
      <c r="AJ143"/>
      <c r="AK143"/>
      <c r="AL143"/>
    </row>
    <row r="144" spans="1:38" s="277" customFormat="1" ht="33" customHeight="1">
      <c r="A144" s="323"/>
      <c r="B144" s="153"/>
      <c r="C144" s="1013"/>
      <c r="D144" s="1001" t="s">
        <v>578</v>
      </c>
      <c r="E144" s="1002"/>
      <c r="F144" s="1002"/>
      <c r="G144" s="1003"/>
      <c r="H144" s="998"/>
      <c r="I144" s="999"/>
      <c r="J144" s="999"/>
      <c r="K144" s="1000"/>
      <c r="L144" s="1006" t="s">
        <v>651</v>
      </c>
      <c r="M144" s="1007"/>
      <c r="N144" s="1007"/>
      <c r="O144" s="1007"/>
      <c r="P144" s="1008"/>
      <c r="Q144" s="1009"/>
      <c r="R144" s="1010"/>
      <c r="S144" s="1010"/>
      <c r="T144" s="1010"/>
      <c r="U144" s="1010"/>
      <c r="V144" s="1010"/>
      <c r="W144" s="1010"/>
      <c r="X144" s="1010"/>
      <c r="Y144" s="1010"/>
      <c r="Z144" s="1010"/>
      <c r="AA144" s="1010"/>
      <c r="AB144" s="1010"/>
      <c r="AC144" s="1011"/>
      <c r="AD144" s="131"/>
      <c r="AE144" s="281"/>
      <c r="AF144" s="252"/>
      <c r="AG144"/>
      <c r="AH144"/>
      <c r="AI144"/>
      <c r="AJ144"/>
      <c r="AK144"/>
      <c r="AL144"/>
    </row>
    <row r="145" spans="1:38" s="277" customFormat="1">
      <c r="A145" s="323"/>
      <c r="B145" s="153"/>
      <c r="C145" s="1013" t="s">
        <v>652</v>
      </c>
      <c r="D145" s="1014" t="s">
        <v>649</v>
      </c>
      <c r="E145" s="1015"/>
      <c r="F145" s="1015"/>
      <c r="G145" s="1015"/>
      <c r="H145" s="1015"/>
      <c r="I145" s="1015"/>
      <c r="J145" s="1015"/>
      <c r="K145" s="1015"/>
      <c r="L145" s="1015"/>
      <c r="M145" s="1015"/>
      <c r="N145" s="1015"/>
      <c r="O145" s="1015"/>
      <c r="P145" s="1015"/>
      <c r="Q145" s="1015"/>
      <c r="R145" s="1015"/>
      <c r="S145" s="1015"/>
      <c r="T145" s="1015"/>
      <c r="U145" s="1015"/>
      <c r="V145" s="1015"/>
      <c r="W145" s="1015"/>
      <c r="X145" s="1015"/>
      <c r="Y145" s="1015"/>
      <c r="Z145" s="1015"/>
      <c r="AA145" s="1015"/>
      <c r="AB145" s="1015"/>
      <c r="AC145" s="1016"/>
      <c r="AD145" s="131"/>
      <c r="AE145" s="281"/>
      <c r="AF145" s="252"/>
      <c r="AG145"/>
      <c r="AH145"/>
      <c r="AI145" s="648">
        <v>9</v>
      </c>
      <c r="AJ145" s="649">
        <f t="shared" ref="AJ145" si="27">IF(AND(AI145&lt;=$AJ$87,$AJ$87&lt;&gt;"NS"),"llenar",AI145)</f>
        <v>9</v>
      </c>
      <c r="AK145" s="648">
        <f t="shared" ref="AK145" si="28">COUNTBLANK(C145:AC151)</f>
        <v>178</v>
      </c>
      <c r="AL145" s="648">
        <f t="shared" ref="AL145" si="29">IF(AND(AJ145="llenar",AK145=168),0,IF(AND(AI145=AJ145,AK145=178),0,1))</f>
        <v>0</v>
      </c>
    </row>
    <row r="146" spans="1:38" s="277" customFormat="1">
      <c r="A146" s="323"/>
      <c r="B146" s="153"/>
      <c r="C146" s="1013"/>
      <c r="D146" s="1017"/>
      <c r="E146" s="1017"/>
      <c r="F146" s="1017"/>
      <c r="G146" s="1017"/>
      <c r="H146" s="1017"/>
      <c r="I146" s="1017"/>
      <c r="J146" s="1017"/>
      <c r="K146" s="1017"/>
      <c r="L146" s="1017"/>
      <c r="M146" s="1017"/>
      <c r="N146" s="1017"/>
      <c r="O146" s="1017"/>
      <c r="P146" s="1017"/>
      <c r="Q146" s="1017"/>
      <c r="R146" s="1017"/>
      <c r="S146" s="1017"/>
      <c r="T146" s="1017"/>
      <c r="U146" s="1017"/>
      <c r="V146" s="1017"/>
      <c r="W146" s="1017"/>
      <c r="X146" s="1017"/>
      <c r="Y146" s="1017"/>
      <c r="Z146" s="1017"/>
      <c r="AA146" s="1017"/>
      <c r="AB146" s="1017"/>
      <c r="AC146" s="1017"/>
      <c r="AD146" s="131"/>
      <c r="AE146" s="281"/>
      <c r="AF146" s="252"/>
      <c r="AG146"/>
      <c r="AH146"/>
      <c r="AI146"/>
      <c r="AJ146"/>
      <c r="AK146"/>
      <c r="AL146"/>
    </row>
    <row r="147" spans="1:38" s="277" customFormat="1" ht="18.75" customHeight="1">
      <c r="A147" s="323"/>
      <c r="B147" s="153"/>
      <c r="C147" s="1013"/>
      <c r="D147" s="1012" t="s">
        <v>130</v>
      </c>
      <c r="E147" s="1012"/>
      <c r="F147" s="1012"/>
      <c r="G147" s="1012"/>
      <c r="H147" s="1018" t="str">
        <f t="shared" ref="H147" si="30">IF($H$91="","",IF(AI145=AJ145,"",$H$91))</f>
        <v/>
      </c>
      <c r="I147" s="1018"/>
      <c r="J147" s="1018"/>
      <c r="K147" s="1018"/>
      <c r="L147" s="1018"/>
      <c r="M147" s="1018"/>
      <c r="N147" s="1018"/>
      <c r="O147" s="1018"/>
      <c r="P147" s="1018"/>
      <c r="Q147" s="1018"/>
      <c r="R147" s="1018"/>
      <c r="S147" s="1018"/>
      <c r="T147" s="1018"/>
      <c r="U147" s="1018"/>
      <c r="V147" s="1018"/>
      <c r="W147" s="1018"/>
      <c r="X147" s="1018"/>
      <c r="Y147" s="1018"/>
      <c r="Z147" s="1018"/>
      <c r="AA147" s="1018"/>
      <c r="AB147" s="1018"/>
      <c r="AC147" s="1018"/>
      <c r="AD147" s="131"/>
      <c r="AE147" s="281"/>
      <c r="AF147" s="252"/>
      <c r="AG147"/>
      <c r="AH147"/>
      <c r="AI147"/>
      <c r="AJ147"/>
      <c r="AK147"/>
      <c r="AL147"/>
    </row>
    <row r="148" spans="1:38" s="277" customFormat="1" ht="23.25" customHeight="1">
      <c r="A148" s="323"/>
      <c r="B148" s="153"/>
      <c r="C148" s="1013"/>
      <c r="D148" s="1006" t="s">
        <v>582</v>
      </c>
      <c r="E148" s="1007"/>
      <c r="F148" s="1007"/>
      <c r="G148" s="1008"/>
      <c r="H148" s="1019"/>
      <c r="I148" s="1020"/>
      <c r="J148" s="1020"/>
      <c r="K148" s="1020"/>
      <c r="L148" s="1020"/>
      <c r="M148" s="1020"/>
      <c r="N148" s="1020"/>
      <c r="O148" s="1020"/>
      <c r="P148" s="1020"/>
      <c r="Q148" s="1020"/>
      <c r="R148" s="1020"/>
      <c r="S148" s="1020"/>
      <c r="T148" s="1020"/>
      <c r="U148" s="1020"/>
      <c r="V148" s="1020"/>
      <c r="W148" s="1020"/>
      <c r="X148" s="1020"/>
      <c r="Y148" s="1020"/>
      <c r="Z148" s="1020"/>
      <c r="AA148" s="1020"/>
      <c r="AB148" s="1020"/>
      <c r="AC148" s="1021"/>
      <c r="AD148" s="131"/>
      <c r="AE148" s="281"/>
      <c r="AF148" s="252"/>
      <c r="AG148"/>
      <c r="AH148"/>
      <c r="AI148"/>
      <c r="AJ148"/>
      <c r="AK148"/>
      <c r="AL148"/>
    </row>
    <row r="149" spans="1:38" s="277" customFormat="1" ht="35.25" customHeight="1">
      <c r="A149" s="323"/>
      <c r="B149" s="153"/>
      <c r="C149" s="1013"/>
      <c r="D149" s="1012" t="s">
        <v>573</v>
      </c>
      <c r="E149" s="1012"/>
      <c r="F149" s="1012"/>
      <c r="G149" s="1012"/>
      <c r="H149" s="998"/>
      <c r="I149" s="999"/>
      <c r="J149" s="999"/>
      <c r="K149" s="1000"/>
      <c r="L149" s="1001" t="s">
        <v>650</v>
      </c>
      <c r="M149" s="1002"/>
      <c r="N149" s="1003"/>
      <c r="O149" s="1004"/>
      <c r="P149" s="1004"/>
      <c r="Q149" s="1004"/>
      <c r="R149" s="1004"/>
      <c r="S149" s="1004"/>
      <c r="T149" s="1004"/>
      <c r="U149" s="1004"/>
      <c r="V149" s="1004"/>
      <c r="W149" s="1004"/>
      <c r="X149" s="1004"/>
      <c r="Y149" s="1004"/>
      <c r="Z149" s="1004"/>
      <c r="AA149" s="1004"/>
      <c r="AB149" s="1004"/>
      <c r="AC149" s="1004"/>
      <c r="AD149" s="131"/>
      <c r="AE149" s="281"/>
      <c r="AF149" s="252"/>
      <c r="AG149"/>
      <c r="AH149"/>
      <c r="AI149"/>
      <c r="AJ149"/>
      <c r="AK149"/>
      <c r="AL149"/>
    </row>
    <row r="150" spans="1:38" s="277" customFormat="1" ht="21" customHeight="1">
      <c r="A150" s="323"/>
      <c r="B150" s="153"/>
      <c r="C150" s="1013"/>
      <c r="D150" s="1012" t="s">
        <v>131</v>
      </c>
      <c r="E150" s="1012"/>
      <c r="F150" s="1012"/>
      <c r="G150" s="1012"/>
      <c r="H150" s="998"/>
      <c r="I150" s="999"/>
      <c r="J150" s="999"/>
      <c r="K150" s="1000"/>
      <c r="L150" s="1001" t="s">
        <v>132</v>
      </c>
      <c r="M150" s="1002"/>
      <c r="N150" s="1003"/>
      <c r="O150" s="1004"/>
      <c r="P150" s="1004"/>
      <c r="Q150" s="1004"/>
      <c r="R150" s="1004"/>
      <c r="S150" s="1004"/>
      <c r="T150" s="1001" t="s">
        <v>133</v>
      </c>
      <c r="U150" s="1002"/>
      <c r="V150" s="1003"/>
      <c r="W150" s="1005"/>
      <c r="X150" s="1005"/>
      <c r="Y150" s="1005"/>
      <c r="Z150" s="1005"/>
      <c r="AA150" s="1005"/>
      <c r="AB150" s="1005"/>
      <c r="AC150" s="1005"/>
      <c r="AD150" s="131"/>
      <c r="AE150" s="281"/>
      <c r="AF150" s="252"/>
      <c r="AG150"/>
      <c r="AH150"/>
      <c r="AI150"/>
      <c r="AJ150"/>
      <c r="AK150"/>
      <c r="AL150"/>
    </row>
    <row r="151" spans="1:38" s="277" customFormat="1" ht="33" customHeight="1">
      <c r="A151" s="323"/>
      <c r="B151" s="153"/>
      <c r="C151" s="1013"/>
      <c r="D151" s="1001" t="s">
        <v>578</v>
      </c>
      <c r="E151" s="1002"/>
      <c r="F151" s="1002"/>
      <c r="G151" s="1003"/>
      <c r="H151" s="998"/>
      <c r="I151" s="999"/>
      <c r="J151" s="999"/>
      <c r="K151" s="1000"/>
      <c r="L151" s="1006" t="s">
        <v>651</v>
      </c>
      <c r="M151" s="1007"/>
      <c r="N151" s="1007"/>
      <c r="O151" s="1007"/>
      <c r="P151" s="1008"/>
      <c r="Q151" s="1009"/>
      <c r="R151" s="1010"/>
      <c r="S151" s="1010"/>
      <c r="T151" s="1010"/>
      <c r="U151" s="1010"/>
      <c r="V151" s="1010"/>
      <c r="W151" s="1010"/>
      <c r="X151" s="1010"/>
      <c r="Y151" s="1010"/>
      <c r="Z151" s="1010"/>
      <c r="AA151" s="1010"/>
      <c r="AB151" s="1010"/>
      <c r="AC151" s="1011"/>
      <c r="AD151" s="131"/>
      <c r="AE151" s="281"/>
      <c r="AF151" s="252"/>
      <c r="AG151"/>
      <c r="AH151"/>
      <c r="AI151"/>
      <c r="AJ151"/>
      <c r="AK151"/>
      <c r="AL151"/>
    </row>
    <row r="152" spans="1:38" s="277" customFormat="1">
      <c r="A152" s="323"/>
      <c r="B152" s="153"/>
      <c r="C152" s="1013" t="s">
        <v>270</v>
      </c>
      <c r="D152" s="1014" t="s">
        <v>649</v>
      </c>
      <c r="E152" s="1015"/>
      <c r="F152" s="1015"/>
      <c r="G152" s="1015"/>
      <c r="H152" s="1015"/>
      <c r="I152" s="1015"/>
      <c r="J152" s="1015"/>
      <c r="K152" s="1015"/>
      <c r="L152" s="1015"/>
      <c r="M152" s="1015"/>
      <c r="N152" s="1015"/>
      <c r="O152" s="1015"/>
      <c r="P152" s="1015"/>
      <c r="Q152" s="1015"/>
      <c r="R152" s="1015"/>
      <c r="S152" s="1015"/>
      <c r="T152" s="1015"/>
      <c r="U152" s="1015"/>
      <c r="V152" s="1015"/>
      <c r="W152" s="1015"/>
      <c r="X152" s="1015"/>
      <c r="Y152" s="1015"/>
      <c r="Z152" s="1015"/>
      <c r="AA152" s="1015"/>
      <c r="AB152" s="1015"/>
      <c r="AC152" s="1016"/>
      <c r="AD152" s="131"/>
      <c r="AE152" s="281"/>
      <c r="AF152" s="252"/>
      <c r="AG152"/>
      <c r="AH152"/>
      <c r="AI152" s="648">
        <v>10</v>
      </c>
      <c r="AJ152" s="649">
        <f t="shared" ref="AJ152" si="31">IF(AND(AI152&lt;=$AJ$87,$AJ$87&lt;&gt;"NS"),"llenar",AI152)</f>
        <v>10</v>
      </c>
      <c r="AK152" s="648">
        <f t="shared" ref="AK152" si="32">COUNTBLANK(C152:AC158)</f>
        <v>178</v>
      </c>
      <c r="AL152" s="648">
        <f t="shared" ref="AL152" si="33">IF(AND(AJ152="llenar",AK152=168),0,IF(AND(AI152=AJ152,AK152=178),0,1))</f>
        <v>0</v>
      </c>
    </row>
    <row r="153" spans="1:38" s="277" customFormat="1">
      <c r="A153" s="323"/>
      <c r="B153" s="153"/>
      <c r="C153" s="1013"/>
      <c r="D153" s="1017"/>
      <c r="E153" s="1017"/>
      <c r="F153" s="1017"/>
      <c r="G153" s="1017"/>
      <c r="H153" s="1017"/>
      <c r="I153" s="1017"/>
      <c r="J153" s="1017"/>
      <c r="K153" s="1017"/>
      <c r="L153" s="1017"/>
      <c r="M153" s="1017"/>
      <c r="N153" s="1017"/>
      <c r="O153" s="1017"/>
      <c r="P153" s="1017"/>
      <c r="Q153" s="1017"/>
      <c r="R153" s="1017"/>
      <c r="S153" s="1017"/>
      <c r="T153" s="1017"/>
      <c r="U153" s="1017"/>
      <c r="V153" s="1017"/>
      <c r="W153" s="1017"/>
      <c r="X153" s="1017"/>
      <c r="Y153" s="1017"/>
      <c r="Z153" s="1017"/>
      <c r="AA153" s="1017"/>
      <c r="AB153" s="1017"/>
      <c r="AC153" s="1017"/>
      <c r="AD153" s="131"/>
      <c r="AE153" s="281"/>
      <c r="AF153" s="252"/>
      <c r="AG153"/>
      <c r="AH153"/>
      <c r="AI153"/>
      <c r="AJ153"/>
      <c r="AK153"/>
      <c r="AL153"/>
    </row>
    <row r="154" spans="1:38" s="277" customFormat="1" ht="18.75" customHeight="1">
      <c r="A154" s="323"/>
      <c r="B154" s="153"/>
      <c r="C154" s="1013"/>
      <c r="D154" s="1012" t="s">
        <v>130</v>
      </c>
      <c r="E154" s="1012"/>
      <c r="F154" s="1012"/>
      <c r="G154" s="1012"/>
      <c r="H154" s="1018" t="str">
        <f t="shared" ref="H154" si="34">IF($H$91="","",IF(AI152=AJ152,"",$H$91))</f>
        <v/>
      </c>
      <c r="I154" s="1018"/>
      <c r="J154" s="1018"/>
      <c r="K154" s="1018"/>
      <c r="L154" s="1018"/>
      <c r="M154" s="1018"/>
      <c r="N154" s="1018"/>
      <c r="O154" s="1018"/>
      <c r="P154" s="1018"/>
      <c r="Q154" s="1018"/>
      <c r="R154" s="1018"/>
      <c r="S154" s="1018"/>
      <c r="T154" s="1018"/>
      <c r="U154" s="1018"/>
      <c r="V154" s="1018"/>
      <c r="W154" s="1018"/>
      <c r="X154" s="1018"/>
      <c r="Y154" s="1018"/>
      <c r="Z154" s="1018"/>
      <c r="AA154" s="1018"/>
      <c r="AB154" s="1018"/>
      <c r="AC154" s="1018"/>
      <c r="AD154" s="131"/>
      <c r="AE154" s="281"/>
      <c r="AF154" s="252"/>
      <c r="AG154"/>
      <c r="AH154"/>
      <c r="AI154"/>
      <c r="AJ154"/>
      <c r="AK154"/>
      <c r="AL154"/>
    </row>
    <row r="155" spans="1:38" s="277" customFormat="1" ht="23.25" customHeight="1">
      <c r="A155" s="323"/>
      <c r="B155" s="153"/>
      <c r="C155" s="1013"/>
      <c r="D155" s="1006" t="s">
        <v>582</v>
      </c>
      <c r="E155" s="1007"/>
      <c r="F155" s="1007"/>
      <c r="G155" s="1008"/>
      <c r="H155" s="1019"/>
      <c r="I155" s="1020"/>
      <c r="J155" s="1020"/>
      <c r="K155" s="1020"/>
      <c r="L155" s="1020"/>
      <c r="M155" s="1020"/>
      <c r="N155" s="1020"/>
      <c r="O155" s="1020"/>
      <c r="P155" s="1020"/>
      <c r="Q155" s="1020"/>
      <c r="R155" s="1020"/>
      <c r="S155" s="1020"/>
      <c r="T155" s="1020"/>
      <c r="U155" s="1020"/>
      <c r="V155" s="1020"/>
      <c r="W155" s="1020"/>
      <c r="X155" s="1020"/>
      <c r="Y155" s="1020"/>
      <c r="Z155" s="1020"/>
      <c r="AA155" s="1020"/>
      <c r="AB155" s="1020"/>
      <c r="AC155" s="1021"/>
      <c r="AD155" s="131"/>
      <c r="AE155" s="281"/>
      <c r="AF155" s="252"/>
      <c r="AG155"/>
      <c r="AH155"/>
      <c r="AI155"/>
      <c r="AJ155"/>
      <c r="AK155"/>
      <c r="AL155"/>
    </row>
    <row r="156" spans="1:38" s="277" customFormat="1" ht="35.25" customHeight="1">
      <c r="A156" s="323"/>
      <c r="B156" s="153"/>
      <c r="C156" s="1013"/>
      <c r="D156" s="1012" t="s">
        <v>573</v>
      </c>
      <c r="E156" s="1012"/>
      <c r="F156" s="1012"/>
      <c r="G156" s="1012"/>
      <c r="H156" s="998"/>
      <c r="I156" s="999"/>
      <c r="J156" s="999"/>
      <c r="K156" s="1000"/>
      <c r="L156" s="1001" t="s">
        <v>650</v>
      </c>
      <c r="M156" s="1002"/>
      <c r="N156" s="1003"/>
      <c r="O156" s="1004"/>
      <c r="P156" s="1004"/>
      <c r="Q156" s="1004"/>
      <c r="R156" s="1004"/>
      <c r="S156" s="1004"/>
      <c r="T156" s="1004"/>
      <c r="U156" s="1004"/>
      <c r="V156" s="1004"/>
      <c r="W156" s="1004"/>
      <c r="X156" s="1004"/>
      <c r="Y156" s="1004"/>
      <c r="Z156" s="1004"/>
      <c r="AA156" s="1004"/>
      <c r="AB156" s="1004"/>
      <c r="AC156" s="1004"/>
      <c r="AD156" s="131"/>
      <c r="AE156" s="281"/>
      <c r="AF156" s="252"/>
      <c r="AG156"/>
      <c r="AH156"/>
      <c r="AI156"/>
      <c r="AJ156"/>
      <c r="AK156"/>
      <c r="AL156"/>
    </row>
    <row r="157" spans="1:38" s="277" customFormat="1" ht="21" customHeight="1">
      <c r="A157" s="323"/>
      <c r="B157" s="153"/>
      <c r="C157" s="1013"/>
      <c r="D157" s="1012" t="s">
        <v>131</v>
      </c>
      <c r="E157" s="1012"/>
      <c r="F157" s="1012"/>
      <c r="G157" s="1012"/>
      <c r="H157" s="998"/>
      <c r="I157" s="999"/>
      <c r="J157" s="999"/>
      <c r="K157" s="1000"/>
      <c r="L157" s="1001" t="s">
        <v>132</v>
      </c>
      <c r="M157" s="1002"/>
      <c r="N157" s="1003"/>
      <c r="O157" s="1004"/>
      <c r="P157" s="1004"/>
      <c r="Q157" s="1004"/>
      <c r="R157" s="1004"/>
      <c r="S157" s="1004"/>
      <c r="T157" s="1001" t="s">
        <v>133</v>
      </c>
      <c r="U157" s="1002"/>
      <c r="V157" s="1003"/>
      <c r="W157" s="1005"/>
      <c r="X157" s="1005"/>
      <c r="Y157" s="1005"/>
      <c r="Z157" s="1005"/>
      <c r="AA157" s="1005"/>
      <c r="AB157" s="1005"/>
      <c r="AC157" s="1005"/>
      <c r="AD157" s="131"/>
      <c r="AE157" s="281"/>
      <c r="AF157" s="252"/>
      <c r="AG157"/>
      <c r="AH157"/>
      <c r="AI157"/>
      <c r="AJ157"/>
      <c r="AK157"/>
      <c r="AL157"/>
    </row>
    <row r="158" spans="1:38" s="277" customFormat="1" ht="33" customHeight="1">
      <c r="A158" s="323"/>
      <c r="B158" s="153"/>
      <c r="C158" s="1013"/>
      <c r="D158" s="1001" t="s">
        <v>578</v>
      </c>
      <c r="E158" s="1002"/>
      <c r="F158" s="1002"/>
      <c r="G158" s="1003"/>
      <c r="H158" s="998"/>
      <c r="I158" s="999"/>
      <c r="J158" s="999"/>
      <c r="K158" s="1000"/>
      <c r="L158" s="1006" t="s">
        <v>651</v>
      </c>
      <c r="M158" s="1007"/>
      <c r="N158" s="1007"/>
      <c r="O158" s="1007"/>
      <c r="P158" s="1008"/>
      <c r="Q158" s="1009"/>
      <c r="R158" s="1010"/>
      <c r="S158" s="1010"/>
      <c r="T158" s="1010"/>
      <c r="U158" s="1010"/>
      <c r="V158" s="1010"/>
      <c r="W158" s="1010"/>
      <c r="X158" s="1010"/>
      <c r="Y158" s="1010"/>
      <c r="Z158" s="1010"/>
      <c r="AA158" s="1010"/>
      <c r="AB158" s="1010"/>
      <c r="AC158" s="1011"/>
      <c r="AD158" s="131"/>
      <c r="AE158" s="281"/>
      <c r="AF158" s="252"/>
      <c r="AG158"/>
      <c r="AH158"/>
      <c r="AI158"/>
      <c r="AJ158"/>
      <c r="AK158"/>
      <c r="AL158"/>
    </row>
    <row r="159" spans="1:38" s="177" customFormat="1">
      <c r="AF159" s="638"/>
    </row>
  </sheetData>
  <sheetProtection password="DF82" sheet="1" objects="1" scenarios="1" selectLockedCells="1"/>
  <mergeCells count="404">
    <mergeCell ref="B2:AD7"/>
    <mergeCell ref="AB9:AD9"/>
    <mergeCell ref="B10:L10"/>
    <mergeCell ref="B12:AD12"/>
    <mergeCell ref="B14:AD14"/>
    <mergeCell ref="B18:F18"/>
    <mergeCell ref="G18:H18"/>
    <mergeCell ref="I18:AC18"/>
    <mergeCell ref="B8:AD8"/>
    <mergeCell ref="C16:AD16"/>
    <mergeCell ref="B24:L24"/>
    <mergeCell ref="M24:AC24"/>
    <mergeCell ref="N26:X26"/>
    <mergeCell ref="Z26:AA26"/>
    <mergeCell ref="H28:AC28"/>
    <mergeCell ref="H29:AC29"/>
    <mergeCell ref="B19:H19"/>
    <mergeCell ref="I19:AC19"/>
    <mergeCell ref="F21:I21"/>
    <mergeCell ref="N21:Q21"/>
    <mergeCell ref="W21:Z21"/>
    <mergeCell ref="J23:K23"/>
    <mergeCell ref="M23:AC23"/>
    <mergeCell ref="B30:J31"/>
    <mergeCell ref="K31:AC31"/>
    <mergeCell ref="B34:AD34"/>
    <mergeCell ref="C35:E35"/>
    <mergeCell ref="G35:I35"/>
    <mergeCell ref="K35:N35"/>
    <mergeCell ref="P35:R35"/>
    <mergeCell ref="T35:V35"/>
    <mergeCell ref="X35:Z35"/>
    <mergeCell ref="AB35:AD35"/>
    <mergeCell ref="C38:E38"/>
    <mergeCell ref="G38:I38"/>
    <mergeCell ref="K38:N38"/>
    <mergeCell ref="P38:R38"/>
    <mergeCell ref="T38:V38"/>
    <mergeCell ref="X38:Z38"/>
    <mergeCell ref="AB36:AD36"/>
    <mergeCell ref="C37:E37"/>
    <mergeCell ref="G37:I37"/>
    <mergeCell ref="K37:N37"/>
    <mergeCell ref="P37:R37"/>
    <mergeCell ref="T37:V37"/>
    <mergeCell ref="X37:Z37"/>
    <mergeCell ref="C36:E36"/>
    <mergeCell ref="G36:I36"/>
    <mergeCell ref="K36:N36"/>
    <mergeCell ref="P36:R36"/>
    <mergeCell ref="T36:V36"/>
    <mergeCell ref="X36:Z36"/>
    <mergeCell ref="B39:AC40"/>
    <mergeCell ref="B42:AD42"/>
    <mergeCell ref="C43:E43"/>
    <mergeCell ref="G43:I43"/>
    <mergeCell ref="K43:M43"/>
    <mergeCell ref="O43:Q43"/>
    <mergeCell ref="S43:U43"/>
    <mergeCell ref="W43:Z43"/>
    <mergeCell ref="AB43:AD43"/>
    <mergeCell ref="AB44:AD44"/>
    <mergeCell ref="C45:E45"/>
    <mergeCell ref="G45:I45"/>
    <mergeCell ref="K45:M45"/>
    <mergeCell ref="O45:Q45"/>
    <mergeCell ref="S45:U45"/>
    <mergeCell ref="W45:Z45"/>
    <mergeCell ref="AB45:AD45"/>
    <mergeCell ref="C44:E44"/>
    <mergeCell ref="G44:I44"/>
    <mergeCell ref="K44:M44"/>
    <mergeCell ref="O44:Q44"/>
    <mergeCell ref="S44:U44"/>
    <mergeCell ref="W44:Z44"/>
    <mergeCell ref="C48:E48"/>
    <mergeCell ref="G48:I48"/>
    <mergeCell ref="K48:M48"/>
    <mergeCell ref="O48:Q48"/>
    <mergeCell ref="S48:U48"/>
    <mergeCell ref="W48:Z48"/>
    <mergeCell ref="AB46:AD46"/>
    <mergeCell ref="C47:E47"/>
    <mergeCell ref="G47:I47"/>
    <mergeCell ref="K47:M47"/>
    <mergeCell ref="O47:Q47"/>
    <mergeCell ref="S47:U47"/>
    <mergeCell ref="W47:Z47"/>
    <mergeCell ref="AB47:AD47"/>
    <mergeCell ref="C46:E46"/>
    <mergeCell ref="G46:I46"/>
    <mergeCell ref="K46:M46"/>
    <mergeCell ref="O46:Q46"/>
    <mergeCell ref="S46:U46"/>
    <mergeCell ref="W46:Z46"/>
    <mergeCell ref="I57:AC57"/>
    <mergeCell ref="F61:G61"/>
    <mergeCell ref="I61:J61"/>
    <mergeCell ref="L61:O61"/>
    <mergeCell ref="S61:T61"/>
    <mergeCell ref="V61:W61"/>
    <mergeCell ref="Y61:AB61"/>
    <mergeCell ref="C59:AD59"/>
    <mergeCell ref="B52:AD52"/>
    <mergeCell ref="H54:AC54"/>
    <mergeCell ref="F55:H55"/>
    <mergeCell ref="J55:P55"/>
    <mergeCell ref="S55:U55"/>
    <mergeCell ref="W55:AC55"/>
    <mergeCell ref="B65:AD65"/>
    <mergeCell ref="B67:AD67"/>
    <mergeCell ref="C68:AD68"/>
    <mergeCell ref="C69:AD69"/>
    <mergeCell ref="C70:AD70"/>
    <mergeCell ref="B72:AC72"/>
    <mergeCell ref="F62:G62"/>
    <mergeCell ref="I62:J62"/>
    <mergeCell ref="L62:O62"/>
    <mergeCell ref="S62:T62"/>
    <mergeCell ref="V62:W62"/>
    <mergeCell ref="Y62:AB62"/>
    <mergeCell ref="B63:AD63"/>
    <mergeCell ref="C103:C109"/>
    <mergeCell ref="D103:AC103"/>
    <mergeCell ref="D104:AC104"/>
    <mergeCell ref="D105:G105"/>
    <mergeCell ref="C96:C102"/>
    <mergeCell ref="D96:AC96"/>
    <mergeCell ref="D101:G101"/>
    <mergeCell ref="H101:K101"/>
    <mergeCell ref="L101:N101"/>
    <mergeCell ref="O101:S101"/>
    <mergeCell ref="D108:G108"/>
    <mergeCell ref="H108:K108"/>
    <mergeCell ref="L108:N108"/>
    <mergeCell ref="O108:S108"/>
    <mergeCell ref="T108:V108"/>
    <mergeCell ref="W108:AC108"/>
    <mergeCell ref="H105:AC105"/>
    <mergeCell ref="D106:G106"/>
    <mergeCell ref="H106:AC106"/>
    <mergeCell ref="D107:G107"/>
    <mergeCell ref="H107:K107"/>
    <mergeCell ref="L107:N107"/>
    <mergeCell ref="O107:AC107"/>
    <mergeCell ref="AA73:AC73"/>
    <mergeCell ref="C74:E74"/>
    <mergeCell ref="G74:I74"/>
    <mergeCell ref="K74:M74"/>
    <mergeCell ref="O74:Q74"/>
    <mergeCell ref="S74:U74"/>
    <mergeCell ref="W74:Y74"/>
    <mergeCell ref="AA74:AC74"/>
    <mergeCell ref="C73:E73"/>
    <mergeCell ref="G73:I73"/>
    <mergeCell ref="K73:M73"/>
    <mergeCell ref="O73:Q73"/>
    <mergeCell ref="S73:U73"/>
    <mergeCell ref="W73:Y73"/>
    <mergeCell ref="O75:Q75"/>
    <mergeCell ref="S75:U75"/>
    <mergeCell ref="W75:Y75"/>
    <mergeCell ref="Z75:AC76"/>
    <mergeCell ref="C76:E76"/>
    <mergeCell ref="G76:I76"/>
    <mergeCell ref="K76:M76"/>
    <mergeCell ref="O76:Q76"/>
    <mergeCell ref="S76:U76"/>
    <mergeCell ref="W76:Y76"/>
    <mergeCell ref="C75:E75"/>
    <mergeCell ref="G75:I75"/>
    <mergeCell ref="K75:M75"/>
    <mergeCell ref="B77:AC77"/>
    <mergeCell ref="B79:AD79"/>
    <mergeCell ref="C80:E80"/>
    <mergeCell ref="G80:J80"/>
    <mergeCell ref="L80:N80"/>
    <mergeCell ref="P80:R80"/>
    <mergeCell ref="T80:V80"/>
    <mergeCell ref="X80:Z80"/>
    <mergeCell ref="AB80:AD80"/>
    <mergeCell ref="T81:V81"/>
    <mergeCell ref="X81:Z81"/>
    <mergeCell ref="AB81:AD81"/>
    <mergeCell ref="C82:E82"/>
    <mergeCell ref="G82:J82"/>
    <mergeCell ref="L82:N82"/>
    <mergeCell ref="P82:R82"/>
    <mergeCell ref="T82:V82"/>
    <mergeCell ref="X82:Z82"/>
    <mergeCell ref="AB82:AD82"/>
    <mergeCell ref="C81:E81"/>
    <mergeCell ref="G81:J81"/>
    <mergeCell ref="L81:N81"/>
    <mergeCell ref="P81:R81"/>
    <mergeCell ref="AB83:AD83"/>
    <mergeCell ref="C84:E84"/>
    <mergeCell ref="G84:J84"/>
    <mergeCell ref="L84:N84"/>
    <mergeCell ref="P84:R84"/>
    <mergeCell ref="T84:V84"/>
    <mergeCell ref="X84:Z84"/>
    <mergeCell ref="AB84:AD84"/>
    <mergeCell ref="C83:E83"/>
    <mergeCell ref="G83:J83"/>
    <mergeCell ref="L83:N83"/>
    <mergeCell ref="P83:R83"/>
    <mergeCell ref="T83:V83"/>
    <mergeCell ref="X83:Z83"/>
    <mergeCell ref="AA85:AD85"/>
    <mergeCell ref="C88:AC88"/>
    <mergeCell ref="C89:C95"/>
    <mergeCell ref="D89:AC89"/>
    <mergeCell ref="D90:AC90"/>
    <mergeCell ref="D91:G91"/>
    <mergeCell ref="H91:AC91"/>
    <mergeCell ref="D92:G92"/>
    <mergeCell ref="H92:AC92"/>
    <mergeCell ref="D93:G93"/>
    <mergeCell ref="C85:E85"/>
    <mergeCell ref="G85:J85"/>
    <mergeCell ref="L85:N85"/>
    <mergeCell ref="P85:R85"/>
    <mergeCell ref="T85:V85"/>
    <mergeCell ref="X85:Z85"/>
    <mergeCell ref="D94:G94"/>
    <mergeCell ref="H93:K93"/>
    <mergeCell ref="L93:N93"/>
    <mergeCell ref="O93:AC93"/>
    <mergeCell ref="H94:K94"/>
    <mergeCell ref="L94:N94"/>
    <mergeCell ref="O94:S94"/>
    <mergeCell ref="T94:V94"/>
    <mergeCell ref="W94:AC94"/>
    <mergeCell ref="D95:G95"/>
    <mergeCell ref="H95:K95"/>
    <mergeCell ref="L95:P95"/>
    <mergeCell ref="Q95:AC95"/>
    <mergeCell ref="T101:V101"/>
    <mergeCell ref="W101:AC101"/>
    <mergeCell ref="D102:G102"/>
    <mergeCell ref="H102:K102"/>
    <mergeCell ref="L102:P102"/>
    <mergeCell ref="Q102:AC102"/>
    <mergeCell ref="D97:AC97"/>
    <mergeCell ref="D98:G98"/>
    <mergeCell ref="H98:AC98"/>
    <mergeCell ref="D99:G99"/>
    <mergeCell ref="H99:AC99"/>
    <mergeCell ref="D100:G100"/>
    <mergeCell ref="H100:K100"/>
    <mergeCell ref="L100:N100"/>
    <mergeCell ref="O100:AC100"/>
    <mergeCell ref="L114:N114"/>
    <mergeCell ref="O114:AC114"/>
    <mergeCell ref="D115:G115"/>
    <mergeCell ref="H115:K115"/>
    <mergeCell ref="L115:N115"/>
    <mergeCell ref="O115:S115"/>
    <mergeCell ref="T115:V115"/>
    <mergeCell ref="W115:AC115"/>
    <mergeCell ref="D109:G109"/>
    <mergeCell ref="H109:K109"/>
    <mergeCell ref="L109:P109"/>
    <mergeCell ref="Q109:AC109"/>
    <mergeCell ref="D110:AC110"/>
    <mergeCell ref="D111:AC111"/>
    <mergeCell ref="D112:G112"/>
    <mergeCell ref="H112:AC112"/>
    <mergeCell ref="D113:G113"/>
    <mergeCell ref="H113:AC113"/>
    <mergeCell ref="D114:G114"/>
    <mergeCell ref="H114:K114"/>
    <mergeCell ref="D116:G116"/>
    <mergeCell ref="H116:K116"/>
    <mergeCell ref="L116:P116"/>
    <mergeCell ref="Q116:AC116"/>
    <mergeCell ref="C117:C123"/>
    <mergeCell ref="D117:AC117"/>
    <mergeCell ref="D118:AC118"/>
    <mergeCell ref="D119:G119"/>
    <mergeCell ref="H119:AC119"/>
    <mergeCell ref="D120:G120"/>
    <mergeCell ref="C110:C116"/>
    <mergeCell ref="H120:AC120"/>
    <mergeCell ref="D121:G121"/>
    <mergeCell ref="H121:K121"/>
    <mergeCell ref="L121:N121"/>
    <mergeCell ref="O121:AC121"/>
    <mergeCell ref="D122:G122"/>
    <mergeCell ref="H122:K122"/>
    <mergeCell ref="L122:N122"/>
    <mergeCell ref="O122:S122"/>
    <mergeCell ref="T122:V122"/>
    <mergeCell ref="W122:AC122"/>
    <mergeCell ref="D123:G123"/>
    <mergeCell ref="H123:K123"/>
    <mergeCell ref="L123:P123"/>
    <mergeCell ref="Q123:AC123"/>
    <mergeCell ref="C124:C130"/>
    <mergeCell ref="D124:AC124"/>
    <mergeCell ref="D125:AC125"/>
    <mergeCell ref="D126:G126"/>
    <mergeCell ref="H126:AC126"/>
    <mergeCell ref="D129:G129"/>
    <mergeCell ref="H129:K129"/>
    <mergeCell ref="L129:N129"/>
    <mergeCell ref="O129:S129"/>
    <mergeCell ref="T129:V129"/>
    <mergeCell ref="W129:AC129"/>
    <mergeCell ref="D127:G127"/>
    <mergeCell ref="H127:AC127"/>
    <mergeCell ref="D128:G128"/>
    <mergeCell ref="H128:K128"/>
    <mergeCell ref="L128:N128"/>
    <mergeCell ref="O128:AC128"/>
    <mergeCell ref="D130:G130"/>
    <mergeCell ref="H130:K130"/>
    <mergeCell ref="L130:P130"/>
    <mergeCell ref="Q130:AC130"/>
    <mergeCell ref="C131:C137"/>
    <mergeCell ref="D131:AC131"/>
    <mergeCell ref="D132:AC132"/>
    <mergeCell ref="D133:G133"/>
    <mergeCell ref="H133:AC133"/>
    <mergeCell ref="D134:G134"/>
    <mergeCell ref="H134:AC134"/>
    <mergeCell ref="D135:G135"/>
    <mergeCell ref="H135:K135"/>
    <mergeCell ref="L135:N135"/>
    <mergeCell ref="O135:AC135"/>
    <mergeCell ref="D136:G136"/>
    <mergeCell ref="H136:K136"/>
    <mergeCell ref="L136:N136"/>
    <mergeCell ref="O136:S136"/>
    <mergeCell ref="T136:V136"/>
    <mergeCell ref="W136:AC136"/>
    <mergeCell ref="D137:G137"/>
    <mergeCell ref="H137:K137"/>
    <mergeCell ref="L137:P137"/>
    <mergeCell ref="Q137:AC137"/>
    <mergeCell ref="C138:C144"/>
    <mergeCell ref="D138:AC138"/>
    <mergeCell ref="D139:AC139"/>
    <mergeCell ref="D140:G140"/>
    <mergeCell ref="H140:AC140"/>
    <mergeCell ref="D143:G143"/>
    <mergeCell ref="H143:K143"/>
    <mergeCell ref="L143:N143"/>
    <mergeCell ref="O143:S143"/>
    <mergeCell ref="T143:V143"/>
    <mergeCell ref="W143:AC143"/>
    <mergeCell ref="D141:G141"/>
    <mergeCell ref="H141:AC141"/>
    <mergeCell ref="D142:G142"/>
    <mergeCell ref="H142:K142"/>
    <mergeCell ref="L142:N142"/>
    <mergeCell ref="O142:AC142"/>
    <mergeCell ref="D144:G144"/>
    <mergeCell ref="H144:K144"/>
    <mergeCell ref="L144:P144"/>
    <mergeCell ref="Q144:AC144"/>
    <mergeCell ref="C145:C151"/>
    <mergeCell ref="D145:AC145"/>
    <mergeCell ref="D146:AC146"/>
    <mergeCell ref="D147:G147"/>
    <mergeCell ref="H147:AC147"/>
    <mergeCell ref="D148:G148"/>
    <mergeCell ref="C152:C158"/>
    <mergeCell ref="D152:AC152"/>
    <mergeCell ref="D153:AC153"/>
    <mergeCell ref="D154:G154"/>
    <mergeCell ref="H154:AC154"/>
    <mergeCell ref="H148:AC148"/>
    <mergeCell ref="D149:G149"/>
    <mergeCell ref="H149:K149"/>
    <mergeCell ref="L149:N149"/>
    <mergeCell ref="O149:AC149"/>
    <mergeCell ref="D150:G150"/>
    <mergeCell ref="H150:K150"/>
    <mergeCell ref="L150:N150"/>
    <mergeCell ref="O150:S150"/>
    <mergeCell ref="T150:V150"/>
    <mergeCell ref="D155:G155"/>
    <mergeCell ref="H155:AC155"/>
    <mergeCell ref="D156:G156"/>
    <mergeCell ref="H156:K156"/>
    <mergeCell ref="L156:N156"/>
    <mergeCell ref="O156:AC156"/>
    <mergeCell ref="W150:AC150"/>
    <mergeCell ref="D151:G151"/>
    <mergeCell ref="H151:K151"/>
    <mergeCell ref="L151:P151"/>
    <mergeCell ref="Q151:AC151"/>
    <mergeCell ref="D158:G158"/>
    <mergeCell ref="H158:K158"/>
    <mergeCell ref="L158:P158"/>
    <mergeCell ref="Q158:AC158"/>
    <mergeCell ref="D157:G157"/>
    <mergeCell ref="H157:K157"/>
    <mergeCell ref="L157:N157"/>
    <mergeCell ref="O157:S157"/>
    <mergeCell ref="T157:V157"/>
    <mergeCell ref="W157:AC157"/>
  </mergeCells>
  <conditionalFormatting sqref="D90:AC90">
    <cfRule type="expression" dxfId="49" priority="50">
      <formula>$AI89=$AJ89</formula>
    </cfRule>
  </conditionalFormatting>
  <conditionalFormatting sqref="H91:AC91">
    <cfRule type="expression" dxfId="48" priority="49">
      <formula>$AI89=$AJ89</formula>
    </cfRule>
  </conditionalFormatting>
  <conditionalFormatting sqref="H92:AC92">
    <cfRule type="expression" dxfId="47" priority="48">
      <formula>$AI89=$AJ89</formula>
    </cfRule>
  </conditionalFormatting>
  <conditionalFormatting sqref="H93:K93">
    <cfRule type="expression" dxfId="46" priority="47">
      <formula>$AI89=$AJ89</formula>
    </cfRule>
  </conditionalFormatting>
  <conditionalFormatting sqref="H94:K94">
    <cfRule type="expression" dxfId="45" priority="46">
      <formula>$AI89=$AJ89</formula>
    </cfRule>
  </conditionalFormatting>
  <conditionalFormatting sqref="H95:K95">
    <cfRule type="expression" dxfId="44" priority="45">
      <formula>$AI89=$AJ89</formula>
    </cfRule>
  </conditionalFormatting>
  <conditionalFormatting sqref="O93:AC93">
    <cfRule type="expression" dxfId="43" priority="44">
      <formula>$AI89=$AJ89</formula>
    </cfRule>
  </conditionalFormatting>
  <conditionalFormatting sqref="O94:S94">
    <cfRule type="expression" dxfId="42" priority="43">
      <formula>$AI89=$AJ89</formula>
    </cfRule>
  </conditionalFormatting>
  <conditionalFormatting sqref="W94:AC94">
    <cfRule type="expression" dxfId="41" priority="42">
      <formula>$AI89=$AJ89</formula>
    </cfRule>
  </conditionalFormatting>
  <conditionalFormatting sqref="Q95:AC95">
    <cfRule type="expression" dxfId="40" priority="41">
      <formula>$AI89=$AJ89</formula>
    </cfRule>
  </conditionalFormatting>
  <conditionalFormatting sqref="D97:AC97">
    <cfRule type="expression" dxfId="39" priority="40">
      <formula>$AI96=$AJ96</formula>
    </cfRule>
  </conditionalFormatting>
  <conditionalFormatting sqref="H98:AC98">
    <cfRule type="expression" dxfId="38" priority="39">
      <formula>$AI96=$AJ96</formula>
    </cfRule>
  </conditionalFormatting>
  <conditionalFormatting sqref="H99:AC99">
    <cfRule type="expression" dxfId="37" priority="38">
      <formula>$AI96=$AJ96</formula>
    </cfRule>
  </conditionalFormatting>
  <conditionalFormatting sqref="H100:K100">
    <cfRule type="expression" dxfId="36" priority="37">
      <formula>$AI96=$AJ96</formula>
    </cfRule>
  </conditionalFormatting>
  <conditionalFormatting sqref="H101:K101">
    <cfRule type="expression" dxfId="35" priority="36">
      <formula>$AI96=$AJ96</formula>
    </cfRule>
  </conditionalFormatting>
  <conditionalFormatting sqref="H102:K102">
    <cfRule type="expression" dxfId="34" priority="35">
      <formula>$AI96=$AJ96</formula>
    </cfRule>
  </conditionalFormatting>
  <conditionalFormatting sqref="O100:AC100">
    <cfRule type="expression" dxfId="33" priority="34">
      <formula>$AI96=$AJ96</formula>
    </cfRule>
  </conditionalFormatting>
  <conditionalFormatting sqref="O101:S101">
    <cfRule type="expression" dxfId="32" priority="33">
      <formula>$AI96=$AJ96</formula>
    </cfRule>
  </conditionalFormatting>
  <conditionalFormatting sqref="W101:AC101">
    <cfRule type="expression" dxfId="31" priority="32">
      <formula>$AI96=$AJ96</formula>
    </cfRule>
  </conditionalFormatting>
  <conditionalFormatting sqref="Q102:AC102">
    <cfRule type="expression" dxfId="30" priority="31">
      <formula>$AI96=$AJ96</formula>
    </cfRule>
  </conditionalFormatting>
  <conditionalFormatting sqref="D97:AC97 D104:AC104 D111:AC111 D118:AC118 D125:AC125 D132:AC132 D139:AC139 D146:AC146 D153:AC153">
    <cfRule type="expression" dxfId="29" priority="30">
      <formula>$AI96=$AJ96</formula>
    </cfRule>
  </conditionalFormatting>
  <conditionalFormatting sqref="H98:AC98 H105:AC105 H112:AC112 H119:AC119 H126:AC126 H133:AC133 H140:AC140 H147:AC147 H154:AC154">
    <cfRule type="expression" dxfId="28" priority="29">
      <formula>$AI96=$AJ96</formula>
    </cfRule>
  </conditionalFormatting>
  <conditionalFormatting sqref="H99:AC99 H106:AC106 H113:AC113 H120:AC120 H127:AC127 H134:AC134 H141:AC141 H148:AC148 H155:AC155">
    <cfRule type="expression" dxfId="27" priority="28">
      <formula>$AI96=$AJ96</formula>
    </cfRule>
  </conditionalFormatting>
  <conditionalFormatting sqref="H100:K100 H107:K107 H114:K114 H121:K121 H128:K128 H135:K135 H142:K142 H149:K149 H156:K156">
    <cfRule type="expression" dxfId="26" priority="27">
      <formula>$AI96=$AJ96</formula>
    </cfRule>
  </conditionalFormatting>
  <conditionalFormatting sqref="H101:K101 H108:K108 H115:K115 H122:K122 H129:K129 H136:K136 H143:K143 H150:K150 H157:K157">
    <cfRule type="expression" dxfId="25" priority="26">
      <formula>$AI96=$AJ96</formula>
    </cfRule>
  </conditionalFormatting>
  <conditionalFormatting sqref="H102:K102 H109:K109 H116:K116 H123:K123 H130:K130 H137:K137 H144:K144 H151:K151 H158:K158">
    <cfRule type="expression" dxfId="24" priority="25">
      <formula>$AI96=$AJ96</formula>
    </cfRule>
  </conditionalFormatting>
  <conditionalFormatting sqref="O100:AC100 O107:AC107 O114:AC114 O121:AC121 O128:AC128 O135:AC135 O142:AC142 O149:AC149 O156:AC156">
    <cfRule type="expression" dxfId="23" priority="24">
      <formula>$AI96=$AJ96</formula>
    </cfRule>
  </conditionalFormatting>
  <conditionalFormatting sqref="O101:S101 O108:S108 O115:S115 O122:S122 O129:S129 O136:S136 O143:S143 O150:S150 O157:S157">
    <cfRule type="expression" dxfId="22" priority="23">
      <formula>$AI96=$AJ96</formula>
    </cfRule>
  </conditionalFormatting>
  <conditionalFormatting sqref="W101:AC101 W108:AC108 W115:AC115 W122:AC122 W129:AC129 W136:AC136 W143:AC143 W150:AC150 W157:AC157">
    <cfRule type="expression" dxfId="21" priority="22">
      <formula>$AI96=$AJ96</formula>
    </cfRule>
  </conditionalFormatting>
  <conditionalFormatting sqref="Q102:AC102 Q109:AC109 Q116:AC116 Q123:AC123 Q130:AC130 Q137:AC137 Q144:AC144 Q151:AC151 Q158:AC158">
    <cfRule type="expression" dxfId="20" priority="21">
      <formula>$AI96=$AJ96</formula>
    </cfRule>
  </conditionalFormatting>
  <conditionalFormatting sqref="D104:AC104 D111:AC111 D118:AC118 D125:AC125 D132:AC132 D139:AC139 D146:AC146 D153:AC153">
    <cfRule type="expression" dxfId="19" priority="20">
      <formula>$AI103=$AJ103</formula>
    </cfRule>
  </conditionalFormatting>
  <conditionalFormatting sqref="H105:AC105 H112:AC112 H119:AC119 H126:AC126 H133:AC133 H140:AC140 H147:AC147 H154:AC154">
    <cfRule type="expression" dxfId="18" priority="19">
      <formula>$AI103=$AJ103</formula>
    </cfRule>
  </conditionalFormatting>
  <conditionalFormatting sqref="H106:AC106 H113:AC113 H120:AC120 H127:AC127 H134:AC134 H141:AC141 H148:AC148 H155:AC155">
    <cfRule type="expression" dxfId="17" priority="18">
      <formula>$AI103=$AJ103</formula>
    </cfRule>
  </conditionalFormatting>
  <conditionalFormatting sqref="H107:K107 H114:K114 H121:K121 H128:K128 H135:K135 H142:K142 H149:K149 H156:K156">
    <cfRule type="expression" dxfId="16" priority="17">
      <formula>$AI103=$AJ103</formula>
    </cfRule>
  </conditionalFormatting>
  <conditionalFormatting sqref="H108:K108 H115:K115 H122:K122 H129:K129 H136:K136 H143:K143 H150:K150 H157:K157">
    <cfRule type="expression" dxfId="15" priority="16">
      <formula>$AI103=$AJ103</formula>
    </cfRule>
  </conditionalFormatting>
  <conditionalFormatting sqref="H109:K109 H116:K116 H123:K123 H130:K130 H137:K137 H144:K144 H151:K151 H158:K158">
    <cfRule type="expression" dxfId="14" priority="15">
      <formula>$AI103=$AJ103</formula>
    </cfRule>
  </conditionalFormatting>
  <conditionalFormatting sqref="O107:AC107 O114:AC114 O121:AC121 O128:AC128 O135:AC135 O142:AC142 O149:AC149 O156:AC156">
    <cfRule type="expression" dxfId="13" priority="14">
      <formula>$AI103=$AJ103</formula>
    </cfRule>
  </conditionalFormatting>
  <conditionalFormatting sqref="O108:S108 O115:S115 O122:S122 O129:S129 O136:S136 O143:S143 O150:S150 O157:S157">
    <cfRule type="expression" dxfId="12" priority="13">
      <formula>$AI103=$AJ103</formula>
    </cfRule>
  </conditionalFormatting>
  <conditionalFormatting sqref="W108:AC108 W115:AC115 W122:AC122 W129:AC129 W136:AC136 W143:AC143 W150:AC150 W157:AC157">
    <cfRule type="expression" dxfId="11" priority="12">
      <formula>$AI103=$AJ103</formula>
    </cfRule>
  </conditionalFormatting>
  <conditionalFormatting sqref="Q109:AC109 Q116:AC116 Q123:AC123 Q130:AC130 Q137:AC137 Q144:AC144 Q151:AC151 Q158:AC158">
    <cfRule type="expression" dxfId="10" priority="11">
      <formula>$AI103=$AJ103</formula>
    </cfRule>
  </conditionalFormatting>
  <conditionalFormatting sqref="D104:AC104 D111:AC111 D118:AC118 D125:AC125 D132:AC132 D139:AC139 D146:AC146 D153:AC153">
    <cfRule type="expression" dxfId="9" priority="10">
      <formula>$AI103=$AJ103</formula>
    </cfRule>
  </conditionalFormatting>
  <conditionalFormatting sqref="H105:AC105 H112:AC112 H119:AC119 H126:AC126 H133:AC133 H140:AC140 H147:AC147 H154:AC154">
    <cfRule type="expression" dxfId="8" priority="9">
      <formula>$AI103=$AJ103</formula>
    </cfRule>
  </conditionalFormatting>
  <conditionalFormatting sqref="H106:AC106 H113:AC113 H120:AC120 H127:AC127 H134:AC134 H141:AC141 H148:AC148 H155:AC155">
    <cfRule type="expression" dxfId="7" priority="8">
      <formula>$AI103=$AJ103</formula>
    </cfRule>
  </conditionalFormatting>
  <conditionalFormatting sqref="H107:K107 H114:K114 H121:K121 H128:K128 H135:K135 H142:K142 H149:K149 H156:K156">
    <cfRule type="expression" dxfId="6" priority="7">
      <formula>$AI103=$AJ103</formula>
    </cfRule>
  </conditionalFormatting>
  <conditionalFormatting sqref="H108:K108 H115:K115 H122:K122 H129:K129 H136:K136 H143:K143 H150:K150 H157:K157">
    <cfRule type="expression" dxfId="5" priority="6">
      <formula>$AI103=$AJ103</formula>
    </cfRule>
  </conditionalFormatting>
  <conditionalFormatting sqref="H109:K109 H116:K116 H123:K123 H130:K130 H137:K137 H144:K144 H151:K151 H158:K158">
    <cfRule type="expression" dxfId="4" priority="5">
      <formula>$AI103=$AJ103</formula>
    </cfRule>
  </conditionalFormatting>
  <conditionalFormatting sqref="O107:AC107 O114:AC114 O121:AC121 O128:AC128 O135:AC135 O142:AC142 O149:AC149 O156:AC156">
    <cfRule type="expression" dxfId="3" priority="4">
      <formula>$AI103=$AJ103</formula>
    </cfRule>
  </conditionalFormatting>
  <conditionalFormatting sqref="O108:S108 O115:S115 O122:S122 O129:S129 O136:S136 O143:S143 O150:S150 O157:S157">
    <cfRule type="expression" dxfId="2" priority="3">
      <formula>$AI103=$AJ103</formula>
    </cfRule>
  </conditionalFormatting>
  <conditionalFormatting sqref="W108:AC108 W115:AC115 W122:AC122 W129:AC129 W136:AC136 W143:AC143 W150:AC150 W157:AC157">
    <cfRule type="expression" dxfId="1" priority="2">
      <formula>$AI103=$AJ103</formula>
    </cfRule>
  </conditionalFormatting>
  <conditionalFormatting sqref="Q109:AC109 Q116:AC116 Q123:AC123 Q130:AC130 Q137:AC137 Q144:AC144 Q151:AC151 Q158:AC158">
    <cfRule type="expression" dxfId="0" priority="1">
      <formula>$AI103=$AJ103</formula>
    </cfRule>
  </conditionalFormatting>
  <dataValidations count="8">
    <dataValidation type="list" allowBlank="1" showInputMessage="1" showErrorMessage="1" sqref="G18:H18">
      <formula1>$AG$1:$AG$27</formula1>
    </dataValidation>
    <dataValidation type="list" allowBlank="1" showInputMessage="1" showErrorMessage="1" sqref="J23:K23">
      <formula1>$AG$1:$AG$42</formula1>
    </dataValidation>
    <dataValidation type="list" allowBlank="1" showInputMessage="1" showErrorMessage="1" sqref="F61:G61 S61:T61">
      <formula1>$AG$1:$AG$32</formula1>
    </dataValidation>
    <dataValidation type="list" allowBlank="1" showInputMessage="1" showErrorMessage="1" sqref="I61:J61 V61:W61">
      <formula1>$AG$1:$AG$13</formula1>
    </dataValidation>
    <dataValidation type="list" allowBlank="1" showInputMessage="1" showErrorMessage="1" sqref="H91:AC91">
      <formula1>ENTIDAD</formula1>
    </dataValidation>
    <dataValidation type="list" allowBlank="1" showInputMessage="1" showErrorMessage="1" sqref="H95:K95 H102:K102 H109:K109 H116:K116 H123:K123 H130:K130 H137:K137 H144:K144 H151:K151 H158:K158">
      <formula1>$AG$1:$AG$42</formula1>
    </dataValidation>
    <dataValidation type="list" allowBlank="1" showInputMessage="1" showErrorMessage="1" sqref="H93:K93 H100:K100 H107:K107 H114:K114 H121:K121 H128:K128 H135:K135 H142:K142 H149:K149 H156:K156">
      <formula1>$AG$1:$AG$27</formula1>
    </dataValidation>
    <dataValidation type="list" allowBlank="1" showInputMessage="1" showErrorMessage="1" sqref="H92:AC92 H99:AC99 H106:AC106 H113:AC113 H120:AC120 H127:AC127 H134:AC134 H141:AC141 H148:AC148 H155:AC155">
      <formula1>INDIRECT($AG$90)</formula1>
    </dataValidation>
  </dataValidations>
  <hyperlinks>
    <hyperlink ref="AB9:AD9" location="Índice!B15" display="Índice"/>
  </hyperlinks>
  <pageMargins left="0.7" right="0.7" top="0.75" bottom="0.75" header="0.3" footer="0.3"/>
  <pageSetup scale="79" orientation="portrait" verticalDpi="1200" r:id="rId1"/>
  <drawing r:id="rId2"/>
</worksheet>
</file>

<file path=xl/worksheets/sheet6.xml><?xml version="1.0" encoding="utf-8"?>
<worksheet xmlns="http://schemas.openxmlformats.org/spreadsheetml/2006/main" xmlns:r="http://schemas.openxmlformats.org/officeDocument/2006/relationships">
  <dimension ref="A1:AF228"/>
  <sheetViews>
    <sheetView view="pageBreakPreview" zoomScaleNormal="100" zoomScaleSheetLayoutView="100" workbookViewId="0">
      <selection activeCell="H14" sqref="H14:AC14"/>
    </sheetView>
  </sheetViews>
  <sheetFormatPr baseColWidth="10" defaultColWidth="0" defaultRowHeight="15" zeroHeight="1"/>
  <cols>
    <col min="1" max="31" width="3.7109375" style="177" customWidth="1"/>
    <col min="32" max="32" width="3.7109375" style="193" hidden="1" customWidth="1"/>
    <col min="33" max="16384" width="3.7109375" hidden="1"/>
  </cols>
  <sheetData>
    <row r="1" spans="1:32"/>
    <row r="2" spans="1:32" ht="15" customHeight="1">
      <c r="A2" s="11"/>
      <c r="B2" s="658" t="s">
        <v>327</v>
      </c>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15"/>
    </row>
    <row r="3" spans="1:32" ht="15" customHeight="1">
      <c r="A3" s="11"/>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15"/>
    </row>
    <row r="4" spans="1:32" ht="15" customHeight="1">
      <c r="A4" s="11"/>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15"/>
    </row>
    <row r="5" spans="1:32" ht="15" customHeight="1">
      <c r="A5" s="11"/>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15"/>
    </row>
    <row r="6" spans="1:32" ht="83.25" customHeight="1">
      <c r="A6" s="31"/>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3"/>
    </row>
    <row r="7" spans="1:32" ht="17.25" customHeight="1">
      <c r="A7" s="31"/>
      <c r="B7" s="659" t="s">
        <v>418</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3"/>
    </row>
    <row r="8" spans="1:32" ht="18">
      <c r="A8" s="6"/>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107" t="s">
        <v>321</v>
      </c>
      <c r="AC8" s="1107"/>
      <c r="AD8" s="1107"/>
      <c r="AE8" s="4"/>
    </row>
    <row r="9" spans="1:32" ht="18" customHeight="1">
      <c r="A9" s="11"/>
      <c r="B9" s="689" t="str">
        <f>IF(Presentación!$B$9="","",Presentación!$B$9)</f>
        <v>Veracruz de Ignacio de la Llave</v>
      </c>
      <c r="C9" s="690"/>
      <c r="D9" s="690"/>
      <c r="E9" s="690"/>
      <c r="F9" s="690"/>
      <c r="G9" s="690"/>
      <c r="H9" s="690"/>
      <c r="I9" s="690"/>
      <c r="J9" s="690"/>
      <c r="K9" s="690"/>
      <c r="L9" s="691"/>
      <c r="M9" s="611"/>
      <c r="N9" s="99" t="str">
        <f>IF(Presentación!$N$9="","",Presentación!$N$9)</f>
        <v>30</v>
      </c>
      <c r="O9" s="132"/>
      <c r="P9" s="132"/>
      <c r="Q9" s="132"/>
      <c r="R9" s="132"/>
      <c r="S9" s="132"/>
      <c r="T9" s="132"/>
      <c r="U9" s="132"/>
      <c r="V9" s="132"/>
      <c r="W9" s="132"/>
      <c r="X9" s="132"/>
      <c r="Y9" s="132"/>
      <c r="Z9" s="132"/>
      <c r="AA9" s="132"/>
      <c r="AE9" s="137"/>
    </row>
    <row r="10" spans="1:32" ht="3.75" customHeight="1">
      <c r="A10" s="32"/>
      <c r="B10" s="41"/>
      <c r="C10" s="37"/>
      <c r="D10" s="37"/>
      <c r="E10" s="37"/>
      <c r="F10" s="37"/>
      <c r="G10" s="37"/>
      <c r="H10" s="39"/>
      <c r="I10" s="39"/>
      <c r="J10" s="39"/>
      <c r="K10" s="39"/>
      <c r="L10" s="39"/>
      <c r="M10" s="39"/>
      <c r="N10" s="39"/>
      <c r="O10" s="39"/>
      <c r="P10" s="39"/>
      <c r="Q10" s="39"/>
      <c r="R10" s="39"/>
      <c r="S10" s="39"/>
      <c r="T10" s="39"/>
      <c r="U10" s="39"/>
      <c r="V10" s="39"/>
      <c r="W10" s="39"/>
      <c r="X10" s="39"/>
      <c r="Y10" s="39"/>
      <c r="Z10" s="39"/>
      <c r="AA10" s="39"/>
      <c r="AB10" s="39"/>
      <c r="AC10" s="39"/>
      <c r="AD10" s="42"/>
      <c r="AE10" s="34"/>
    </row>
    <row r="11" spans="1:32" s="177" customFormat="1">
      <c r="A11" s="31"/>
      <c r="B11" s="1106" t="s">
        <v>350</v>
      </c>
      <c r="C11" s="1106"/>
      <c r="D11" s="1106"/>
      <c r="E11" s="1106"/>
      <c r="F11" s="1106"/>
      <c r="G11" s="1106"/>
      <c r="H11" s="1106"/>
      <c r="I11" s="1106"/>
      <c r="J11" s="1106"/>
      <c r="K11" s="1106"/>
      <c r="L11" s="1106"/>
      <c r="M11" s="1106"/>
      <c r="N11" s="1106"/>
      <c r="O11" s="1106"/>
      <c r="P11" s="1106"/>
      <c r="Q11" s="1106"/>
      <c r="R11" s="1106"/>
      <c r="S11" s="1106"/>
      <c r="T11" s="1106"/>
      <c r="U11" s="1106"/>
      <c r="V11" s="1106"/>
      <c r="W11" s="1106"/>
      <c r="X11" s="1106"/>
      <c r="Y11" s="1106"/>
      <c r="Z11" s="1106"/>
      <c r="AA11" s="1106"/>
      <c r="AB11" s="1106"/>
      <c r="AC11" s="1106"/>
      <c r="AD11" s="1106"/>
      <c r="AE11" s="3"/>
    </row>
    <row r="12" spans="1:32" s="253" customFormat="1" ht="5.25" customHeight="1" thickBot="1">
      <c r="A12" s="31"/>
      <c r="B12" s="13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3"/>
      <c r="AF12" s="252"/>
    </row>
    <row r="13" spans="1:32" s="177" customFormat="1" ht="15" customHeight="1">
      <c r="A13" s="254"/>
      <c r="B13" s="33"/>
      <c r="C13" s="255"/>
      <c r="D13" s="255"/>
      <c r="E13" s="255"/>
      <c r="F13" s="255"/>
      <c r="G13" s="255"/>
      <c r="H13" s="256"/>
      <c r="I13" s="256"/>
      <c r="J13" s="256"/>
      <c r="K13" s="256"/>
      <c r="L13" s="256"/>
      <c r="M13" s="256"/>
      <c r="N13" s="256"/>
      <c r="O13" s="256"/>
      <c r="P13" s="256"/>
      <c r="Q13" s="256"/>
      <c r="R13" s="256"/>
      <c r="S13" s="256"/>
      <c r="T13" s="256"/>
      <c r="U13" s="256"/>
      <c r="V13" s="256"/>
      <c r="W13" s="256"/>
      <c r="X13" s="256"/>
      <c r="Y13" s="256"/>
      <c r="Z13" s="256"/>
      <c r="AA13" s="256"/>
      <c r="AB13" s="256"/>
      <c r="AC13" s="256"/>
      <c r="AD13" s="257"/>
      <c r="AE13" s="258"/>
    </row>
    <row r="14" spans="1:32" s="177" customFormat="1" ht="15" customHeight="1">
      <c r="A14" s="259">
        <v>1</v>
      </c>
      <c r="B14" s="36"/>
      <c r="C14" s="260" t="s">
        <v>2</v>
      </c>
      <c r="D14" s="260"/>
      <c r="E14" s="260"/>
      <c r="F14" s="260"/>
      <c r="G14" s="260"/>
      <c r="H14" s="1104"/>
      <c r="I14" s="1104"/>
      <c r="J14" s="1104"/>
      <c r="K14" s="1104"/>
      <c r="L14" s="1104"/>
      <c r="M14" s="1104"/>
      <c r="N14" s="1104"/>
      <c r="O14" s="1104"/>
      <c r="P14" s="1104"/>
      <c r="Q14" s="1104"/>
      <c r="R14" s="1104"/>
      <c r="S14" s="1104"/>
      <c r="T14" s="1104"/>
      <c r="U14" s="1104"/>
      <c r="V14" s="1104"/>
      <c r="W14" s="1104"/>
      <c r="X14" s="1104"/>
      <c r="Y14" s="1104"/>
      <c r="Z14" s="1104"/>
      <c r="AA14" s="1104"/>
      <c r="AB14" s="1104"/>
      <c r="AC14" s="1104"/>
      <c r="AD14" s="261"/>
      <c r="AE14" s="258"/>
    </row>
    <row r="15" spans="1:32" s="177" customFormat="1" ht="15" customHeight="1">
      <c r="A15" s="254"/>
      <c r="B15" s="38"/>
      <c r="C15" s="260" t="s">
        <v>21</v>
      </c>
      <c r="D15" s="260"/>
      <c r="E15" s="260"/>
      <c r="F15" s="260"/>
      <c r="G15" s="260"/>
      <c r="H15" s="260"/>
      <c r="I15" s="262"/>
      <c r="J15" s="262"/>
      <c r="K15" s="262"/>
      <c r="L15" s="1105"/>
      <c r="M15" s="1105"/>
      <c r="N15" s="1105"/>
      <c r="O15" s="1105"/>
      <c r="P15" s="1105"/>
      <c r="Q15" s="1105"/>
      <c r="R15" s="1105"/>
      <c r="S15" s="1105"/>
      <c r="T15" s="1105"/>
      <c r="U15" s="1105"/>
      <c r="V15" s="1105"/>
      <c r="W15" s="1105"/>
      <c r="X15" s="1105"/>
      <c r="Y15" s="1105"/>
      <c r="Z15" s="1105"/>
      <c r="AA15" s="1105"/>
      <c r="AB15" s="1105"/>
      <c r="AC15" s="1105"/>
      <c r="AD15" s="263"/>
      <c r="AE15" s="258"/>
    </row>
    <row r="16" spans="1:32" s="177" customFormat="1" ht="15" customHeight="1">
      <c r="A16" s="254"/>
      <c r="B16" s="38"/>
      <c r="C16" s="260" t="s">
        <v>3</v>
      </c>
      <c r="D16" s="260"/>
      <c r="E16" s="1104"/>
      <c r="F16" s="1104"/>
      <c r="G16" s="1104"/>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c r="AD16" s="263"/>
      <c r="AE16" s="258"/>
    </row>
    <row r="17" spans="1:31" s="177" customFormat="1" ht="15" customHeight="1">
      <c r="A17" s="254"/>
      <c r="B17" s="36"/>
      <c r="C17" s="260" t="s">
        <v>5</v>
      </c>
      <c r="D17" s="260"/>
      <c r="E17" s="260"/>
      <c r="F17" s="260"/>
      <c r="G17" s="260"/>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261"/>
      <c r="AE17" s="258"/>
    </row>
    <row r="18" spans="1:31" s="177" customFormat="1" ht="7.5" customHeight="1">
      <c r="A18" s="254"/>
      <c r="B18" s="36"/>
      <c r="C18" s="260"/>
      <c r="D18" s="260"/>
      <c r="E18" s="260"/>
      <c r="F18" s="260"/>
      <c r="G18" s="260"/>
      <c r="H18" s="264"/>
      <c r="I18" s="264"/>
      <c r="J18" s="264"/>
      <c r="K18" s="264"/>
      <c r="L18" s="264"/>
      <c r="M18" s="264"/>
      <c r="N18" s="264"/>
      <c r="O18" s="264"/>
      <c r="P18" s="264"/>
      <c r="Q18" s="264"/>
      <c r="R18" s="264"/>
      <c r="S18" s="264"/>
      <c r="T18" s="264"/>
      <c r="U18" s="264"/>
      <c r="V18" s="264"/>
      <c r="W18" s="264"/>
      <c r="X18" s="264"/>
      <c r="Y18" s="264"/>
      <c r="Z18" s="264"/>
      <c r="AA18" s="264"/>
      <c r="AB18" s="264"/>
      <c r="AC18" s="264"/>
      <c r="AD18" s="261"/>
      <c r="AE18" s="258"/>
    </row>
    <row r="19" spans="1:31" s="177" customFormat="1" ht="15" customHeight="1">
      <c r="A19" s="254"/>
      <c r="B19" s="36"/>
      <c r="C19" s="1094" t="s">
        <v>23</v>
      </c>
      <c r="D19" s="1094"/>
      <c r="E19" s="1094"/>
      <c r="F19" s="1094"/>
      <c r="G19" s="1094"/>
      <c r="H19" s="1094"/>
      <c r="I19" s="1094"/>
      <c r="J19" s="1094"/>
      <c r="K19" s="1094"/>
      <c r="L19" s="1094"/>
      <c r="M19" s="1094"/>
      <c r="N19" s="1094"/>
      <c r="O19" s="1094"/>
      <c r="P19" s="1094"/>
      <c r="Q19" s="1094"/>
      <c r="R19" s="1094"/>
      <c r="S19" s="1094"/>
      <c r="T19" s="1094"/>
      <c r="U19" s="1094"/>
      <c r="V19" s="1094"/>
      <c r="W19" s="1094"/>
      <c r="X19" s="1094"/>
      <c r="Y19" s="1094"/>
      <c r="Z19" s="1094"/>
      <c r="AA19" s="1094"/>
      <c r="AB19" s="1094"/>
      <c r="AC19" s="1094"/>
      <c r="AD19" s="261"/>
      <c r="AE19" s="258"/>
    </row>
    <row r="20" spans="1:31" s="177" customFormat="1" ht="6" customHeight="1">
      <c r="A20" s="254"/>
      <c r="B20" s="36"/>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1"/>
      <c r="AE20" s="258"/>
    </row>
    <row r="21" spans="1:31" s="177" customFormat="1" ht="15" customHeight="1">
      <c r="A21" s="254"/>
      <c r="B21" s="36"/>
      <c r="C21" s="1095"/>
      <c r="D21" s="1096"/>
      <c r="E21" s="1096"/>
      <c r="F21" s="1096"/>
      <c r="G21" s="1096"/>
      <c r="H21" s="1096"/>
      <c r="I21" s="1096"/>
      <c r="J21" s="1096"/>
      <c r="K21" s="1096"/>
      <c r="L21" s="1096"/>
      <c r="M21" s="1096"/>
      <c r="N21" s="1096"/>
      <c r="O21" s="1096"/>
      <c r="P21" s="1096"/>
      <c r="Q21" s="1096"/>
      <c r="R21" s="1096"/>
      <c r="S21" s="1096"/>
      <c r="T21" s="1096"/>
      <c r="U21" s="1096"/>
      <c r="V21" s="1096"/>
      <c r="W21" s="1096"/>
      <c r="X21" s="1096"/>
      <c r="Y21" s="1096"/>
      <c r="Z21" s="1096"/>
      <c r="AA21" s="1096"/>
      <c r="AB21" s="1096"/>
      <c r="AC21" s="1097"/>
      <c r="AD21" s="261"/>
      <c r="AE21" s="258"/>
    </row>
    <row r="22" spans="1:31" s="177" customFormat="1" ht="15" customHeight="1">
      <c r="A22" s="254"/>
      <c r="B22" s="36"/>
      <c r="C22" s="1098"/>
      <c r="D22" s="1099"/>
      <c r="E22" s="1099"/>
      <c r="F22" s="1099"/>
      <c r="G22" s="1099"/>
      <c r="H22" s="1099"/>
      <c r="I22" s="1099"/>
      <c r="J22" s="1099"/>
      <c r="K22" s="1099"/>
      <c r="L22" s="1099"/>
      <c r="M22" s="1099"/>
      <c r="N22" s="1099"/>
      <c r="O22" s="1099"/>
      <c r="P22" s="1099"/>
      <c r="Q22" s="1099"/>
      <c r="R22" s="1099"/>
      <c r="S22" s="1099"/>
      <c r="T22" s="1099"/>
      <c r="U22" s="1099"/>
      <c r="V22" s="1099"/>
      <c r="W22" s="1099"/>
      <c r="X22" s="1099"/>
      <c r="Y22" s="1099"/>
      <c r="Z22" s="1099"/>
      <c r="AA22" s="1099"/>
      <c r="AB22" s="1099"/>
      <c r="AC22" s="1100"/>
      <c r="AD22" s="261"/>
      <c r="AE22" s="258"/>
    </row>
    <row r="23" spans="1:31" s="177" customFormat="1" ht="15" customHeight="1">
      <c r="A23" s="254"/>
      <c r="B23" s="36"/>
      <c r="C23" s="1101"/>
      <c r="D23" s="1102"/>
      <c r="E23" s="1102"/>
      <c r="F23" s="1102"/>
      <c r="G23" s="1102"/>
      <c r="H23" s="1102"/>
      <c r="I23" s="1102"/>
      <c r="J23" s="1102"/>
      <c r="K23" s="1102"/>
      <c r="L23" s="1102"/>
      <c r="M23" s="1102"/>
      <c r="N23" s="1102"/>
      <c r="O23" s="1102"/>
      <c r="P23" s="1102"/>
      <c r="Q23" s="1102"/>
      <c r="R23" s="1102"/>
      <c r="S23" s="1102"/>
      <c r="T23" s="1102"/>
      <c r="U23" s="1102"/>
      <c r="V23" s="1102"/>
      <c r="W23" s="1102"/>
      <c r="X23" s="1102"/>
      <c r="Y23" s="1102"/>
      <c r="Z23" s="1102"/>
      <c r="AA23" s="1102"/>
      <c r="AB23" s="1102"/>
      <c r="AC23" s="1103"/>
      <c r="AD23" s="261"/>
      <c r="AE23" s="258"/>
    </row>
    <row r="24" spans="1:31" s="177" customFormat="1" ht="11.25" customHeight="1" thickBot="1">
      <c r="A24" s="254"/>
      <c r="B24" s="40"/>
      <c r="C24" s="266"/>
      <c r="D24" s="266"/>
      <c r="E24" s="266"/>
      <c r="F24" s="266"/>
      <c r="G24" s="266"/>
      <c r="H24" s="267"/>
      <c r="I24" s="267"/>
      <c r="J24" s="267"/>
      <c r="K24" s="267"/>
      <c r="L24" s="267"/>
      <c r="M24" s="267"/>
      <c r="N24" s="267"/>
      <c r="O24" s="267"/>
      <c r="P24" s="267"/>
      <c r="Q24" s="267"/>
      <c r="R24" s="267"/>
      <c r="S24" s="267"/>
      <c r="T24" s="267"/>
      <c r="U24" s="267"/>
      <c r="V24" s="267"/>
      <c r="W24" s="267"/>
      <c r="X24" s="267"/>
      <c r="Y24" s="267"/>
      <c r="Z24" s="267"/>
      <c r="AA24" s="267"/>
      <c r="AB24" s="267"/>
      <c r="AC24" s="267"/>
      <c r="AD24" s="268"/>
      <c r="AE24" s="258"/>
    </row>
    <row r="25" spans="1:31" s="177" customFormat="1" ht="6" customHeight="1" thickBot="1">
      <c r="A25" s="254"/>
      <c r="B25" s="41"/>
      <c r="C25" s="260"/>
      <c r="D25" s="260"/>
      <c r="E25" s="260"/>
      <c r="F25" s="260"/>
      <c r="G25" s="260"/>
      <c r="H25" s="264"/>
      <c r="I25" s="264"/>
      <c r="J25" s="264"/>
      <c r="K25" s="264"/>
      <c r="L25" s="264"/>
      <c r="M25" s="264"/>
      <c r="N25" s="264"/>
      <c r="O25" s="264"/>
      <c r="P25" s="264"/>
      <c r="Q25" s="264"/>
      <c r="R25" s="264"/>
      <c r="S25" s="264"/>
      <c r="T25" s="264"/>
      <c r="U25" s="264"/>
      <c r="V25" s="264"/>
      <c r="W25" s="264"/>
      <c r="X25" s="264"/>
      <c r="Y25" s="264"/>
      <c r="Z25" s="264"/>
      <c r="AA25" s="264"/>
      <c r="AB25" s="264"/>
      <c r="AC25" s="264"/>
      <c r="AD25" s="41"/>
      <c r="AE25" s="258"/>
    </row>
    <row r="26" spans="1:31" s="177" customFormat="1" ht="15" customHeight="1">
      <c r="A26" s="254"/>
      <c r="B26" s="33"/>
      <c r="C26" s="255"/>
      <c r="D26" s="255"/>
      <c r="E26" s="255"/>
      <c r="F26" s="255"/>
      <c r="G26" s="255"/>
      <c r="H26" s="256"/>
      <c r="I26" s="256"/>
      <c r="J26" s="256"/>
      <c r="K26" s="256"/>
      <c r="L26" s="256"/>
      <c r="M26" s="256"/>
      <c r="N26" s="256"/>
      <c r="O26" s="256"/>
      <c r="P26" s="256"/>
      <c r="Q26" s="256"/>
      <c r="R26" s="256"/>
      <c r="S26" s="256"/>
      <c r="T26" s="256"/>
      <c r="U26" s="256"/>
      <c r="V26" s="256"/>
      <c r="W26" s="256"/>
      <c r="X26" s="256"/>
      <c r="Y26" s="256"/>
      <c r="Z26" s="256"/>
      <c r="AA26" s="256"/>
      <c r="AB26" s="256"/>
      <c r="AC26" s="256"/>
      <c r="AD26" s="257"/>
      <c r="AE26" s="258"/>
    </row>
    <row r="27" spans="1:31" s="177" customFormat="1" ht="15" customHeight="1">
      <c r="A27" s="259">
        <v>2</v>
      </c>
      <c r="B27" s="36"/>
      <c r="C27" s="260" t="s">
        <v>2</v>
      </c>
      <c r="D27" s="260"/>
      <c r="E27" s="260"/>
      <c r="F27" s="260"/>
      <c r="G27" s="260"/>
      <c r="H27" s="1104"/>
      <c r="I27" s="1104"/>
      <c r="J27" s="1104"/>
      <c r="K27" s="1104"/>
      <c r="L27" s="1104"/>
      <c r="M27" s="1104"/>
      <c r="N27" s="1104"/>
      <c r="O27" s="1104"/>
      <c r="P27" s="1104"/>
      <c r="Q27" s="1104"/>
      <c r="R27" s="1104"/>
      <c r="S27" s="1104"/>
      <c r="T27" s="1104"/>
      <c r="U27" s="1104"/>
      <c r="V27" s="1104"/>
      <c r="W27" s="1104"/>
      <c r="X27" s="1104"/>
      <c r="Y27" s="1104"/>
      <c r="Z27" s="1104"/>
      <c r="AA27" s="1104"/>
      <c r="AB27" s="1104"/>
      <c r="AC27" s="1104"/>
      <c r="AD27" s="261"/>
      <c r="AE27" s="258"/>
    </row>
    <row r="28" spans="1:31" s="177" customFormat="1" ht="15" customHeight="1">
      <c r="A28" s="254"/>
      <c r="B28" s="38"/>
      <c r="C28" s="260" t="s">
        <v>21</v>
      </c>
      <c r="D28" s="260"/>
      <c r="E28" s="260"/>
      <c r="F28" s="260"/>
      <c r="G28" s="260"/>
      <c r="H28" s="260"/>
      <c r="I28" s="262"/>
      <c r="J28" s="262"/>
      <c r="K28" s="262"/>
      <c r="L28" s="1105"/>
      <c r="M28" s="1105"/>
      <c r="N28" s="1105"/>
      <c r="O28" s="1105"/>
      <c r="P28" s="1105"/>
      <c r="Q28" s="1105"/>
      <c r="R28" s="1105"/>
      <c r="S28" s="1105"/>
      <c r="T28" s="1105"/>
      <c r="U28" s="1105"/>
      <c r="V28" s="1105"/>
      <c r="W28" s="1105"/>
      <c r="X28" s="1105"/>
      <c r="Y28" s="1105"/>
      <c r="Z28" s="1105"/>
      <c r="AA28" s="1105"/>
      <c r="AB28" s="1105"/>
      <c r="AC28" s="1105"/>
      <c r="AD28" s="263"/>
      <c r="AE28" s="258"/>
    </row>
    <row r="29" spans="1:31" s="177" customFormat="1" ht="15" customHeight="1">
      <c r="A29" s="254"/>
      <c r="B29" s="38"/>
      <c r="C29" s="260" t="s">
        <v>3</v>
      </c>
      <c r="D29" s="260"/>
      <c r="E29" s="1104"/>
      <c r="F29" s="1104"/>
      <c r="G29" s="1104"/>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263"/>
      <c r="AE29" s="258"/>
    </row>
    <row r="30" spans="1:31" s="177" customFormat="1" ht="15" customHeight="1">
      <c r="A30" s="254"/>
      <c r="B30" s="36"/>
      <c r="C30" s="260" t="s">
        <v>5</v>
      </c>
      <c r="D30" s="260"/>
      <c r="E30" s="260"/>
      <c r="F30" s="260"/>
      <c r="G30" s="260"/>
      <c r="H30" s="1093"/>
      <c r="I30" s="1093"/>
      <c r="J30" s="1093"/>
      <c r="K30" s="1093"/>
      <c r="L30" s="1093"/>
      <c r="M30" s="1093"/>
      <c r="N30" s="1093"/>
      <c r="O30" s="1093"/>
      <c r="P30" s="1093"/>
      <c r="Q30" s="1093"/>
      <c r="R30" s="1093"/>
      <c r="S30" s="1093"/>
      <c r="T30" s="1093"/>
      <c r="U30" s="1093"/>
      <c r="V30" s="1093"/>
      <c r="W30" s="1093"/>
      <c r="X30" s="1093"/>
      <c r="Y30" s="1093"/>
      <c r="Z30" s="1093"/>
      <c r="AA30" s="1093"/>
      <c r="AB30" s="1093"/>
      <c r="AC30" s="1093"/>
      <c r="AD30" s="261"/>
      <c r="AE30" s="258"/>
    </row>
    <row r="31" spans="1:31" s="177" customFormat="1" ht="9" customHeight="1">
      <c r="A31" s="254"/>
      <c r="B31" s="36"/>
      <c r="C31" s="260"/>
      <c r="D31" s="260"/>
      <c r="E31" s="260"/>
      <c r="F31" s="260"/>
      <c r="G31" s="260"/>
      <c r="H31" s="264"/>
      <c r="I31" s="264"/>
      <c r="J31" s="264"/>
      <c r="K31" s="264"/>
      <c r="L31" s="264"/>
      <c r="M31" s="264"/>
      <c r="N31" s="264"/>
      <c r="O31" s="264"/>
      <c r="P31" s="264"/>
      <c r="Q31" s="264"/>
      <c r="R31" s="264"/>
      <c r="S31" s="264"/>
      <c r="T31" s="264"/>
      <c r="U31" s="264"/>
      <c r="V31" s="264"/>
      <c r="W31" s="264"/>
      <c r="X31" s="264"/>
      <c r="Y31" s="264"/>
      <c r="Z31" s="264"/>
      <c r="AA31" s="264"/>
      <c r="AB31" s="264"/>
      <c r="AC31" s="264"/>
      <c r="AD31" s="261"/>
      <c r="AE31" s="258"/>
    </row>
    <row r="32" spans="1:31" s="177" customFormat="1" ht="15" customHeight="1">
      <c r="A32" s="254"/>
      <c r="B32" s="36"/>
      <c r="C32" s="1094" t="s">
        <v>23</v>
      </c>
      <c r="D32" s="1094"/>
      <c r="E32" s="1094"/>
      <c r="F32" s="1094"/>
      <c r="G32" s="1094"/>
      <c r="H32" s="1094"/>
      <c r="I32" s="1094"/>
      <c r="J32" s="1094"/>
      <c r="K32" s="1094"/>
      <c r="L32" s="1094"/>
      <c r="M32" s="1094"/>
      <c r="N32" s="1094"/>
      <c r="O32" s="1094"/>
      <c r="P32" s="1094"/>
      <c r="Q32" s="1094"/>
      <c r="R32" s="1094"/>
      <c r="S32" s="1094"/>
      <c r="T32" s="1094"/>
      <c r="U32" s="1094"/>
      <c r="V32" s="1094"/>
      <c r="W32" s="1094"/>
      <c r="X32" s="1094"/>
      <c r="Y32" s="1094"/>
      <c r="Z32" s="1094"/>
      <c r="AA32" s="1094"/>
      <c r="AB32" s="1094"/>
      <c r="AC32" s="1094"/>
      <c r="AD32" s="261"/>
      <c r="AE32" s="258"/>
    </row>
    <row r="33" spans="1:31" s="177" customFormat="1" ht="6" customHeight="1">
      <c r="A33" s="254"/>
      <c r="B33" s="36"/>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1"/>
      <c r="AE33" s="258"/>
    </row>
    <row r="34" spans="1:31" s="177" customFormat="1" ht="15" customHeight="1">
      <c r="A34" s="254"/>
      <c r="B34" s="36"/>
      <c r="C34" s="1095"/>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7"/>
      <c r="AD34" s="261"/>
      <c r="AE34" s="258"/>
    </row>
    <row r="35" spans="1:31" s="177" customFormat="1" ht="15" customHeight="1">
      <c r="A35" s="254"/>
      <c r="B35" s="36"/>
      <c r="C35" s="1098"/>
      <c r="D35" s="1099"/>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9"/>
      <c r="AA35" s="1099"/>
      <c r="AB35" s="1099"/>
      <c r="AC35" s="1100"/>
      <c r="AD35" s="261"/>
      <c r="AE35" s="258"/>
    </row>
    <row r="36" spans="1:31" s="177" customFormat="1" ht="15" customHeight="1">
      <c r="A36" s="254"/>
      <c r="B36" s="36"/>
      <c r="C36" s="1101"/>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3"/>
      <c r="AD36" s="261"/>
      <c r="AE36" s="258"/>
    </row>
    <row r="37" spans="1:31" s="177" customFormat="1" ht="11.25" customHeight="1" thickBot="1">
      <c r="A37" s="254"/>
      <c r="B37" s="40"/>
      <c r="C37" s="266"/>
      <c r="D37" s="266"/>
      <c r="E37" s="266"/>
      <c r="F37" s="266"/>
      <c r="G37" s="266"/>
      <c r="H37" s="267"/>
      <c r="I37" s="267"/>
      <c r="J37" s="267"/>
      <c r="K37" s="267"/>
      <c r="L37" s="267"/>
      <c r="M37" s="267"/>
      <c r="N37" s="267"/>
      <c r="O37" s="267"/>
      <c r="P37" s="267"/>
      <c r="Q37" s="267"/>
      <c r="R37" s="267"/>
      <c r="S37" s="267"/>
      <c r="T37" s="267"/>
      <c r="U37" s="267"/>
      <c r="V37" s="267"/>
      <c r="W37" s="267"/>
      <c r="X37" s="267"/>
      <c r="Y37" s="267"/>
      <c r="Z37" s="267"/>
      <c r="AA37" s="267"/>
      <c r="AB37" s="267"/>
      <c r="AC37" s="267"/>
      <c r="AD37" s="268"/>
      <c r="AE37" s="258"/>
    </row>
    <row r="38" spans="1:31" s="177" customFormat="1" ht="5.25" customHeight="1" thickBot="1">
      <c r="A38" s="254"/>
      <c r="B38" s="41"/>
      <c r="C38" s="260"/>
      <c r="D38" s="260"/>
      <c r="E38" s="260"/>
      <c r="F38" s="260"/>
      <c r="G38" s="260"/>
      <c r="H38" s="264"/>
      <c r="I38" s="264"/>
      <c r="J38" s="264"/>
      <c r="K38" s="264"/>
      <c r="L38" s="264"/>
      <c r="M38" s="264"/>
      <c r="N38" s="264"/>
      <c r="O38" s="264"/>
      <c r="P38" s="264"/>
      <c r="Q38" s="264"/>
      <c r="R38" s="264"/>
      <c r="S38" s="264"/>
      <c r="T38" s="264"/>
      <c r="U38" s="264"/>
      <c r="V38" s="264"/>
      <c r="W38" s="264"/>
      <c r="X38" s="264"/>
      <c r="Y38" s="264"/>
      <c r="Z38" s="264"/>
      <c r="AA38" s="264"/>
      <c r="AB38" s="264"/>
      <c r="AC38" s="264"/>
      <c r="AD38" s="41"/>
      <c r="AE38" s="258"/>
    </row>
    <row r="39" spans="1:31" s="177" customFormat="1" ht="15" customHeight="1">
      <c r="A39" s="254"/>
      <c r="B39" s="33"/>
      <c r="C39" s="255"/>
      <c r="D39" s="255"/>
      <c r="E39" s="255"/>
      <c r="F39" s="255"/>
      <c r="G39" s="255"/>
      <c r="H39" s="256"/>
      <c r="I39" s="256"/>
      <c r="J39" s="256"/>
      <c r="K39" s="256"/>
      <c r="L39" s="256"/>
      <c r="M39" s="256"/>
      <c r="N39" s="256"/>
      <c r="O39" s="256"/>
      <c r="P39" s="256"/>
      <c r="Q39" s="256"/>
      <c r="R39" s="256"/>
      <c r="S39" s="256"/>
      <c r="T39" s="256"/>
      <c r="U39" s="256"/>
      <c r="V39" s="256"/>
      <c r="W39" s="256"/>
      <c r="X39" s="256"/>
      <c r="Y39" s="256"/>
      <c r="Z39" s="256"/>
      <c r="AA39" s="256"/>
      <c r="AB39" s="256"/>
      <c r="AC39" s="256"/>
      <c r="AD39" s="257"/>
      <c r="AE39" s="258"/>
    </row>
    <row r="40" spans="1:31" s="177" customFormat="1" ht="15" customHeight="1">
      <c r="A40" s="259">
        <v>3</v>
      </c>
      <c r="B40" s="36"/>
      <c r="C40" s="260" t="s">
        <v>2</v>
      </c>
      <c r="D40" s="260"/>
      <c r="E40" s="260"/>
      <c r="F40" s="260"/>
      <c r="G40" s="260"/>
      <c r="H40" s="1104"/>
      <c r="I40" s="1104"/>
      <c r="J40" s="1104"/>
      <c r="K40" s="1104"/>
      <c r="L40" s="1104"/>
      <c r="M40" s="1104"/>
      <c r="N40" s="1104"/>
      <c r="O40" s="1104"/>
      <c r="P40" s="1104"/>
      <c r="Q40" s="1104"/>
      <c r="R40" s="1104"/>
      <c r="S40" s="1104"/>
      <c r="T40" s="1104"/>
      <c r="U40" s="1104"/>
      <c r="V40" s="1104"/>
      <c r="W40" s="1104"/>
      <c r="X40" s="1104"/>
      <c r="Y40" s="1104"/>
      <c r="Z40" s="1104"/>
      <c r="AA40" s="1104"/>
      <c r="AB40" s="1104"/>
      <c r="AC40" s="1104"/>
      <c r="AD40" s="261"/>
      <c r="AE40" s="258"/>
    </row>
    <row r="41" spans="1:31" s="177" customFormat="1" ht="15" customHeight="1">
      <c r="A41" s="254"/>
      <c r="B41" s="38"/>
      <c r="C41" s="260" t="s">
        <v>21</v>
      </c>
      <c r="D41" s="260"/>
      <c r="E41" s="260"/>
      <c r="F41" s="260"/>
      <c r="G41" s="260"/>
      <c r="H41" s="260"/>
      <c r="I41" s="262"/>
      <c r="J41" s="262"/>
      <c r="K41" s="262"/>
      <c r="L41" s="1105"/>
      <c r="M41" s="1105"/>
      <c r="N41" s="1105"/>
      <c r="O41" s="1105"/>
      <c r="P41" s="1105"/>
      <c r="Q41" s="1105"/>
      <c r="R41" s="1105"/>
      <c r="S41" s="1105"/>
      <c r="T41" s="1105"/>
      <c r="U41" s="1105"/>
      <c r="V41" s="1105"/>
      <c r="W41" s="1105"/>
      <c r="X41" s="1105"/>
      <c r="Y41" s="1105"/>
      <c r="Z41" s="1105"/>
      <c r="AA41" s="1105"/>
      <c r="AB41" s="1105"/>
      <c r="AC41" s="1105"/>
      <c r="AD41" s="263"/>
      <c r="AE41" s="258"/>
    </row>
    <row r="42" spans="1:31" s="177" customFormat="1" ht="15" customHeight="1">
      <c r="A42" s="254"/>
      <c r="B42" s="38"/>
      <c r="C42" s="260" t="s">
        <v>3</v>
      </c>
      <c r="D42" s="260"/>
      <c r="E42" s="1104"/>
      <c r="F42" s="1104"/>
      <c r="G42" s="1104"/>
      <c r="H42" s="1104"/>
      <c r="I42" s="1104"/>
      <c r="J42" s="1104"/>
      <c r="K42" s="1104"/>
      <c r="L42" s="1104"/>
      <c r="M42" s="1104"/>
      <c r="N42" s="1104"/>
      <c r="O42" s="1104"/>
      <c r="P42" s="1104"/>
      <c r="Q42" s="1104"/>
      <c r="R42" s="1104"/>
      <c r="S42" s="1104"/>
      <c r="T42" s="1104"/>
      <c r="U42" s="1104"/>
      <c r="V42" s="1104"/>
      <c r="W42" s="1104"/>
      <c r="X42" s="1104"/>
      <c r="Y42" s="1104"/>
      <c r="Z42" s="1104"/>
      <c r="AA42" s="1104"/>
      <c r="AB42" s="1104"/>
      <c r="AC42" s="1104"/>
      <c r="AD42" s="263"/>
      <c r="AE42" s="258"/>
    </row>
    <row r="43" spans="1:31" s="177" customFormat="1" ht="15" customHeight="1">
      <c r="A43" s="254"/>
      <c r="B43" s="36"/>
      <c r="C43" s="260" t="s">
        <v>5</v>
      </c>
      <c r="D43" s="260"/>
      <c r="E43" s="260"/>
      <c r="F43" s="260"/>
      <c r="G43" s="260"/>
      <c r="H43" s="1093"/>
      <c r="I43" s="1093"/>
      <c r="J43" s="1093"/>
      <c r="K43" s="1093"/>
      <c r="L43" s="1093"/>
      <c r="M43" s="1093"/>
      <c r="N43" s="1093"/>
      <c r="O43" s="1093"/>
      <c r="P43" s="1093"/>
      <c r="Q43" s="1093"/>
      <c r="R43" s="1093"/>
      <c r="S43" s="1093"/>
      <c r="T43" s="1093"/>
      <c r="U43" s="1093"/>
      <c r="V43" s="1093"/>
      <c r="W43" s="1093"/>
      <c r="X43" s="1093"/>
      <c r="Y43" s="1093"/>
      <c r="Z43" s="1093"/>
      <c r="AA43" s="1093"/>
      <c r="AB43" s="1093"/>
      <c r="AC43" s="1093"/>
      <c r="AD43" s="261"/>
      <c r="AE43" s="258"/>
    </row>
    <row r="44" spans="1:31" s="177" customFormat="1" ht="5.25" customHeight="1">
      <c r="A44" s="254"/>
      <c r="B44" s="36"/>
      <c r="C44" s="260"/>
      <c r="D44" s="260"/>
      <c r="E44" s="260"/>
      <c r="F44" s="260"/>
      <c r="G44" s="260"/>
      <c r="H44" s="264"/>
      <c r="I44" s="264"/>
      <c r="J44" s="264"/>
      <c r="K44" s="264"/>
      <c r="L44" s="264"/>
      <c r="M44" s="264"/>
      <c r="N44" s="264"/>
      <c r="O44" s="264"/>
      <c r="P44" s="264"/>
      <c r="Q44" s="264"/>
      <c r="R44" s="264"/>
      <c r="S44" s="264"/>
      <c r="T44" s="264"/>
      <c r="U44" s="264"/>
      <c r="V44" s="264"/>
      <c r="W44" s="264"/>
      <c r="X44" s="264"/>
      <c r="Y44" s="264"/>
      <c r="Z44" s="264"/>
      <c r="AA44" s="264"/>
      <c r="AB44" s="264"/>
      <c r="AC44" s="264"/>
      <c r="AD44" s="261"/>
      <c r="AE44" s="258"/>
    </row>
    <row r="45" spans="1:31" s="177" customFormat="1" ht="15" customHeight="1">
      <c r="A45" s="254"/>
      <c r="B45" s="36"/>
      <c r="C45" s="1094" t="s">
        <v>23</v>
      </c>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261"/>
      <c r="AE45" s="258"/>
    </row>
    <row r="46" spans="1:31" s="177" customFormat="1" ht="6" customHeight="1">
      <c r="A46" s="254"/>
      <c r="B46" s="36"/>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1"/>
      <c r="AE46" s="258"/>
    </row>
    <row r="47" spans="1:31" s="177" customFormat="1" ht="15" customHeight="1">
      <c r="A47" s="254"/>
      <c r="B47" s="36"/>
      <c r="C47" s="1095"/>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7"/>
      <c r="AD47" s="261"/>
      <c r="AE47" s="258"/>
    </row>
    <row r="48" spans="1:31" s="177" customFormat="1" ht="15" customHeight="1">
      <c r="A48" s="254"/>
      <c r="B48" s="36"/>
      <c r="C48" s="1098"/>
      <c r="D48" s="1099"/>
      <c r="E48" s="1099"/>
      <c r="F48" s="1099"/>
      <c r="G48" s="1099"/>
      <c r="H48" s="1099"/>
      <c r="I48" s="1099"/>
      <c r="J48" s="1099"/>
      <c r="K48" s="1099"/>
      <c r="L48" s="1099"/>
      <c r="M48" s="1099"/>
      <c r="N48" s="1099"/>
      <c r="O48" s="1099"/>
      <c r="P48" s="1099"/>
      <c r="Q48" s="1099"/>
      <c r="R48" s="1099"/>
      <c r="S48" s="1099"/>
      <c r="T48" s="1099"/>
      <c r="U48" s="1099"/>
      <c r="V48" s="1099"/>
      <c r="W48" s="1099"/>
      <c r="X48" s="1099"/>
      <c r="Y48" s="1099"/>
      <c r="Z48" s="1099"/>
      <c r="AA48" s="1099"/>
      <c r="AB48" s="1099"/>
      <c r="AC48" s="1100"/>
      <c r="AD48" s="261"/>
      <c r="AE48" s="258"/>
    </row>
    <row r="49" spans="1:31" s="177" customFormat="1" ht="15" customHeight="1">
      <c r="A49" s="254"/>
      <c r="B49" s="36"/>
      <c r="C49" s="1101"/>
      <c r="D49" s="1102"/>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3"/>
      <c r="AD49" s="261"/>
      <c r="AE49" s="258"/>
    </row>
    <row r="50" spans="1:31" s="177" customFormat="1" ht="9.75" customHeight="1" thickBot="1">
      <c r="A50" s="254"/>
      <c r="B50" s="40"/>
      <c r="C50" s="266"/>
      <c r="D50" s="266"/>
      <c r="E50" s="266"/>
      <c r="F50" s="266"/>
      <c r="G50" s="266"/>
      <c r="H50" s="267"/>
      <c r="I50" s="267"/>
      <c r="J50" s="267"/>
      <c r="K50" s="267"/>
      <c r="L50" s="267"/>
      <c r="M50" s="267"/>
      <c r="N50" s="267"/>
      <c r="O50" s="267"/>
      <c r="P50" s="267"/>
      <c r="Q50" s="267"/>
      <c r="R50" s="267"/>
      <c r="S50" s="267"/>
      <c r="T50" s="267"/>
      <c r="U50" s="267"/>
      <c r="V50" s="267"/>
      <c r="W50" s="267"/>
      <c r="X50" s="267"/>
      <c r="Y50" s="267"/>
      <c r="Z50" s="267"/>
      <c r="AA50" s="267"/>
      <c r="AB50" s="267"/>
      <c r="AC50" s="267"/>
      <c r="AD50" s="268"/>
      <c r="AE50" s="258"/>
    </row>
    <row r="51" spans="1:31" s="177" customFormat="1" ht="5.25" customHeight="1" thickBot="1">
      <c r="A51" s="254"/>
      <c r="B51" s="41"/>
      <c r="C51" s="260"/>
      <c r="D51" s="260"/>
      <c r="E51" s="260"/>
      <c r="F51" s="260"/>
      <c r="G51" s="260"/>
      <c r="H51" s="264"/>
      <c r="I51" s="264"/>
      <c r="J51" s="264"/>
      <c r="K51" s="264"/>
      <c r="L51" s="264"/>
      <c r="M51" s="264"/>
      <c r="N51" s="264"/>
      <c r="O51" s="264"/>
      <c r="P51" s="264"/>
      <c r="Q51" s="264"/>
      <c r="R51" s="264"/>
      <c r="S51" s="264"/>
      <c r="T51" s="264"/>
      <c r="U51" s="264"/>
      <c r="V51" s="264"/>
      <c r="W51" s="264"/>
      <c r="X51" s="264"/>
      <c r="Y51" s="264"/>
      <c r="Z51" s="264"/>
      <c r="AA51" s="264"/>
      <c r="AB51" s="264"/>
      <c r="AC51" s="264"/>
      <c r="AD51" s="41"/>
      <c r="AE51" s="258"/>
    </row>
    <row r="52" spans="1:31" s="177" customFormat="1" ht="15" customHeight="1">
      <c r="A52" s="254"/>
      <c r="B52" s="33"/>
      <c r="C52" s="255"/>
      <c r="D52" s="255"/>
      <c r="E52" s="255"/>
      <c r="F52" s="255"/>
      <c r="G52" s="255"/>
      <c r="H52" s="256"/>
      <c r="I52" s="256"/>
      <c r="J52" s="256"/>
      <c r="K52" s="256"/>
      <c r="L52" s="256"/>
      <c r="M52" s="256"/>
      <c r="N52" s="256"/>
      <c r="O52" s="256"/>
      <c r="P52" s="256"/>
      <c r="Q52" s="256"/>
      <c r="R52" s="256"/>
      <c r="S52" s="256"/>
      <c r="T52" s="256"/>
      <c r="U52" s="256"/>
      <c r="V52" s="256"/>
      <c r="W52" s="256"/>
      <c r="X52" s="256"/>
      <c r="Y52" s="256"/>
      <c r="Z52" s="256"/>
      <c r="AA52" s="256"/>
      <c r="AB52" s="256"/>
      <c r="AC52" s="256"/>
      <c r="AD52" s="257"/>
      <c r="AE52" s="258"/>
    </row>
    <row r="53" spans="1:31" s="177" customFormat="1" ht="15" customHeight="1">
      <c r="A53" s="259">
        <v>4</v>
      </c>
      <c r="B53" s="36"/>
      <c r="C53" s="260" t="s">
        <v>2</v>
      </c>
      <c r="D53" s="260"/>
      <c r="E53" s="260"/>
      <c r="F53" s="260"/>
      <c r="G53" s="260"/>
      <c r="H53" s="1104"/>
      <c r="I53" s="1104"/>
      <c r="J53" s="1104"/>
      <c r="K53" s="1104"/>
      <c r="L53" s="1104"/>
      <c r="M53" s="1104"/>
      <c r="N53" s="1104"/>
      <c r="O53" s="1104"/>
      <c r="P53" s="1104"/>
      <c r="Q53" s="1104"/>
      <c r="R53" s="1104"/>
      <c r="S53" s="1104"/>
      <c r="T53" s="1104"/>
      <c r="U53" s="1104"/>
      <c r="V53" s="1104"/>
      <c r="W53" s="1104"/>
      <c r="X53" s="1104"/>
      <c r="Y53" s="1104"/>
      <c r="Z53" s="1104"/>
      <c r="AA53" s="1104"/>
      <c r="AB53" s="1104"/>
      <c r="AC53" s="1104"/>
      <c r="AD53" s="261"/>
      <c r="AE53" s="258"/>
    </row>
    <row r="54" spans="1:31" s="177" customFormat="1" ht="15" customHeight="1">
      <c r="A54" s="254"/>
      <c r="B54" s="38"/>
      <c r="C54" s="260" t="s">
        <v>21</v>
      </c>
      <c r="D54" s="260"/>
      <c r="E54" s="260"/>
      <c r="F54" s="260"/>
      <c r="G54" s="260"/>
      <c r="H54" s="260"/>
      <c r="I54" s="262"/>
      <c r="J54" s="262"/>
      <c r="K54" s="262"/>
      <c r="L54" s="1105"/>
      <c r="M54" s="1105"/>
      <c r="N54" s="1105"/>
      <c r="O54" s="1105"/>
      <c r="P54" s="1105"/>
      <c r="Q54" s="1105"/>
      <c r="R54" s="1105"/>
      <c r="S54" s="1105"/>
      <c r="T54" s="1105"/>
      <c r="U54" s="1105"/>
      <c r="V54" s="1105"/>
      <c r="W54" s="1105"/>
      <c r="X54" s="1105"/>
      <c r="Y54" s="1105"/>
      <c r="Z54" s="1105"/>
      <c r="AA54" s="1105"/>
      <c r="AB54" s="1105"/>
      <c r="AC54" s="1105"/>
      <c r="AD54" s="263"/>
      <c r="AE54" s="258"/>
    </row>
    <row r="55" spans="1:31" s="177" customFormat="1" ht="15" customHeight="1">
      <c r="A55" s="254"/>
      <c r="B55" s="38"/>
      <c r="C55" s="260" t="s">
        <v>3</v>
      </c>
      <c r="D55" s="260"/>
      <c r="E55" s="1104"/>
      <c r="F55" s="1104"/>
      <c r="G55" s="1104"/>
      <c r="H55" s="1104"/>
      <c r="I55" s="1104"/>
      <c r="J55" s="1104"/>
      <c r="K55" s="1104"/>
      <c r="L55" s="1104"/>
      <c r="M55" s="1104"/>
      <c r="N55" s="1104"/>
      <c r="O55" s="1104"/>
      <c r="P55" s="1104"/>
      <c r="Q55" s="1104"/>
      <c r="R55" s="1104"/>
      <c r="S55" s="1104"/>
      <c r="T55" s="1104"/>
      <c r="U55" s="1104"/>
      <c r="V55" s="1104"/>
      <c r="W55" s="1104"/>
      <c r="X55" s="1104"/>
      <c r="Y55" s="1104"/>
      <c r="Z55" s="1104"/>
      <c r="AA55" s="1104"/>
      <c r="AB55" s="1104"/>
      <c r="AC55" s="1104"/>
      <c r="AD55" s="263"/>
      <c r="AE55" s="258"/>
    </row>
    <row r="56" spans="1:31" s="177" customFormat="1" ht="15" customHeight="1">
      <c r="A56" s="254"/>
      <c r="B56" s="36"/>
      <c r="C56" s="260" t="s">
        <v>5</v>
      </c>
      <c r="D56" s="260"/>
      <c r="E56" s="260"/>
      <c r="F56" s="260"/>
      <c r="G56" s="260"/>
      <c r="H56" s="1093"/>
      <c r="I56" s="1093"/>
      <c r="J56" s="1093"/>
      <c r="K56" s="1093"/>
      <c r="L56" s="1093"/>
      <c r="M56" s="1093"/>
      <c r="N56" s="1093"/>
      <c r="O56" s="1093"/>
      <c r="P56" s="1093"/>
      <c r="Q56" s="1093"/>
      <c r="R56" s="1093"/>
      <c r="S56" s="1093"/>
      <c r="T56" s="1093"/>
      <c r="U56" s="1093"/>
      <c r="V56" s="1093"/>
      <c r="W56" s="1093"/>
      <c r="X56" s="1093"/>
      <c r="Y56" s="1093"/>
      <c r="Z56" s="1093"/>
      <c r="AA56" s="1093"/>
      <c r="AB56" s="1093"/>
      <c r="AC56" s="1093"/>
      <c r="AD56" s="261"/>
      <c r="AE56" s="258"/>
    </row>
    <row r="57" spans="1:31" s="177" customFormat="1" ht="6" customHeight="1">
      <c r="A57" s="254"/>
      <c r="B57" s="36"/>
      <c r="C57" s="260"/>
      <c r="D57" s="260"/>
      <c r="E57" s="260"/>
      <c r="F57" s="260"/>
      <c r="G57" s="260"/>
      <c r="H57" s="264"/>
      <c r="I57" s="264"/>
      <c r="J57" s="264"/>
      <c r="K57" s="264"/>
      <c r="L57" s="264"/>
      <c r="M57" s="264"/>
      <c r="N57" s="264"/>
      <c r="O57" s="264"/>
      <c r="P57" s="264"/>
      <c r="Q57" s="264"/>
      <c r="R57" s="264"/>
      <c r="S57" s="264"/>
      <c r="T57" s="264"/>
      <c r="U57" s="264"/>
      <c r="V57" s="264"/>
      <c r="W57" s="264"/>
      <c r="X57" s="264"/>
      <c r="Y57" s="264"/>
      <c r="Z57" s="264"/>
      <c r="AA57" s="264"/>
      <c r="AB57" s="264"/>
      <c r="AC57" s="264"/>
      <c r="AD57" s="261"/>
      <c r="AE57" s="258"/>
    </row>
    <row r="58" spans="1:31" s="177" customFormat="1" ht="15" customHeight="1">
      <c r="A58" s="254"/>
      <c r="B58" s="36"/>
      <c r="C58" s="1094" t="s">
        <v>23</v>
      </c>
      <c r="D58" s="1094"/>
      <c r="E58" s="1094"/>
      <c r="F58" s="1094"/>
      <c r="G58" s="1094"/>
      <c r="H58" s="1094"/>
      <c r="I58" s="1094"/>
      <c r="J58" s="1094"/>
      <c r="K58" s="1094"/>
      <c r="L58" s="1094"/>
      <c r="M58" s="1094"/>
      <c r="N58" s="1094"/>
      <c r="O58" s="1094"/>
      <c r="P58" s="1094"/>
      <c r="Q58" s="1094"/>
      <c r="R58" s="1094"/>
      <c r="S58" s="1094"/>
      <c r="T58" s="1094"/>
      <c r="U58" s="1094"/>
      <c r="V58" s="1094"/>
      <c r="W58" s="1094"/>
      <c r="X58" s="1094"/>
      <c r="Y58" s="1094"/>
      <c r="Z58" s="1094"/>
      <c r="AA58" s="1094"/>
      <c r="AB58" s="1094"/>
      <c r="AC58" s="1094"/>
      <c r="AD58" s="261"/>
      <c r="AE58" s="258"/>
    </row>
    <row r="59" spans="1:31" s="177" customFormat="1" ht="7.5" customHeight="1">
      <c r="A59" s="254"/>
      <c r="B59" s="36"/>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1"/>
      <c r="AE59" s="258"/>
    </row>
    <row r="60" spans="1:31" s="177" customFormat="1" ht="15" customHeight="1">
      <c r="A60" s="254"/>
      <c r="B60" s="36"/>
      <c r="C60" s="1095"/>
      <c r="D60" s="1096"/>
      <c r="E60" s="1096"/>
      <c r="F60" s="1096"/>
      <c r="G60" s="1096"/>
      <c r="H60" s="1096"/>
      <c r="I60" s="1096"/>
      <c r="J60" s="1096"/>
      <c r="K60" s="1096"/>
      <c r="L60" s="1096"/>
      <c r="M60" s="1096"/>
      <c r="N60" s="1096"/>
      <c r="O60" s="1096"/>
      <c r="P60" s="1096"/>
      <c r="Q60" s="1096"/>
      <c r="R60" s="1096"/>
      <c r="S60" s="1096"/>
      <c r="T60" s="1096"/>
      <c r="U60" s="1096"/>
      <c r="V60" s="1096"/>
      <c r="W60" s="1096"/>
      <c r="X60" s="1096"/>
      <c r="Y60" s="1096"/>
      <c r="Z60" s="1096"/>
      <c r="AA60" s="1096"/>
      <c r="AB60" s="1096"/>
      <c r="AC60" s="1097"/>
      <c r="AD60" s="261"/>
      <c r="AE60" s="258"/>
    </row>
    <row r="61" spans="1:31" s="177" customFormat="1" ht="15" customHeight="1">
      <c r="A61" s="254"/>
      <c r="B61" s="36"/>
      <c r="C61" s="1098"/>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100"/>
      <c r="AD61" s="261"/>
      <c r="AE61" s="258"/>
    </row>
    <row r="62" spans="1:31" s="177" customFormat="1" ht="15" customHeight="1">
      <c r="A62" s="254"/>
      <c r="B62" s="36"/>
      <c r="C62" s="1101"/>
      <c r="D62" s="1102"/>
      <c r="E62" s="1102"/>
      <c r="F62" s="1102"/>
      <c r="G62" s="1102"/>
      <c r="H62" s="1102"/>
      <c r="I62" s="1102"/>
      <c r="J62" s="1102"/>
      <c r="K62" s="1102"/>
      <c r="L62" s="1102"/>
      <c r="M62" s="1102"/>
      <c r="N62" s="1102"/>
      <c r="O62" s="1102"/>
      <c r="P62" s="1102"/>
      <c r="Q62" s="1102"/>
      <c r="R62" s="1102"/>
      <c r="S62" s="1102"/>
      <c r="T62" s="1102"/>
      <c r="U62" s="1102"/>
      <c r="V62" s="1102"/>
      <c r="W62" s="1102"/>
      <c r="X62" s="1102"/>
      <c r="Y62" s="1102"/>
      <c r="Z62" s="1102"/>
      <c r="AA62" s="1102"/>
      <c r="AB62" s="1102"/>
      <c r="AC62" s="1103"/>
      <c r="AD62" s="261"/>
      <c r="AE62" s="258"/>
    </row>
    <row r="63" spans="1:31" s="177" customFormat="1" ht="12.75" customHeight="1" thickBot="1">
      <c r="A63" s="254"/>
      <c r="B63" s="40"/>
      <c r="C63" s="266"/>
      <c r="D63" s="266"/>
      <c r="E63" s="266"/>
      <c r="F63" s="266"/>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8"/>
      <c r="AE63" s="258"/>
    </row>
    <row r="64" spans="1:31" s="177" customFormat="1" ht="15" customHeight="1" thickBot="1">
      <c r="A64" s="254"/>
      <c r="B64" s="41"/>
      <c r="C64" s="260"/>
      <c r="D64" s="260"/>
      <c r="E64" s="260"/>
      <c r="F64" s="260"/>
      <c r="G64" s="260"/>
      <c r="H64" s="264"/>
      <c r="I64" s="264"/>
      <c r="J64" s="264"/>
      <c r="K64" s="264"/>
      <c r="L64" s="264"/>
      <c r="M64" s="264"/>
      <c r="N64" s="264"/>
      <c r="O64" s="264"/>
      <c r="P64" s="264"/>
      <c r="Q64" s="264"/>
      <c r="R64" s="264"/>
      <c r="S64" s="264"/>
      <c r="T64" s="264"/>
      <c r="U64" s="264"/>
      <c r="V64" s="264"/>
      <c r="W64" s="264"/>
      <c r="X64" s="264"/>
      <c r="Y64" s="264"/>
      <c r="Z64" s="264"/>
      <c r="AA64" s="264"/>
      <c r="AB64" s="264"/>
      <c r="AC64" s="264"/>
      <c r="AD64" s="41"/>
      <c r="AE64" s="258"/>
    </row>
    <row r="65" spans="1:31" s="177" customFormat="1" ht="15" customHeight="1">
      <c r="A65" s="269"/>
      <c r="B65" s="142"/>
      <c r="C65" s="143"/>
      <c r="D65" s="143"/>
      <c r="E65" s="143"/>
      <c r="F65" s="144"/>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5"/>
      <c r="AE65" s="141"/>
    </row>
    <row r="66" spans="1:31" s="177" customFormat="1" ht="15" customHeight="1">
      <c r="A66" s="269"/>
      <c r="B66" s="146"/>
      <c r="C66" s="29" t="s">
        <v>14</v>
      </c>
      <c r="D66" s="140"/>
      <c r="E66" s="140"/>
      <c r="F66" s="147"/>
      <c r="G66" s="140"/>
      <c r="H66" s="140"/>
      <c r="I66" s="140"/>
      <c r="J66" s="140"/>
      <c r="K66" s="140"/>
      <c r="L66" s="140"/>
      <c r="M66" s="140"/>
      <c r="N66" s="140"/>
      <c r="O66" s="140"/>
      <c r="P66" s="140"/>
      <c r="Q66" s="140"/>
      <c r="R66" s="140"/>
      <c r="S66" s="140"/>
      <c r="T66" s="147"/>
      <c r="U66" s="140"/>
      <c r="V66" s="140"/>
      <c r="W66" s="140"/>
      <c r="X66" s="140"/>
      <c r="Y66" s="140"/>
      <c r="Z66" s="140"/>
      <c r="AA66" s="140"/>
      <c r="AB66" s="140"/>
      <c r="AC66" s="140"/>
      <c r="AD66" s="148"/>
      <c r="AE66" s="141"/>
    </row>
    <row r="67" spans="1:31" s="177" customFormat="1" ht="15" customHeight="1">
      <c r="A67" s="269"/>
      <c r="B67" s="146"/>
      <c r="C67" s="149" t="s">
        <v>15</v>
      </c>
      <c r="D67" s="149"/>
      <c r="E67" s="149"/>
      <c r="F67" s="149"/>
      <c r="G67" s="149"/>
      <c r="H67" s="149"/>
      <c r="I67" s="133"/>
      <c r="J67" s="133"/>
      <c r="K67" s="133"/>
      <c r="L67" s="133"/>
      <c r="M67" s="133"/>
      <c r="N67" s="133"/>
      <c r="O67" s="133"/>
      <c r="P67" s="133"/>
      <c r="Q67" s="133"/>
      <c r="R67" s="133"/>
      <c r="S67" s="133"/>
      <c r="T67" s="133"/>
      <c r="U67" s="133"/>
      <c r="V67" s="133"/>
      <c r="W67" s="149"/>
      <c r="X67" s="149"/>
      <c r="Y67" s="149"/>
      <c r="Z67" s="149"/>
      <c r="AA67" s="149"/>
      <c r="AB67" s="149"/>
      <c r="AC67" s="149"/>
      <c r="AD67" s="148"/>
      <c r="AE67" s="141"/>
    </row>
    <row r="68" spans="1:31" s="177" customFormat="1" ht="15" customHeight="1">
      <c r="A68" s="247"/>
      <c r="B68" s="146"/>
      <c r="C68" s="1084"/>
      <c r="D68" s="1085"/>
      <c r="E68" s="1085"/>
      <c r="F68" s="1085"/>
      <c r="G68" s="1085"/>
      <c r="H68" s="1085"/>
      <c r="I68" s="1085"/>
      <c r="J68" s="1085"/>
      <c r="K68" s="1085"/>
      <c r="L68" s="1085"/>
      <c r="M68" s="1085"/>
      <c r="N68" s="1085"/>
      <c r="O68" s="1085"/>
      <c r="P68" s="1085"/>
      <c r="Q68" s="1085"/>
      <c r="R68" s="1085"/>
      <c r="S68" s="1085"/>
      <c r="T68" s="1085"/>
      <c r="U68" s="1085"/>
      <c r="V68" s="1085"/>
      <c r="W68" s="1085"/>
      <c r="X68" s="1085"/>
      <c r="Y68" s="1085"/>
      <c r="Z68" s="1085"/>
      <c r="AA68" s="1085"/>
      <c r="AB68" s="1085"/>
      <c r="AC68" s="1086"/>
      <c r="AD68" s="148"/>
      <c r="AE68" s="150"/>
    </row>
    <row r="69" spans="1:31" s="177" customFormat="1" ht="15" customHeight="1">
      <c r="A69" s="247"/>
      <c r="B69" s="146"/>
      <c r="C69" s="1087"/>
      <c r="D69" s="108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9"/>
      <c r="AD69" s="148"/>
      <c r="AE69" s="150"/>
    </row>
    <row r="70" spans="1:31" s="177" customFormat="1" ht="15" customHeight="1">
      <c r="A70" s="247"/>
      <c r="B70" s="146"/>
      <c r="C70" s="1087"/>
      <c r="D70" s="1088"/>
      <c r="E70" s="1088"/>
      <c r="F70" s="1088"/>
      <c r="G70" s="1088"/>
      <c r="H70" s="1088"/>
      <c r="I70" s="1088"/>
      <c r="J70" s="1088"/>
      <c r="K70" s="1088"/>
      <c r="L70" s="1088"/>
      <c r="M70" s="1088"/>
      <c r="N70" s="1088"/>
      <c r="O70" s="1088"/>
      <c r="P70" s="1088"/>
      <c r="Q70" s="1088"/>
      <c r="R70" s="1088"/>
      <c r="S70" s="1088"/>
      <c r="T70" s="1088"/>
      <c r="U70" s="1088"/>
      <c r="V70" s="1088"/>
      <c r="W70" s="1088"/>
      <c r="X70" s="1088"/>
      <c r="Y70" s="1088"/>
      <c r="Z70" s="1088"/>
      <c r="AA70" s="1088"/>
      <c r="AB70" s="1088"/>
      <c r="AC70" s="1089"/>
      <c r="AD70" s="148"/>
      <c r="AE70" s="150"/>
    </row>
    <row r="71" spans="1:31" s="177" customFormat="1" ht="15" customHeight="1">
      <c r="A71" s="247"/>
      <c r="B71" s="146"/>
      <c r="C71" s="1087"/>
      <c r="D71" s="1088"/>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9"/>
      <c r="AD71" s="148"/>
      <c r="AE71" s="150"/>
    </row>
    <row r="72" spans="1:31" s="177" customFormat="1" ht="15" customHeight="1">
      <c r="A72" s="247"/>
      <c r="B72" s="146"/>
      <c r="C72" s="1087"/>
      <c r="D72" s="1088"/>
      <c r="E72" s="1088"/>
      <c r="F72" s="1088"/>
      <c r="G72" s="1088"/>
      <c r="H72" s="1088"/>
      <c r="I72" s="1088"/>
      <c r="J72" s="1088"/>
      <c r="K72" s="1088"/>
      <c r="L72" s="1088"/>
      <c r="M72" s="1088"/>
      <c r="N72" s="1088"/>
      <c r="O72" s="1088"/>
      <c r="P72" s="1088"/>
      <c r="Q72" s="1088"/>
      <c r="R72" s="1088"/>
      <c r="S72" s="1088"/>
      <c r="T72" s="1088"/>
      <c r="U72" s="1088"/>
      <c r="V72" s="1088"/>
      <c r="W72" s="1088"/>
      <c r="X72" s="1088"/>
      <c r="Y72" s="1088"/>
      <c r="Z72" s="1088"/>
      <c r="AA72" s="1088"/>
      <c r="AB72" s="1088"/>
      <c r="AC72" s="1089"/>
      <c r="AD72" s="148"/>
      <c r="AE72" s="150"/>
    </row>
    <row r="73" spans="1:31" s="177" customFormat="1" ht="15" customHeight="1">
      <c r="A73" s="247"/>
      <c r="B73" s="146"/>
      <c r="C73" s="1087"/>
      <c r="D73" s="1088"/>
      <c r="E73" s="1088"/>
      <c r="F73" s="1088"/>
      <c r="G73" s="1088"/>
      <c r="H73" s="1088"/>
      <c r="I73" s="1088"/>
      <c r="J73" s="1088"/>
      <c r="K73" s="1088"/>
      <c r="L73" s="1088"/>
      <c r="M73" s="1088"/>
      <c r="N73" s="1088"/>
      <c r="O73" s="1088"/>
      <c r="P73" s="1088"/>
      <c r="Q73" s="1088"/>
      <c r="R73" s="1088"/>
      <c r="S73" s="1088"/>
      <c r="T73" s="1088"/>
      <c r="U73" s="1088"/>
      <c r="V73" s="1088"/>
      <c r="W73" s="1088"/>
      <c r="X73" s="1088"/>
      <c r="Y73" s="1088"/>
      <c r="Z73" s="1088"/>
      <c r="AA73" s="1088"/>
      <c r="AB73" s="1088"/>
      <c r="AC73" s="1089"/>
      <c r="AD73" s="148"/>
      <c r="AE73" s="150"/>
    </row>
    <row r="74" spans="1:31" s="177" customFormat="1" ht="15" customHeight="1">
      <c r="A74" s="247"/>
      <c r="B74" s="146"/>
      <c r="C74" s="1090"/>
      <c r="D74" s="1091"/>
      <c r="E74" s="1091"/>
      <c r="F74" s="1091"/>
      <c r="G74" s="1091"/>
      <c r="H74" s="1091"/>
      <c r="I74" s="1091"/>
      <c r="J74" s="1091"/>
      <c r="K74" s="1091"/>
      <c r="L74" s="1091"/>
      <c r="M74" s="1091"/>
      <c r="N74" s="1091"/>
      <c r="O74" s="1091"/>
      <c r="P74" s="1091"/>
      <c r="Q74" s="1091"/>
      <c r="R74" s="1091"/>
      <c r="S74" s="1091"/>
      <c r="T74" s="1091"/>
      <c r="U74" s="1091"/>
      <c r="V74" s="1091"/>
      <c r="W74" s="1091"/>
      <c r="X74" s="1091"/>
      <c r="Y74" s="1091"/>
      <c r="Z74" s="1091"/>
      <c r="AA74" s="1091"/>
      <c r="AB74" s="1091"/>
      <c r="AC74" s="1092"/>
      <c r="AD74" s="148"/>
      <c r="AE74" s="150"/>
    </row>
    <row r="75" spans="1:31" s="177" customFormat="1" ht="15" customHeight="1">
      <c r="A75" s="247"/>
      <c r="B75" s="146"/>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148"/>
      <c r="AE75" s="150"/>
    </row>
    <row r="76" spans="1:31" s="177" customFormat="1" ht="15" customHeight="1">
      <c r="A76" s="247"/>
      <c r="B76" s="146"/>
      <c r="C76" s="271" t="s">
        <v>16</v>
      </c>
      <c r="D76" s="271"/>
      <c r="E76" s="271"/>
      <c r="F76" s="271"/>
      <c r="G76" s="271"/>
      <c r="H76" s="271"/>
      <c r="I76" s="271"/>
      <c r="J76" s="272"/>
      <c r="K76" s="272"/>
      <c r="L76" s="272"/>
      <c r="M76" s="272"/>
      <c r="N76" s="272"/>
      <c r="O76" s="272"/>
      <c r="P76" s="272"/>
      <c r="Q76" s="272"/>
      <c r="R76" s="272"/>
      <c r="S76" s="272"/>
      <c r="T76" s="272"/>
      <c r="U76" s="272"/>
      <c r="V76" s="272"/>
      <c r="W76" s="271"/>
      <c r="X76" s="271"/>
      <c r="Y76" s="271"/>
      <c r="Z76" s="271"/>
      <c r="AA76" s="271"/>
      <c r="AB76" s="271"/>
      <c r="AC76" s="271"/>
      <c r="AD76" s="148"/>
      <c r="AE76" s="150"/>
    </row>
    <row r="77" spans="1:31" s="177" customFormat="1" ht="15" customHeight="1">
      <c r="A77" s="247"/>
      <c r="B77" s="146"/>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48"/>
      <c r="AE77" s="150"/>
    </row>
    <row r="78" spans="1:31" s="177" customFormat="1" ht="15" customHeight="1">
      <c r="A78" s="247"/>
      <c r="B78" s="146"/>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3"/>
      <c r="Z78" s="1083"/>
      <c r="AA78" s="1083"/>
      <c r="AB78" s="1083"/>
      <c r="AC78" s="1083"/>
      <c r="AD78" s="148"/>
      <c r="AE78" s="150"/>
    </row>
    <row r="79" spans="1:31" s="177" customFormat="1" ht="15" customHeight="1">
      <c r="A79" s="247"/>
      <c r="B79" s="146"/>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c r="Z79" s="1083"/>
      <c r="AA79" s="1083"/>
      <c r="AB79" s="1083"/>
      <c r="AC79" s="1083"/>
      <c r="AD79" s="148"/>
      <c r="AE79" s="150"/>
    </row>
    <row r="80" spans="1:31" s="177" customFormat="1" ht="15" customHeight="1">
      <c r="A80" s="247"/>
      <c r="B80" s="146"/>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48"/>
      <c r="AE80" s="150"/>
    </row>
    <row r="81" spans="1:31" s="177" customFormat="1" ht="15" customHeight="1">
      <c r="A81" s="247"/>
      <c r="B81" s="146"/>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48"/>
      <c r="AE81" s="150"/>
    </row>
    <row r="82" spans="1:31" s="177" customFormat="1" ht="15" customHeight="1">
      <c r="A82" s="247"/>
      <c r="B82" s="146"/>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48"/>
      <c r="AE82" s="150"/>
    </row>
    <row r="83" spans="1:31" s="177" customFormat="1" ht="15" customHeight="1">
      <c r="A83" s="247"/>
      <c r="B83" s="146"/>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48"/>
      <c r="AE83" s="150"/>
    </row>
    <row r="84" spans="1:31" s="177" customFormat="1" ht="15" customHeight="1">
      <c r="A84" s="247"/>
      <c r="B84" s="146"/>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148"/>
      <c r="AE84" s="150"/>
    </row>
    <row r="85" spans="1:31" s="177" customFormat="1" ht="15" customHeight="1">
      <c r="A85" s="247"/>
      <c r="B85" s="146"/>
      <c r="C85" s="271" t="s">
        <v>17</v>
      </c>
      <c r="D85" s="271"/>
      <c r="E85" s="271"/>
      <c r="F85" s="271"/>
      <c r="G85" s="271"/>
      <c r="H85" s="271"/>
      <c r="I85" s="271"/>
      <c r="J85" s="272"/>
      <c r="K85" s="272"/>
      <c r="L85" s="272"/>
      <c r="M85" s="272"/>
      <c r="N85" s="272"/>
      <c r="O85" s="272"/>
      <c r="P85" s="272"/>
      <c r="Q85" s="272"/>
      <c r="R85" s="272"/>
      <c r="S85" s="272"/>
      <c r="T85" s="272"/>
      <c r="U85" s="272"/>
      <c r="V85" s="272"/>
      <c r="W85" s="271"/>
      <c r="X85" s="271"/>
      <c r="Y85" s="271"/>
      <c r="Z85" s="271"/>
      <c r="AA85" s="271"/>
      <c r="AB85" s="271"/>
      <c r="AC85" s="271"/>
      <c r="AD85" s="148"/>
      <c r="AE85" s="150"/>
    </row>
    <row r="86" spans="1:31" s="177" customFormat="1" ht="15" customHeight="1">
      <c r="A86" s="247"/>
      <c r="B86" s="146"/>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48"/>
      <c r="AE86" s="150"/>
    </row>
    <row r="87" spans="1:31" s="177" customFormat="1" ht="15" customHeight="1">
      <c r="A87" s="247"/>
      <c r="B87" s="146"/>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48"/>
      <c r="AE87" s="150"/>
    </row>
    <row r="88" spans="1:31" s="177" customFormat="1" ht="15" customHeight="1">
      <c r="A88" s="247"/>
      <c r="B88" s="146"/>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48"/>
      <c r="AE88" s="150"/>
    </row>
    <row r="89" spans="1:31" s="177" customFormat="1" ht="15" customHeight="1">
      <c r="A89" s="247"/>
      <c r="B89" s="146"/>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48"/>
      <c r="AE89" s="150"/>
    </row>
    <row r="90" spans="1:31" s="177" customFormat="1" ht="15" customHeight="1">
      <c r="A90" s="247"/>
      <c r="B90" s="146"/>
      <c r="C90" s="1083"/>
      <c r="D90" s="1083"/>
      <c r="E90" s="1083"/>
      <c r="F90" s="1083"/>
      <c r="G90" s="1083"/>
      <c r="H90" s="1083"/>
      <c r="I90" s="1083"/>
      <c r="J90" s="1083"/>
      <c r="K90" s="1083"/>
      <c r="L90" s="1083"/>
      <c r="M90" s="1083"/>
      <c r="N90" s="1083"/>
      <c r="O90" s="1083"/>
      <c r="P90" s="1083"/>
      <c r="Q90" s="1083"/>
      <c r="R90" s="1083"/>
      <c r="S90" s="1083"/>
      <c r="T90" s="1083"/>
      <c r="U90" s="1083"/>
      <c r="V90" s="1083"/>
      <c r="W90" s="1083"/>
      <c r="X90" s="1083"/>
      <c r="Y90" s="1083"/>
      <c r="Z90" s="1083"/>
      <c r="AA90" s="1083"/>
      <c r="AB90" s="1083"/>
      <c r="AC90" s="1083"/>
      <c r="AD90" s="148"/>
      <c r="AE90" s="150"/>
    </row>
    <row r="91" spans="1:31" s="177" customFormat="1" ht="15" customHeight="1">
      <c r="A91" s="247"/>
      <c r="B91" s="146"/>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48"/>
      <c r="AE91" s="150"/>
    </row>
    <row r="92" spans="1:31" s="177" customFormat="1" ht="15" customHeight="1">
      <c r="A92" s="247"/>
      <c r="B92" s="146"/>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3"/>
      <c r="Z92" s="1083"/>
      <c r="AA92" s="1083"/>
      <c r="AB92" s="1083"/>
      <c r="AC92" s="1083"/>
      <c r="AD92" s="148"/>
      <c r="AE92" s="150"/>
    </row>
    <row r="93" spans="1:31" s="177" customFormat="1" ht="15" customHeight="1">
      <c r="A93" s="247"/>
      <c r="B93" s="146"/>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148"/>
      <c r="AE93" s="150"/>
    </row>
    <row r="94" spans="1:31" s="177" customFormat="1" ht="15" customHeight="1">
      <c r="A94" s="247"/>
      <c r="B94" s="146"/>
      <c r="C94" s="271" t="s">
        <v>18</v>
      </c>
      <c r="D94" s="271"/>
      <c r="E94" s="271"/>
      <c r="F94" s="271"/>
      <c r="G94" s="271"/>
      <c r="H94" s="271"/>
      <c r="I94" s="271"/>
      <c r="J94" s="272"/>
      <c r="K94" s="272"/>
      <c r="L94" s="272"/>
      <c r="M94" s="272"/>
      <c r="N94" s="272"/>
      <c r="O94" s="272"/>
      <c r="P94" s="272"/>
      <c r="Q94" s="272"/>
      <c r="R94" s="272"/>
      <c r="S94" s="272"/>
      <c r="T94" s="272"/>
      <c r="U94" s="272"/>
      <c r="V94" s="272"/>
      <c r="W94" s="271"/>
      <c r="X94" s="271"/>
      <c r="Y94" s="271"/>
      <c r="Z94" s="271"/>
      <c r="AA94" s="271"/>
      <c r="AB94" s="271"/>
      <c r="AC94" s="271"/>
      <c r="AD94" s="148"/>
      <c r="AE94" s="150"/>
    </row>
    <row r="95" spans="1:31" s="177" customFormat="1" ht="15" customHeight="1">
      <c r="A95" s="247"/>
      <c r="B95" s="146"/>
      <c r="C95" s="1084"/>
      <c r="D95" s="1085"/>
      <c r="E95" s="1085"/>
      <c r="F95" s="1085"/>
      <c r="G95" s="1085"/>
      <c r="H95" s="1085"/>
      <c r="I95" s="1085"/>
      <c r="J95" s="1085"/>
      <c r="K95" s="1085"/>
      <c r="L95" s="1085"/>
      <c r="M95" s="1085"/>
      <c r="N95" s="1085"/>
      <c r="O95" s="1085"/>
      <c r="P95" s="1085"/>
      <c r="Q95" s="1085"/>
      <c r="R95" s="1085"/>
      <c r="S95" s="1085"/>
      <c r="T95" s="1085"/>
      <c r="U95" s="1085"/>
      <c r="V95" s="1085"/>
      <c r="W95" s="1085"/>
      <c r="X95" s="1085"/>
      <c r="Y95" s="1085"/>
      <c r="Z95" s="1085"/>
      <c r="AA95" s="1085"/>
      <c r="AB95" s="1085"/>
      <c r="AC95" s="1086"/>
      <c r="AD95" s="148"/>
      <c r="AE95" s="150"/>
    </row>
    <row r="96" spans="1:31" s="177" customFormat="1" ht="15" customHeight="1">
      <c r="A96" s="247"/>
      <c r="B96" s="146"/>
      <c r="C96" s="1087"/>
      <c r="D96" s="1088"/>
      <c r="E96" s="1088"/>
      <c r="F96" s="1088"/>
      <c r="G96" s="1088"/>
      <c r="H96" s="1088"/>
      <c r="I96" s="1088"/>
      <c r="J96" s="1088"/>
      <c r="K96" s="1088"/>
      <c r="L96" s="1088"/>
      <c r="M96" s="1088"/>
      <c r="N96" s="1088"/>
      <c r="O96" s="1088"/>
      <c r="P96" s="1088"/>
      <c r="Q96" s="1088"/>
      <c r="R96" s="1088"/>
      <c r="S96" s="1088"/>
      <c r="T96" s="1088"/>
      <c r="U96" s="1088"/>
      <c r="V96" s="1088"/>
      <c r="W96" s="1088"/>
      <c r="X96" s="1088"/>
      <c r="Y96" s="1088"/>
      <c r="Z96" s="1088"/>
      <c r="AA96" s="1088"/>
      <c r="AB96" s="1088"/>
      <c r="AC96" s="1089"/>
      <c r="AD96" s="148"/>
      <c r="AE96" s="150"/>
    </row>
    <row r="97" spans="1:31" s="177" customFormat="1" ht="15" customHeight="1">
      <c r="A97" s="247"/>
      <c r="B97" s="146"/>
      <c r="C97" s="1087"/>
      <c r="D97" s="1088"/>
      <c r="E97" s="1088"/>
      <c r="F97" s="1088"/>
      <c r="G97" s="1088"/>
      <c r="H97" s="1088"/>
      <c r="I97" s="1088"/>
      <c r="J97" s="1088"/>
      <c r="K97" s="1088"/>
      <c r="L97" s="1088"/>
      <c r="M97" s="1088"/>
      <c r="N97" s="1088"/>
      <c r="O97" s="1088"/>
      <c r="P97" s="1088"/>
      <c r="Q97" s="1088"/>
      <c r="R97" s="1088"/>
      <c r="S97" s="1088"/>
      <c r="T97" s="1088"/>
      <c r="U97" s="1088"/>
      <c r="V97" s="1088"/>
      <c r="W97" s="1088"/>
      <c r="X97" s="1088"/>
      <c r="Y97" s="1088"/>
      <c r="Z97" s="1088"/>
      <c r="AA97" s="1088"/>
      <c r="AB97" s="1088"/>
      <c r="AC97" s="1089"/>
      <c r="AD97" s="148"/>
      <c r="AE97" s="150"/>
    </row>
    <row r="98" spans="1:31" s="177" customFormat="1" ht="15" customHeight="1">
      <c r="A98" s="247"/>
      <c r="B98" s="146"/>
      <c r="C98" s="1087"/>
      <c r="D98" s="1088"/>
      <c r="E98" s="1088"/>
      <c r="F98" s="1088"/>
      <c r="G98" s="1088"/>
      <c r="H98" s="1088"/>
      <c r="I98" s="1088"/>
      <c r="J98" s="1088"/>
      <c r="K98" s="1088"/>
      <c r="L98" s="1088"/>
      <c r="M98" s="1088"/>
      <c r="N98" s="1088"/>
      <c r="O98" s="1088"/>
      <c r="P98" s="1088"/>
      <c r="Q98" s="1088"/>
      <c r="R98" s="1088"/>
      <c r="S98" s="1088"/>
      <c r="T98" s="1088"/>
      <c r="U98" s="1088"/>
      <c r="V98" s="1088"/>
      <c r="W98" s="1088"/>
      <c r="X98" s="1088"/>
      <c r="Y98" s="1088"/>
      <c r="Z98" s="1088"/>
      <c r="AA98" s="1088"/>
      <c r="AB98" s="1088"/>
      <c r="AC98" s="1089"/>
      <c r="AD98" s="148"/>
      <c r="AE98" s="150"/>
    </row>
    <row r="99" spans="1:31" s="177" customFormat="1" ht="15" customHeight="1">
      <c r="A99" s="247"/>
      <c r="B99" s="146"/>
      <c r="C99" s="1087"/>
      <c r="D99" s="1088"/>
      <c r="E99" s="1088"/>
      <c r="F99" s="1088"/>
      <c r="G99" s="1088"/>
      <c r="H99" s="1088"/>
      <c r="I99" s="1088"/>
      <c r="J99" s="1088"/>
      <c r="K99" s="1088"/>
      <c r="L99" s="1088"/>
      <c r="M99" s="1088"/>
      <c r="N99" s="1088"/>
      <c r="O99" s="1088"/>
      <c r="P99" s="1088"/>
      <c r="Q99" s="1088"/>
      <c r="R99" s="1088"/>
      <c r="S99" s="1088"/>
      <c r="T99" s="1088"/>
      <c r="U99" s="1088"/>
      <c r="V99" s="1088"/>
      <c r="W99" s="1088"/>
      <c r="X99" s="1088"/>
      <c r="Y99" s="1088"/>
      <c r="Z99" s="1088"/>
      <c r="AA99" s="1088"/>
      <c r="AB99" s="1088"/>
      <c r="AC99" s="1089"/>
      <c r="AD99" s="148"/>
      <c r="AE99" s="150"/>
    </row>
    <row r="100" spans="1:31" s="177" customFormat="1" ht="15" customHeight="1">
      <c r="A100" s="247"/>
      <c r="B100" s="146"/>
      <c r="C100" s="1087"/>
      <c r="D100" s="1088"/>
      <c r="E100" s="1088"/>
      <c r="F100" s="1088"/>
      <c r="G100" s="1088"/>
      <c r="H100" s="1088"/>
      <c r="I100" s="1088"/>
      <c r="J100" s="1088"/>
      <c r="K100" s="1088"/>
      <c r="L100" s="1088"/>
      <c r="M100" s="1088"/>
      <c r="N100" s="1088"/>
      <c r="O100" s="1088"/>
      <c r="P100" s="1088"/>
      <c r="Q100" s="1088"/>
      <c r="R100" s="1088"/>
      <c r="S100" s="1088"/>
      <c r="T100" s="1088"/>
      <c r="U100" s="1088"/>
      <c r="V100" s="1088"/>
      <c r="W100" s="1088"/>
      <c r="X100" s="1088"/>
      <c r="Y100" s="1088"/>
      <c r="Z100" s="1088"/>
      <c r="AA100" s="1088"/>
      <c r="AB100" s="1088"/>
      <c r="AC100" s="1089"/>
      <c r="AD100" s="148"/>
      <c r="AE100" s="150"/>
    </row>
    <row r="101" spans="1:31" s="177" customFormat="1" ht="15" customHeight="1">
      <c r="A101" s="247"/>
      <c r="B101" s="146"/>
      <c r="C101" s="1090"/>
      <c r="D101" s="1091"/>
      <c r="E101" s="1091"/>
      <c r="F101" s="1091"/>
      <c r="G101" s="1091"/>
      <c r="H101" s="1091"/>
      <c r="I101" s="1091"/>
      <c r="J101" s="1091"/>
      <c r="K101" s="1091"/>
      <c r="L101" s="1091"/>
      <c r="M101" s="1091"/>
      <c r="N101" s="1091"/>
      <c r="O101" s="1091"/>
      <c r="P101" s="1091"/>
      <c r="Q101" s="1091"/>
      <c r="R101" s="1091"/>
      <c r="S101" s="1091"/>
      <c r="T101" s="1091"/>
      <c r="U101" s="1091"/>
      <c r="V101" s="1091"/>
      <c r="W101" s="1091"/>
      <c r="X101" s="1091"/>
      <c r="Y101" s="1091"/>
      <c r="Z101" s="1091"/>
      <c r="AA101" s="1091"/>
      <c r="AB101" s="1091"/>
      <c r="AC101" s="1092"/>
      <c r="AD101" s="148"/>
      <c r="AE101" s="150"/>
    </row>
    <row r="102" spans="1:31" s="177" customFormat="1" ht="15" customHeight="1">
      <c r="A102" s="247"/>
      <c r="B102" s="146"/>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148"/>
      <c r="AE102" s="150"/>
    </row>
    <row r="103" spans="1:31" s="177" customFormat="1" ht="15" customHeight="1">
      <c r="A103" s="247"/>
      <c r="B103" s="146"/>
      <c r="C103" s="271" t="s">
        <v>19</v>
      </c>
      <c r="D103" s="271"/>
      <c r="E103" s="271"/>
      <c r="F103" s="271"/>
      <c r="G103" s="271"/>
      <c r="H103" s="271"/>
      <c r="I103" s="271"/>
      <c r="J103" s="272"/>
      <c r="K103" s="272"/>
      <c r="L103" s="272"/>
      <c r="M103" s="272"/>
      <c r="N103" s="272"/>
      <c r="O103" s="272"/>
      <c r="P103" s="272"/>
      <c r="Q103" s="272"/>
      <c r="R103" s="272"/>
      <c r="S103" s="272"/>
      <c r="T103" s="272"/>
      <c r="U103" s="272"/>
      <c r="V103" s="272"/>
      <c r="W103" s="271"/>
      <c r="X103" s="271"/>
      <c r="Y103" s="271"/>
      <c r="Z103" s="271"/>
      <c r="AA103" s="271"/>
      <c r="AB103" s="271"/>
      <c r="AC103" s="271"/>
      <c r="AD103" s="148"/>
      <c r="AE103" s="150"/>
    </row>
    <row r="104" spans="1:31" s="177" customFormat="1" ht="15" customHeight="1">
      <c r="A104" s="247"/>
      <c r="B104" s="146"/>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c r="Y104" s="1083"/>
      <c r="Z104" s="1083"/>
      <c r="AA104" s="1083"/>
      <c r="AB104" s="1083"/>
      <c r="AC104" s="1083"/>
      <c r="AD104" s="148"/>
      <c r="AE104" s="150"/>
    </row>
    <row r="105" spans="1:31" s="177" customFormat="1" ht="15" customHeight="1">
      <c r="A105" s="247"/>
      <c r="B105" s="146"/>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48"/>
      <c r="AE105" s="150"/>
    </row>
    <row r="106" spans="1:31" s="177" customFormat="1" ht="15" customHeight="1">
      <c r="A106" s="247"/>
      <c r="B106" s="146"/>
      <c r="C106" s="1083"/>
      <c r="D106" s="1083"/>
      <c r="E106" s="1083"/>
      <c r="F106" s="1083"/>
      <c r="G106" s="1083"/>
      <c r="H106" s="1083"/>
      <c r="I106" s="1083"/>
      <c r="J106" s="1083"/>
      <c r="K106" s="1083"/>
      <c r="L106" s="1083"/>
      <c r="M106" s="1083"/>
      <c r="N106" s="1083"/>
      <c r="O106" s="1083"/>
      <c r="P106" s="1083"/>
      <c r="Q106" s="1083"/>
      <c r="R106" s="1083"/>
      <c r="S106" s="1083"/>
      <c r="T106" s="1083"/>
      <c r="U106" s="1083"/>
      <c r="V106" s="1083"/>
      <c r="W106" s="1083"/>
      <c r="X106" s="1083"/>
      <c r="Y106" s="1083"/>
      <c r="Z106" s="1083"/>
      <c r="AA106" s="1083"/>
      <c r="AB106" s="1083"/>
      <c r="AC106" s="1083"/>
      <c r="AD106" s="148"/>
      <c r="AE106" s="150"/>
    </row>
    <row r="107" spans="1:31" s="177" customFormat="1" ht="15" customHeight="1">
      <c r="A107" s="247"/>
      <c r="B107" s="146"/>
      <c r="C107" s="1083"/>
      <c r="D107" s="1083"/>
      <c r="E107" s="1083"/>
      <c r="F107" s="1083"/>
      <c r="G107" s="1083"/>
      <c r="H107" s="1083"/>
      <c r="I107" s="1083"/>
      <c r="J107" s="1083"/>
      <c r="K107" s="1083"/>
      <c r="L107" s="1083"/>
      <c r="M107" s="1083"/>
      <c r="N107" s="1083"/>
      <c r="O107" s="1083"/>
      <c r="P107" s="1083"/>
      <c r="Q107" s="1083"/>
      <c r="R107" s="1083"/>
      <c r="S107" s="1083"/>
      <c r="T107" s="1083"/>
      <c r="U107" s="1083"/>
      <c r="V107" s="1083"/>
      <c r="W107" s="1083"/>
      <c r="X107" s="1083"/>
      <c r="Y107" s="1083"/>
      <c r="Z107" s="1083"/>
      <c r="AA107" s="1083"/>
      <c r="AB107" s="1083"/>
      <c r="AC107" s="1083"/>
      <c r="AD107" s="148"/>
      <c r="AE107" s="150"/>
    </row>
    <row r="108" spans="1:31" s="177" customFormat="1" ht="15" customHeight="1">
      <c r="A108" s="247"/>
      <c r="B108" s="146"/>
      <c r="C108" s="1083"/>
      <c r="D108" s="1083"/>
      <c r="E108" s="1083"/>
      <c r="F108" s="1083"/>
      <c r="G108" s="1083"/>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3"/>
      <c r="AC108" s="1083"/>
      <c r="AD108" s="148"/>
      <c r="AE108" s="150"/>
    </row>
    <row r="109" spans="1:31" s="177" customFormat="1" ht="15" customHeight="1">
      <c r="A109" s="247"/>
      <c r="B109" s="146"/>
      <c r="C109" s="1083"/>
      <c r="D109" s="1083"/>
      <c r="E109" s="1083"/>
      <c r="F109" s="1083"/>
      <c r="G109" s="1083"/>
      <c r="H109" s="1083"/>
      <c r="I109" s="1083"/>
      <c r="J109" s="1083"/>
      <c r="K109" s="1083"/>
      <c r="L109" s="1083"/>
      <c r="M109" s="1083"/>
      <c r="N109" s="1083"/>
      <c r="O109" s="1083"/>
      <c r="P109" s="1083"/>
      <c r="Q109" s="1083"/>
      <c r="R109" s="1083"/>
      <c r="S109" s="1083"/>
      <c r="T109" s="1083"/>
      <c r="U109" s="1083"/>
      <c r="V109" s="1083"/>
      <c r="W109" s="1083"/>
      <c r="X109" s="1083"/>
      <c r="Y109" s="1083"/>
      <c r="Z109" s="1083"/>
      <c r="AA109" s="1083"/>
      <c r="AB109" s="1083"/>
      <c r="AC109" s="1083"/>
      <c r="AD109" s="148"/>
      <c r="AE109" s="150"/>
    </row>
    <row r="110" spans="1:31" s="177" customFormat="1" ht="15" customHeight="1">
      <c r="A110" s="247"/>
      <c r="B110" s="146"/>
      <c r="C110" s="1083"/>
      <c r="D110" s="1083"/>
      <c r="E110" s="1083"/>
      <c r="F110" s="1083"/>
      <c r="G110" s="1083"/>
      <c r="H110" s="1083"/>
      <c r="I110" s="1083"/>
      <c r="J110" s="1083"/>
      <c r="K110" s="1083"/>
      <c r="L110" s="1083"/>
      <c r="M110" s="1083"/>
      <c r="N110" s="1083"/>
      <c r="O110" s="1083"/>
      <c r="P110" s="1083"/>
      <c r="Q110" s="1083"/>
      <c r="R110" s="1083"/>
      <c r="S110" s="1083"/>
      <c r="T110" s="1083"/>
      <c r="U110" s="1083"/>
      <c r="V110" s="1083"/>
      <c r="W110" s="1083"/>
      <c r="X110" s="1083"/>
      <c r="Y110" s="1083"/>
      <c r="Z110" s="1083"/>
      <c r="AA110" s="1083"/>
      <c r="AB110" s="1083"/>
      <c r="AC110" s="1083"/>
      <c r="AD110" s="148"/>
      <c r="AE110" s="150"/>
    </row>
    <row r="111" spans="1:31" s="177" customFormat="1" ht="15" customHeight="1">
      <c r="A111" s="247"/>
      <c r="B111" s="146"/>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148"/>
      <c r="AE111" s="150"/>
    </row>
    <row r="112" spans="1:31" s="177" customFormat="1" ht="15" customHeight="1">
      <c r="A112" s="247"/>
      <c r="B112" s="146"/>
      <c r="C112" s="271" t="s">
        <v>22</v>
      </c>
      <c r="D112" s="271"/>
      <c r="E112" s="271"/>
      <c r="F112" s="271"/>
      <c r="G112" s="271"/>
      <c r="H112" s="271"/>
      <c r="I112" s="271"/>
      <c r="J112" s="272"/>
      <c r="K112" s="272"/>
      <c r="L112" s="272"/>
      <c r="M112" s="272"/>
      <c r="N112" s="272"/>
      <c r="O112" s="272"/>
      <c r="P112" s="272"/>
      <c r="Q112" s="272"/>
      <c r="R112" s="272"/>
      <c r="S112" s="272"/>
      <c r="T112" s="272"/>
      <c r="U112" s="272"/>
      <c r="V112" s="272"/>
      <c r="W112" s="271"/>
      <c r="X112" s="271"/>
      <c r="Y112" s="271"/>
      <c r="Z112" s="271"/>
      <c r="AA112" s="271"/>
      <c r="AB112" s="271"/>
      <c r="AC112" s="271"/>
      <c r="AD112" s="148"/>
      <c r="AE112" s="150"/>
    </row>
    <row r="113" spans="1:31" s="177" customFormat="1" ht="15" customHeight="1">
      <c r="A113" s="247"/>
      <c r="B113" s="146"/>
      <c r="C113" s="1084"/>
      <c r="D113" s="1085"/>
      <c r="E113" s="1085"/>
      <c r="F113" s="1085"/>
      <c r="G113" s="1085"/>
      <c r="H113" s="1085"/>
      <c r="I113" s="1085"/>
      <c r="J113" s="1085"/>
      <c r="K113" s="1085"/>
      <c r="L113" s="1085"/>
      <c r="M113" s="1085"/>
      <c r="N113" s="1085"/>
      <c r="O113" s="1085"/>
      <c r="P113" s="1085"/>
      <c r="Q113" s="1085"/>
      <c r="R113" s="1085"/>
      <c r="S113" s="1085"/>
      <c r="T113" s="1085"/>
      <c r="U113" s="1085"/>
      <c r="V113" s="1085"/>
      <c r="W113" s="1085"/>
      <c r="X113" s="1085"/>
      <c r="Y113" s="1085"/>
      <c r="Z113" s="1085"/>
      <c r="AA113" s="1085"/>
      <c r="AB113" s="1085"/>
      <c r="AC113" s="1086"/>
      <c r="AD113" s="148"/>
      <c r="AE113" s="150"/>
    </row>
    <row r="114" spans="1:31" s="177" customFormat="1" ht="15" customHeight="1">
      <c r="A114" s="247"/>
      <c r="B114" s="146"/>
      <c r="C114" s="1087"/>
      <c r="D114" s="1088"/>
      <c r="E114" s="1088"/>
      <c r="F114" s="1088"/>
      <c r="G114" s="1088"/>
      <c r="H114" s="1088"/>
      <c r="I114" s="1088"/>
      <c r="J114" s="1088"/>
      <c r="K114" s="1088"/>
      <c r="L114" s="1088"/>
      <c r="M114" s="1088"/>
      <c r="N114" s="1088"/>
      <c r="O114" s="1088"/>
      <c r="P114" s="1088"/>
      <c r="Q114" s="1088"/>
      <c r="R114" s="1088"/>
      <c r="S114" s="1088"/>
      <c r="T114" s="1088"/>
      <c r="U114" s="1088"/>
      <c r="V114" s="1088"/>
      <c r="W114" s="1088"/>
      <c r="X114" s="1088"/>
      <c r="Y114" s="1088"/>
      <c r="Z114" s="1088"/>
      <c r="AA114" s="1088"/>
      <c r="AB114" s="1088"/>
      <c r="AC114" s="1089"/>
      <c r="AD114" s="148"/>
      <c r="AE114" s="150"/>
    </row>
    <row r="115" spans="1:31" s="177" customFormat="1" ht="15" customHeight="1">
      <c r="A115" s="247"/>
      <c r="B115" s="146"/>
      <c r="C115" s="1087"/>
      <c r="D115" s="1088"/>
      <c r="E115" s="1088"/>
      <c r="F115" s="1088"/>
      <c r="G115" s="1088"/>
      <c r="H115" s="1088"/>
      <c r="I115" s="1088"/>
      <c r="J115" s="1088"/>
      <c r="K115" s="1088"/>
      <c r="L115" s="1088"/>
      <c r="M115" s="1088"/>
      <c r="N115" s="1088"/>
      <c r="O115" s="1088"/>
      <c r="P115" s="1088"/>
      <c r="Q115" s="1088"/>
      <c r="R115" s="1088"/>
      <c r="S115" s="1088"/>
      <c r="T115" s="1088"/>
      <c r="U115" s="1088"/>
      <c r="V115" s="1088"/>
      <c r="W115" s="1088"/>
      <c r="X115" s="1088"/>
      <c r="Y115" s="1088"/>
      <c r="Z115" s="1088"/>
      <c r="AA115" s="1088"/>
      <c r="AB115" s="1088"/>
      <c r="AC115" s="1089"/>
      <c r="AD115" s="148"/>
      <c r="AE115" s="150"/>
    </row>
    <row r="116" spans="1:31" s="177" customFormat="1" ht="15" customHeight="1">
      <c r="A116" s="247"/>
      <c r="B116" s="146"/>
      <c r="C116" s="1087"/>
      <c r="D116" s="1088"/>
      <c r="E116" s="1088"/>
      <c r="F116" s="1088"/>
      <c r="G116" s="1088"/>
      <c r="H116" s="1088"/>
      <c r="I116" s="1088"/>
      <c r="J116" s="1088"/>
      <c r="K116" s="1088"/>
      <c r="L116" s="1088"/>
      <c r="M116" s="1088"/>
      <c r="N116" s="1088"/>
      <c r="O116" s="1088"/>
      <c r="P116" s="1088"/>
      <c r="Q116" s="1088"/>
      <c r="R116" s="1088"/>
      <c r="S116" s="1088"/>
      <c r="T116" s="1088"/>
      <c r="U116" s="1088"/>
      <c r="V116" s="1088"/>
      <c r="W116" s="1088"/>
      <c r="X116" s="1088"/>
      <c r="Y116" s="1088"/>
      <c r="Z116" s="1088"/>
      <c r="AA116" s="1088"/>
      <c r="AB116" s="1088"/>
      <c r="AC116" s="1089"/>
      <c r="AD116" s="148"/>
      <c r="AE116" s="150"/>
    </row>
    <row r="117" spans="1:31" s="177" customFormat="1" ht="15" customHeight="1">
      <c r="A117" s="247"/>
      <c r="B117" s="146"/>
      <c r="C117" s="1087"/>
      <c r="D117" s="1088"/>
      <c r="E117" s="1088"/>
      <c r="F117" s="1088"/>
      <c r="G117" s="1088"/>
      <c r="H117" s="1088"/>
      <c r="I117" s="1088"/>
      <c r="J117" s="1088"/>
      <c r="K117" s="1088"/>
      <c r="L117" s="1088"/>
      <c r="M117" s="1088"/>
      <c r="N117" s="1088"/>
      <c r="O117" s="1088"/>
      <c r="P117" s="1088"/>
      <c r="Q117" s="1088"/>
      <c r="R117" s="1088"/>
      <c r="S117" s="1088"/>
      <c r="T117" s="1088"/>
      <c r="U117" s="1088"/>
      <c r="V117" s="1088"/>
      <c r="W117" s="1088"/>
      <c r="X117" s="1088"/>
      <c r="Y117" s="1088"/>
      <c r="Z117" s="1088"/>
      <c r="AA117" s="1088"/>
      <c r="AB117" s="1088"/>
      <c r="AC117" s="1089"/>
      <c r="AD117" s="148"/>
      <c r="AE117" s="150"/>
    </row>
    <row r="118" spans="1:31" s="177" customFormat="1" ht="15" customHeight="1">
      <c r="A118" s="247"/>
      <c r="B118" s="146"/>
      <c r="C118" s="1087"/>
      <c r="D118" s="1088"/>
      <c r="E118" s="1088"/>
      <c r="F118" s="1088"/>
      <c r="G118" s="1088"/>
      <c r="H118" s="1088"/>
      <c r="I118" s="1088"/>
      <c r="J118" s="1088"/>
      <c r="K118" s="1088"/>
      <c r="L118" s="1088"/>
      <c r="M118" s="1088"/>
      <c r="N118" s="1088"/>
      <c r="O118" s="1088"/>
      <c r="P118" s="1088"/>
      <c r="Q118" s="1088"/>
      <c r="R118" s="1088"/>
      <c r="S118" s="1088"/>
      <c r="T118" s="1088"/>
      <c r="U118" s="1088"/>
      <c r="V118" s="1088"/>
      <c r="W118" s="1088"/>
      <c r="X118" s="1088"/>
      <c r="Y118" s="1088"/>
      <c r="Z118" s="1088"/>
      <c r="AA118" s="1088"/>
      <c r="AB118" s="1088"/>
      <c r="AC118" s="1089"/>
      <c r="AD118" s="148"/>
      <c r="AE118" s="150"/>
    </row>
    <row r="119" spans="1:31" s="177" customFormat="1" ht="15" customHeight="1">
      <c r="A119" s="247"/>
      <c r="B119" s="146"/>
      <c r="C119" s="1090"/>
      <c r="D119" s="1091"/>
      <c r="E119" s="1091"/>
      <c r="F119" s="1091"/>
      <c r="G119" s="1091"/>
      <c r="H119" s="1091"/>
      <c r="I119" s="1091"/>
      <c r="J119" s="1091"/>
      <c r="K119" s="1091"/>
      <c r="L119" s="1091"/>
      <c r="M119" s="1091"/>
      <c r="N119" s="1091"/>
      <c r="O119" s="1091"/>
      <c r="P119" s="1091"/>
      <c r="Q119" s="1091"/>
      <c r="R119" s="1091"/>
      <c r="S119" s="1091"/>
      <c r="T119" s="1091"/>
      <c r="U119" s="1091"/>
      <c r="V119" s="1091"/>
      <c r="W119" s="1091"/>
      <c r="X119" s="1091"/>
      <c r="Y119" s="1091"/>
      <c r="Z119" s="1091"/>
      <c r="AA119" s="1091"/>
      <c r="AB119" s="1091"/>
      <c r="AC119" s="1092"/>
      <c r="AD119" s="148"/>
      <c r="AE119" s="150"/>
    </row>
    <row r="120" spans="1:31" s="177" customFormat="1" ht="15" customHeight="1" thickBot="1">
      <c r="A120" s="269"/>
      <c r="B120" s="273"/>
      <c r="C120" s="274"/>
      <c r="D120" s="274"/>
      <c r="E120" s="274"/>
      <c r="F120" s="275"/>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6"/>
      <c r="AE120" s="141"/>
    </row>
    <row r="121" spans="1:31" s="177" customFormat="1"/>
    <row r="122" spans="1:31" s="177" customFormat="1"/>
    <row r="123" spans="1:31" hidden="1"/>
    <row r="124" spans="1:31" hidden="1"/>
    <row r="125" spans="1:31" hidden="1"/>
    <row r="126" spans="1:31" hidden="1"/>
    <row r="127" spans="1:31" hidden="1"/>
    <row r="128" spans="1:31"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sheetData>
  <sheetProtection password="DE42" sheet="1" objects="1" scenarios="1" selectLockedCells="1"/>
  <mergeCells count="35">
    <mergeCell ref="H27:AC27"/>
    <mergeCell ref="L28:AC28"/>
    <mergeCell ref="E29:AC29"/>
    <mergeCell ref="H30:AC30"/>
    <mergeCell ref="C32:AC32"/>
    <mergeCell ref="L15:AC15"/>
    <mergeCell ref="E16:AC16"/>
    <mergeCell ref="H17:AC17"/>
    <mergeCell ref="C19:AC19"/>
    <mergeCell ref="C21:AC23"/>
    <mergeCell ref="B9:L9"/>
    <mergeCell ref="B11:AD11"/>
    <mergeCell ref="H14:AC14"/>
    <mergeCell ref="B2:AD6"/>
    <mergeCell ref="AB8:AD8"/>
    <mergeCell ref="B7:AD7"/>
    <mergeCell ref="C34:AC36"/>
    <mergeCell ref="H40:AC40"/>
    <mergeCell ref="L41:AC41"/>
    <mergeCell ref="E42:AC42"/>
    <mergeCell ref="H43:AC43"/>
    <mergeCell ref="C45:AC45"/>
    <mergeCell ref="C47:AC49"/>
    <mergeCell ref="H53:AC53"/>
    <mergeCell ref="L54:AC54"/>
    <mergeCell ref="E55:AC55"/>
    <mergeCell ref="C86:AC92"/>
    <mergeCell ref="C95:AC101"/>
    <mergeCell ref="C104:AC110"/>
    <mergeCell ref="C113:AC119"/>
    <mergeCell ref="H56:AC56"/>
    <mergeCell ref="C58:AC58"/>
    <mergeCell ref="C60:AC62"/>
    <mergeCell ref="C68:AC74"/>
    <mergeCell ref="C77:AC83"/>
  </mergeCells>
  <hyperlinks>
    <hyperlink ref="AB8:AD8" location="Índice!A1" display="Índice"/>
  </hyperlinks>
  <pageMargins left="0.70866141732283472" right="0.70866141732283472" top="0.74803149606299213" bottom="0.74803149606299213" header="0.31496062992125984" footer="0.31496062992125984"/>
  <pageSetup scale="77" orientation="portrait" horizontalDpi="300" r:id="rId1"/>
  <headerFooter>
    <oddHeader>&amp;CMódulo 1 Seccion IX
Participantes y Comentarios</oddHeader>
    <oddFooter>&amp;LCenso Nacional de Gobierno, Seguridad Pública y Sistema Penitenciario Estatales 2017&amp;R&amp;P de &amp;N</oddFooter>
  </headerFooter>
  <rowBreaks count="1" manualBreakCount="1">
    <brk id="64" max="30" man="1"/>
  </rowBreaks>
  <drawing r:id="rId2"/>
</worksheet>
</file>

<file path=xl/worksheets/sheet7.xml><?xml version="1.0" encoding="utf-8"?>
<worksheet xmlns="http://schemas.openxmlformats.org/spreadsheetml/2006/main" xmlns:r="http://schemas.openxmlformats.org/officeDocument/2006/relationships">
  <dimension ref="A1:BH1039"/>
  <sheetViews>
    <sheetView view="pageBreakPreview" zoomScaleNormal="100" zoomScaleSheetLayoutView="100" zoomScalePageLayoutView="70" workbookViewId="0"/>
  </sheetViews>
  <sheetFormatPr baseColWidth="10" defaultColWidth="0" defaultRowHeight="15" customHeight="1" zeroHeight="1"/>
  <cols>
    <col min="1" max="2" width="3.7109375" style="62" customWidth="1"/>
    <col min="3" max="13" width="3.7109375" style="1" customWidth="1"/>
    <col min="14" max="15" width="3.7109375" style="62" customWidth="1"/>
    <col min="16" max="31" width="3.7109375" style="1" customWidth="1"/>
    <col min="32" max="32" width="11.42578125" style="1" hidden="1" customWidth="1"/>
    <col min="33" max="33" width="11.42578125" style="62" hidden="1" customWidth="1"/>
    <col min="34" max="16384" width="11.42578125" style="1" hidden="1"/>
  </cols>
  <sheetData>
    <row r="1" spans="1:32" s="2" customFormat="1" ht="15.75" customHeight="1">
      <c r="A1" s="45"/>
      <c r="B1" s="658" t="s">
        <v>327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46"/>
      <c r="AF1" s="22"/>
    </row>
    <row r="2" spans="1:32" s="2" customFormat="1" ht="15.75" customHeight="1">
      <c r="A2" s="45"/>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46"/>
      <c r="AF2" s="22"/>
    </row>
    <row r="3" spans="1:32" s="2" customFormat="1" ht="15.75" customHeight="1">
      <c r="A3" s="45"/>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46"/>
      <c r="AF3" s="22"/>
    </row>
    <row r="4" spans="1:32" s="2" customFormat="1" ht="15.75" customHeight="1">
      <c r="A4" s="45"/>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46"/>
      <c r="AF4" s="22"/>
    </row>
    <row r="5" spans="1:32" s="2" customFormat="1" ht="15.75" customHeight="1">
      <c r="A5" s="47"/>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48"/>
      <c r="AF5" s="22"/>
    </row>
    <row r="6" spans="1:32" s="2" customFormat="1" ht="87" customHeight="1">
      <c r="A6" s="47"/>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48"/>
      <c r="AF6" s="22"/>
    </row>
    <row r="7" spans="1:32" s="100" customFormat="1" ht="22.5" customHeight="1">
      <c r="A7" s="64"/>
      <c r="B7" s="689" t="str">
        <f>IF(Presentación!$B$9="","",Presentación!$B$9)</f>
        <v>Veracruz de Ignacio de la Llave</v>
      </c>
      <c r="C7" s="690"/>
      <c r="D7" s="690"/>
      <c r="E7" s="690"/>
      <c r="F7" s="690"/>
      <c r="G7" s="690"/>
      <c r="H7" s="690"/>
      <c r="I7" s="690"/>
      <c r="J7" s="690"/>
      <c r="K7" s="690"/>
      <c r="L7" s="691"/>
      <c r="M7" s="611"/>
      <c r="N7" s="99" t="str">
        <f>IF(Presentación!$N$9="","",Presentación!$N$9)</f>
        <v>30</v>
      </c>
      <c r="O7" s="101"/>
      <c r="P7" s="101"/>
      <c r="Q7" s="101"/>
      <c r="R7" s="101"/>
      <c r="S7" s="101"/>
      <c r="T7" s="101"/>
      <c r="U7" s="101"/>
      <c r="V7" s="101"/>
      <c r="W7" s="101"/>
      <c r="X7" s="101"/>
      <c r="Y7" s="101"/>
      <c r="Z7" s="101"/>
      <c r="AA7" s="101"/>
      <c r="AB7" s="675" t="s">
        <v>321</v>
      </c>
      <c r="AC7" s="675"/>
      <c r="AD7" s="675"/>
      <c r="AE7" s="21"/>
      <c r="AF7" s="94"/>
    </row>
    <row r="8" spans="1:32" s="44" customFormat="1" ht="31.5" customHeight="1">
      <c r="A8" s="49"/>
      <c r="B8" s="1117" t="s">
        <v>698</v>
      </c>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50"/>
      <c r="AF8" s="43"/>
    </row>
    <row r="9" spans="1:32" s="65" customFormat="1">
      <c r="A9" s="64"/>
      <c r="B9" s="361" t="s">
        <v>403</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21"/>
    </row>
    <row r="10" spans="1:32" s="65" customFormat="1" ht="21.75" customHeight="1">
      <c r="A10" s="64"/>
      <c r="C10" s="1111" t="s">
        <v>404</v>
      </c>
      <c r="D10" s="1111"/>
      <c r="E10" s="1111"/>
      <c r="F10" s="1111"/>
      <c r="G10" s="1111"/>
      <c r="H10" s="1111"/>
      <c r="I10" s="1111"/>
      <c r="J10" s="1111"/>
      <c r="K10" s="1111"/>
      <c r="L10" s="1111"/>
      <c r="M10" s="1111"/>
      <c r="N10" s="1111"/>
      <c r="O10" s="1111"/>
      <c r="P10" s="1111"/>
      <c r="Q10" s="1111"/>
      <c r="R10" s="1111"/>
      <c r="S10" s="1111"/>
      <c r="T10" s="1111"/>
      <c r="U10" s="1111"/>
      <c r="V10" s="1111"/>
      <c r="W10" s="1111"/>
      <c r="X10" s="1111"/>
      <c r="Y10" s="1111"/>
      <c r="Z10" s="1111"/>
      <c r="AA10" s="1111"/>
      <c r="AB10" s="1111"/>
      <c r="AC10" s="1111"/>
      <c r="AD10" s="1111"/>
      <c r="AE10" s="21"/>
    </row>
    <row r="11" spans="1:32" s="54" customFormat="1" ht="7.5" customHeight="1">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3"/>
      <c r="AF11" s="43"/>
    </row>
    <row r="12" spans="1:32" s="54" customFormat="1">
      <c r="A12" s="64"/>
      <c r="B12" s="155" t="s">
        <v>259</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21"/>
      <c r="AF12" s="43"/>
    </row>
    <row r="13" spans="1:32" s="54" customFormat="1" ht="28.5" customHeight="1">
      <c r="A13" s="64"/>
      <c r="C13" s="1119" t="s">
        <v>260</v>
      </c>
      <c r="D13" s="1119"/>
      <c r="E13" s="1119"/>
      <c r="F13" s="1119"/>
      <c r="G13" s="1119"/>
      <c r="H13" s="1119"/>
      <c r="I13" s="1119"/>
      <c r="J13" s="1119"/>
      <c r="K13" s="1119"/>
      <c r="L13" s="1119"/>
      <c r="M13" s="1119"/>
      <c r="N13" s="1119"/>
      <c r="O13" s="1119"/>
      <c r="P13" s="1119"/>
      <c r="Q13" s="1119"/>
      <c r="R13" s="1119"/>
      <c r="S13" s="1119"/>
      <c r="T13" s="1119"/>
      <c r="U13" s="1119"/>
      <c r="V13" s="1119"/>
      <c r="W13" s="1119"/>
      <c r="X13" s="1119"/>
      <c r="Y13" s="1119"/>
      <c r="Z13" s="1119"/>
      <c r="AA13" s="1119"/>
      <c r="AB13" s="1119"/>
      <c r="AC13" s="1119"/>
      <c r="AD13" s="1119"/>
      <c r="AE13" s="21"/>
      <c r="AF13" s="43"/>
    </row>
    <row r="14" spans="1:32" s="54" customFormat="1" ht="15" customHeight="1">
      <c r="A14" s="64"/>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21"/>
      <c r="AF14" s="43"/>
    </row>
    <row r="15" spans="1:32" s="65" customFormat="1" ht="15" customHeight="1">
      <c r="A15" s="67"/>
      <c r="B15" s="63" t="s">
        <v>66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83"/>
      <c r="AF15" s="43"/>
    </row>
    <row r="16" spans="1:32" s="54" customFormat="1" ht="64.5" customHeight="1">
      <c r="A16" s="64"/>
      <c r="B16" s="63"/>
      <c r="C16" s="1111" t="s">
        <v>285</v>
      </c>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21"/>
      <c r="AF16" s="43"/>
    </row>
    <row r="17" spans="1:59" s="54" customFormat="1" ht="15" customHeight="1">
      <c r="A17" s="64"/>
      <c r="B17" s="63"/>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21"/>
      <c r="AF17" s="43"/>
    </row>
    <row r="18" spans="1:59" s="54" customFormat="1" ht="15" customHeight="1">
      <c r="A18" s="67"/>
      <c r="B18" s="63" t="s">
        <v>90</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83"/>
      <c r="AF18" s="43"/>
    </row>
    <row r="19" spans="1:59" s="54" customFormat="1" ht="81" customHeight="1">
      <c r="A19" s="64"/>
      <c r="B19" s="63"/>
      <c r="C19" s="1111" t="s">
        <v>286</v>
      </c>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21"/>
      <c r="AF19" s="43"/>
    </row>
    <row r="20" spans="1:59" s="54" customFormat="1" ht="15" customHeight="1">
      <c r="A20" s="64"/>
      <c r="B20" s="63"/>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21"/>
      <c r="AF20" s="43"/>
    </row>
    <row r="21" spans="1:59" s="84" customFormat="1" ht="15" customHeight="1">
      <c r="A21" s="67"/>
      <c r="B21" s="63" t="s">
        <v>91</v>
      </c>
      <c r="C21" s="65"/>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43"/>
    </row>
    <row r="22" spans="1:59" s="54" customFormat="1" ht="35.25" customHeight="1">
      <c r="A22" s="64"/>
      <c r="B22" s="63"/>
      <c r="C22" s="1111" t="s">
        <v>92</v>
      </c>
      <c r="D22" s="1111"/>
      <c r="E22" s="1111"/>
      <c r="F22" s="1111"/>
      <c r="G22" s="1111"/>
      <c r="H22" s="1111"/>
      <c r="I22" s="1111"/>
      <c r="J22" s="1111"/>
      <c r="K22" s="1111"/>
      <c r="L22" s="1111"/>
      <c r="M22" s="1111"/>
      <c r="N22" s="1111"/>
      <c r="O22" s="1111"/>
      <c r="P22" s="1111"/>
      <c r="Q22" s="1111"/>
      <c r="R22" s="1111"/>
      <c r="S22" s="1111"/>
      <c r="T22" s="1111"/>
      <c r="U22" s="1111"/>
      <c r="V22" s="1111"/>
      <c r="W22" s="1111"/>
      <c r="X22" s="1111"/>
      <c r="Y22" s="1111"/>
      <c r="Z22" s="1111"/>
      <c r="AA22" s="1111"/>
      <c r="AB22" s="1111"/>
      <c r="AC22" s="1111"/>
      <c r="AD22" s="1111"/>
      <c r="AE22" s="21"/>
      <c r="AF22" s="43"/>
    </row>
    <row r="23" spans="1:59" s="54" customFormat="1" ht="13.5" customHeight="1">
      <c r="A23" s="64"/>
      <c r="B23" s="63"/>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1"/>
      <c r="AF23" s="43"/>
    </row>
    <row r="24" spans="1:59" s="65" customFormat="1" ht="15" customHeight="1">
      <c r="A24" s="67"/>
      <c r="B24" s="63" t="s">
        <v>108</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row>
    <row r="25" spans="1:59" s="65" customFormat="1" ht="53.25" customHeight="1">
      <c r="A25" s="64"/>
      <c r="B25" s="63"/>
      <c r="C25" s="1111" t="s">
        <v>405</v>
      </c>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21"/>
    </row>
    <row r="26" spans="1:59" s="54" customFormat="1" ht="15" customHeight="1">
      <c r="A26" s="64"/>
      <c r="B26" s="63"/>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21"/>
      <c r="AF26" s="43"/>
    </row>
    <row r="27" spans="1:59" s="65" customFormat="1" ht="15" customHeight="1">
      <c r="A27" s="67"/>
      <c r="B27" s="63" t="s">
        <v>719</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row>
    <row r="28" spans="1:59" s="65" customFormat="1" ht="37.5" customHeight="1">
      <c r="A28" s="64"/>
      <c r="B28" s="63"/>
      <c r="C28" s="1111" t="s">
        <v>718</v>
      </c>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11"/>
      <c r="Z28" s="1111"/>
      <c r="AA28" s="1111"/>
      <c r="AB28" s="1111"/>
      <c r="AC28" s="1111"/>
      <c r="AD28" s="1111"/>
      <c r="AE28" s="21"/>
    </row>
    <row r="29" spans="1:59" s="54" customFormat="1" ht="15" customHeight="1">
      <c r="A29" s="64"/>
      <c r="B29" s="63"/>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21"/>
      <c r="AF29" s="43"/>
    </row>
    <row r="30" spans="1:59" s="84" customFormat="1" ht="15" customHeight="1">
      <c r="A30" s="64"/>
      <c r="B30" s="63" t="s">
        <v>67</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21"/>
      <c r="AF30" s="43"/>
    </row>
    <row r="31" spans="1:59" s="84" customFormat="1" ht="56.25" customHeight="1">
      <c r="A31" s="64"/>
      <c r="B31" s="63"/>
      <c r="C31" s="1111" t="s">
        <v>725</v>
      </c>
      <c r="D31" s="1114"/>
      <c r="E31" s="1114"/>
      <c r="F31" s="1114"/>
      <c r="G31" s="1114"/>
      <c r="H31" s="1114"/>
      <c r="I31" s="1114"/>
      <c r="J31" s="1114"/>
      <c r="K31" s="1114"/>
      <c r="L31" s="1114"/>
      <c r="M31" s="1114"/>
      <c r="N31" s="1114"/>
      <c r="O31" s="1114"/>
      <c r="P31" s="1114"/>
      <c r="Q31" s="1114"/>
      <c r="R31" s="1114"/>
      <c r="S31" s="1114"/>
      <c r="T31" s="1114"/>
      <c r="U31" s="1114"/>
      <c r="V31" s="1114"/>
      <c r="W31" s="1114"/>
      <c r="X31" s="1114"/>
      <c r="Y31" s="1114"/>
      <c r="Z31" s="1114"/>
      <c r="AA31" s="1114"/>
      <c r="AB31" s="1114"/>
      <c r="AC31" s="1114"/>
      <c r="AD31" s="1114"/>
      <c r="AE31" s="21"/>
      <c r="AF31" s="43"/>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1"/>
    </row>
    <row r="32" spans="1:59" s="84" customFormat="1" ht="83.25" customHeight="1">
      <c r="A32" s="64"/>
      <c r="B32" s="63"/>
      <c r="C32" s="526"/>
      <c r="D32" s="1113" t="s">
        <v>732</v>
      </c>
      <c r="E32" s="1113"/>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3"/>
      <c r="AD32" s="1113"/>
      <c r="AE32" s="21"/>
      <c r="AF32" s="43"/>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1"/>
    </row>
    <row r="33" spans="1:59" s="84" customFormat="1" ht="17.25" customHeight="1">
      <c r="A33" s="64"/>
      <c r="B33" s="63"/>
      <c r="C33" s="526"/>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21"/>
      <c r="AF33" s="43"/>
      <c r="AG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row>
    <row r="34" spans="1:59" s="54" customFormat="1" ht="15" customHeight="1">
      <c r="A34" s="67"/>
      <c r="B34" s="63" t="s">
        <v>93</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83"/>
      <c r="AF34" s="43"/>
    </row>
    <row r="35" spans="1:59" s="54" customFormat="1" ht="41.25" customHeight="1">
      <c r="A35" s="64"/>
      <c r="B35" s="63"/>
      <c r="C35" s="1111" t="s">
        <v>94</v>
      </c>
      <c r="D35" s="1111"/>
      <c r="E35" s="1111"/>
      <c r="F35" s="1111"/>
      <c r="G35" s="1111"/>
      <c r="H35" s="1111"/>
      <c r="I35" s="1111"/>
      <c r="J35" s="1111"/>
      <c r="K35" s="1111"/>
      <c r="L35" s="1111"/>
      <c r="M35" s="1111"/>
      <c r="N35" s="1111"/>
      <c r="O35" s="1111"/>
      <c r="P35" s="1111"/>
      <c r="Q35" s="1111"/>
      <c r="R35" s="1111"/>
      <c r="S35" s="1111"/>
      <c r="T35" s="1111"/>
      <c r="U35" s="1111"/>
      <c r="V35" s="1111"/>
      <c r="W35" s="1111"/>
      <c r="X35" s="1111"/>
      <c r="Y35" s="1111"/>
      <c r="Z35" s="1111"/>
      <c r="AA35" s="1111"/>
      <c r="AB35" s="1111"/>
      <c r="AC35" s="1111"/>
      <c r="AD35" s="1111"/>
      <c r="AE35" s="21"/>
      <c r="AF35" s="43"/>
    </row>
    <row r="36" spans="1:59" s="54" customFormat="1" ht="15" customHeight="1">
      <c r="A36" s="64"/>
      <c r="B36" s="63"/>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21"/>
      <c r="AF36" s="43"/>
    </row>
    <row r="37" spans="1:59" s="65" customFormat="1" ht="15" customHeight="1">
      <c r="A37" s="67"/>
      <c r="B37" s="63" t="s">
        <v>328</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83"/>
      <c r="AF37" s="43"/>
    </row>
    <row r="38" spans="1:59" s="65" customFormat="1" ht="15" customHeight="1">
      <c r="A38" s="64"/>
      <c r="B38" s="63"/>
      <c r="C38" s="1111" t="s">
        <v>329</v>
      </c>
      <c r="D38" s="1111"/>
      <c r="E38" s="1111"/>
      <c r="F38" s="1111"/>
      <c r="G38" s="1111"/>
      <c r="H38" s="1111"/>
      <c r="I38" s="1111"/>
      <c r="J38" s="1111"/>
      <c r="K38" s="1111"/>
      <c r="L38" s="1111"/>
      <c r="M38" s="1111"/>
      <c r="N38" s="1111"/>
      <c r="O38" s="1111"/>
      <c r="P38" s="1111"/>
      <c r="Q38" s="1111"/>
      <c r="R38" s="1111"/>
      <c r="S38" s="1111"/>
      <c r="T38" s="1111"/>
      <c r="U38" s="1111"/>
      <c r="V38" s="1111"/>
      <c r="W38" s="1111"/>
      <c r="X38" s="1111"/>
      <c r="Y38" s="1111"/>
      <c r="Z38" s="1111"/>
      <c r="AA38" s="1111"/>
      <c r="AB38" s="1111"/>
      <c r="AC38" s="1111"/>
      <c r="AD38" s="1111"/>
      <c r="AE38" s="21"/>
      <c r="AF38" s="43"/>
    </row>
    <row r="39" spans="1:59" s="65" customFormat="1" ht="15" customHeight="1">
      <c r="A39" s="64"/>
      <c r="B39" s="63"/>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21"/>
      <c r="AF39" s="43"/>
    </row>
    <row r="40" spans="1:59" s="65" customFormat="1" ht="15" customHeight="1">
      <c r="A40" s="67"/>
      <c r="B40" s="63" t="s">
        <v>464</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83"/>
      <c r="AF40" s="43"/>
    </row>
    <row r="41" spans="1:59" s="65" customFormat="1" ht="39.75" customHeight="1">
      <c r="A41" s="64"/>
      <c r="B41" s="63"/>
      <c r="C41" s="1111" t="s">
        <v>709</v>
      </c>
      <c r="D41" s="1111"/>
      <c r="E41" s="1111"/>
      <c r="F41" s="1111"/>
      <c r="G41" s="1111"/>
      <c r="H41" s="1111"/>
      <c r="I41" s="1111"/>
      <c r="J41" s="1111"/>
      <c r="K41" s="1111"/>
      <c r="L41" s="1111"/>
      <c r="M41" s="1111"/>
      <c r="N41" s="1111"/>
      <c r="O41" s="1111"/>
      <c r="P41" s="1111"/>
      <c r="Q41" s="1111"/>
      <c r="R41" s="1111"/>
      <c r="S41" s="1111"/>
      <c r="T41" s="1111"/>
      <c r="U41" s="1111"/>
      <c r="V41" s="1111"/>
      <c r="W41" s="1111"/>
      <c r="X41" s="1111"/>
      <c r="Y41" s="1111"/>
      <c r="Z41" s="1111"/>
      <c r="AA41" s="1111"/>
      <c r="AB41" s="1111"/>
      <c r="AC41" s="1111"/>
      <c r="AD41" s="1111"/>
      <c r="AE41" s="21"/>
      <c r="AF41" s="43"/>
    </row>
    <row r="42" spans="1:59" s="65" customFormat="1" ht="15" customHeight="1">
      <c r="A42" s="64"/>
      <c r="B42" s="63"/>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21"/>
      <c r="AF42" s="43"/>
    </row>
    <row r="43" spans="1:59" s="65" customFormat="1" ht="15" customHeight="1">
      <c r="A43" s="64"/>
      <c r="B43" s="63" t="s">
        <v>703</v>
      </c>
      <c r="C43" s="526"/>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21"/>
      <c r="AF43" s="43"/>
    </row>
    <row r="44" spans="1:59" s="65" customFormat="1" ht="68.25" customHeight="1">
      <c r="A44" s="64"/>
      <c r="B44" s="63"/>
      <c r="C44" s="1116" t="s">
        <v>702</v>
      </c>
      <c r="D44" s="1116"/>
      <c r="E44" s="1116"/>
      <c r="F44" s="1116"/>
      <c r="G44" s="1116"/>
      <c r="H44" s="1116"/>
      <c r="I44" s="1116"/>
      <c r="J44" s="1116"/>
      <c r="K44" s="1116"/>
      <c r="L44" s="1116"/>
      <c r="M44" s="1116"/>
      <c r="N44" s="1116"/>
      <c r="O44" s="1116"/>
      <c r="P44" s="1116"/>
      <c r="Q44" s="1116"/>
      <c r="R44" s="1116"/>
      <c r="S44" s="1116"/>
      <c r="T44" s="1116"/>
      <c r="U44" s="1116"/>
      <c r="V44" s="1116"/>
      <c r="W44" s="1116"/>
      <c r="X44" s="1116"/>
      <c r="Y44" s="1116"/>
      <c r="Z44" s="1116"/>
      <c r="AA44" s="1116"/>
      <c r="AB44" s="1116"/>
      <c r="AC44" s="1116"/>
      <c r="AD44" s="1116"/>
      <c r="AE44" s="21"/>
      <c r="AF44" s="43"/>
    </row>
    <row r="45" spans="1:59" s="65" customFormat="1" ht="15" customHeight="1">
      <c r="A45" s="64"/>
      <c r="B45" s="63"/>
      <c r="C45" s="526"/>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21"/>
      <c r="AF45" s="43"/>
    </row>
    <row r="46" spans="1:59" s="65" customFormat="1" ht="15" customHeight="1">
      <c r="A46" s="64"/>
      <c r="B46" s="63" t="s">
        <v>707</v>
      </c>
      <c r="C46" s="526"/>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21"/>
      <c r="AF46" s="43"/>
    </row>
    <row r="47" spans="1:59" s="65" customFormat="1" ht="64.5" customHeight="1">
      <c r="A47" s="64"/>
      <c r="B47" s="63"/>
      <c r="C47" s="1116" t="s">
        <v>706</v>
      </c>
      <c r="D47" s="1116"/>
      <c r="E47" s="1116"/>
      <c r="F47" s="1116"/>
      <c r="G47" s="1116"/>
      <c r="H47" s="1116"/>
      <c r="I47" s="1116"/>
      <c r="J47" s="1116"/>
      <c r="K47" s="1116"/>
      <c r="L47" s="1116"/>
      <c r="M47" s="1116"/>
      <c r="N47" s="1116"/>
      <c r="O47" s="1116"/>
      <c r="P47" s="1116"/>
      <c r="Q47" s="1116"/>
      <c r="R47" s="1116"/>
      <c r="S47" s="1116"/>
      <c r="T47" s="1116"/>
      <c r="U47" s="1116"/>
      <c r="V47" s="1116"/>
      <c r="W47" s="1116"/>
      <c r="X47" s="1116"/>
      <c r="Y47" s="1116"/>
      <c r="Z47" s="1116"/>
      <c r="AA47" s="1116"/>
      <c r="AB47" s="1116"/>
      <c r="AC47" s="1116"/>
      <c r="AD47" s="1116"/>
      <c r="AE47" s="21"/>
      <c r="AF47" s="43"/>
    </row>
    <row r="48" spans="1:59" s="65" customFormat="1" ht="15" customHeight="1">
      <c r="A48" s="64"/>
      <c r="B48" s="63"/>
      <c r="C48" s="526"/>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21"/>
      <c r="AF48" s="43"/>
    </row>
    <row r="49" spans="1:32" s="65" customFormat="1" ht="15" customHeight="1">
      <c r="A49" s="64"/>
      <c r="B49" s="63" t="s">
        <v>120</v>
      </c>
      <c r="C49" s="526"/>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21"/>
      <c r="AF49" s="43"/>
    </row>
    <row r="50" spans="1:32" s="65" customFormat="1" ht="27" customHeight="1">
      <c r="A50" s="64"/>
      <c r="B50" s="63"/>
      <c r="C50" s="1116" t="s">
        <v>708</v>
      </c>
      <c r="D50" s="1116"/>
      <c r="E50" s="1116"/>
      <c r="F50" s="1116"/>
      <c r="G50" s="1116"/>
      <c r="H50" s="1116"/>
      <c r="I50" s="1116"/>
      <c r="J50" s="1116"/>
      <c r="K50" s="1116"/>
      <c r="L50" s="1116"/>
      <c r="M50" s="1116"/>
      <c r="N50" s="1116"/>
      <c r="O50" s="1116"/>
      <c r="P50" s="1116"/>
      <c r="Q50" s="1116"/>
      <c r="R50" s="1116"/>
      <c r="S50" s="1116"/>
      <c r="T50" s="1116"/>
      <c r="U50" s="1116"/>
      <c r="V50" s="1116"/>
      <c r="W50" s="1116"/>
      <c r="X50" s="1116"/>
      <c r="Y50" s="1116"/>
      <c r="Z50" s="1116"/>
      <c r="AA50" s="1116"/>
      <c r="AB50" s="1116"/>
      <c r="AC50" s="1116"/>
      <c r="AD50" s="1116"/>
      <c r="AE50" s="21"/>
      <c r="AF50" s="43"/>
    </row>
    <row r="51" spans="1:32" s="65" customFormat="1" ht="15" customHeight="1">
      <c r="A51" s="64"/>
      <c r="B51" s="63"/>
      <c r="C51" s="526"/>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21"/>
      <c r="AF51" s="43"/>
    </row>
    <row r="52" spans="1:32" s="65" customFormat="1" ht="15" customHeight="1">
      <c r="A52" s="64"/>
      <c r="B52" s="63" t="s">
        <v>77</v>
      </c>
      <c r="C52" s="526"/>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21"/>
      <c r="AF52" s="43"/>
    </row>
    <row r="53" spans="1:32" s="65" customFormat="1" ht="54" customHeight="1">
      <c r="A53" s="64"/>
      <c r="B53" s="63"/>
      <c r="C53" s="1116" t="s">
        <v>711</v>
      </c>
      <c r="D53" s="1116"/>
      <c r="E53" s="1116"/>
      <c r="F53" s="1116"/>
      <c r="G53" s="1116"/>
      <c r="H53" s="1116"/>
      <c r="I53" s="1116"/>
      <c r="J53" s="1116"/>
      <c r="K53" s="1116"/>
      <c r="L53" s="1116"/>
      <c r="M53" s="1116"/>
      <c r="N53" s="1116"/>
      <c r="O53" s="1116"/>
      <c r="P53" s="1116"/>
      <c r="Q53" s="1116"/>
      <c r="R53" s="1116"/>
      <c r="S53" s="1116"/>
      <c r="T53" s="1116"/>
      <c r="U53" s="1116"/>
      <c r="V53" s="1116"/>
      <c r="W53" s="1116"/>
      <c r="X53" s="1116"/>
      <c r="Y53" s="1116"/>
      <c r="Z53" s="1116"/>
      <c r="AA53" s="1116"/>
      <c r="AB53" s="1116"/>
      <c r="AC53" s="1116"/>
      <c r="AD53" s="1116"/>
      <c r="AE53" s="21"/>
      <c r="AF53" s="43"/>
    </row>
    <row r="54" spans="1:32" s="65" customFormat="1" ht="15" customHeight="1">
      <c r="A54" s="64"/>
      <c r="B54" s="63"/>
      <c r="C54" s="526"/>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21"/>
      <c r="AF54" s="43"/>
    </row>
    <row r="55" spans="1:32" s="84" customFormat="1" ht="15" customHeight="1">
      <c r="A55" s="64"/>
      <c r="B55" s="63" t="s">
        <v>68</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21"/>
      <c r="AF55" s="43"/>
    </row>
    <row r="56" spans="1:32" s="84" customFormat="1" ht="27.75" customHeight="1">
      <c r="A56" s="64"/>
      <c r="B56" s="63"/>
      <c r="C56" s="1111" t="s">
        <v>287</v>
      </c>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21"/>
      <c r="AF56" s="43"/>
    </row>
    <row r="57" spans="1:32" s="54" customFormat="1" ht="15" customHeight="1">
      <c r="A57" s="64"/>
      <c r="B57" s="63"/>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21"/>
      <c r="AF57" s="43"/>
    </row>
    <row r="58" spans="1:32" s="65" customFormat="1" ht="15" customHeight="1">
      <c r="A58" s="67"/>
      <c r="B58" s="63" t="s">
        <v>27</v>
      </c>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83"/>
      <c r="AF58" s="43"/>
    </row>
    <row r="59" spans="1:32" s="65" customFormat="1" ht="15" customHeight="1">
      <c r="A59" s="64"/>
      <c r="B59" s="63"/>
      <c r="C59" s="1111" t="s">
        <v>334</v>
      </c>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c r="AE59" s="21"/>
      <c r="AF59" s="43"/>
    </row>
    <row r="60" spans="1:32" s="54" customFormat="1" ht="15" customHeight="1">
      <c r="A60" s="64"/>
      <c r="B60" s="63"/>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21"/>
      <c r="AF60" s="43"/>
    </row>
    <row r="61" spans="1:32" s="65" customFormat="1" ht="15" customHeight="1">
      <c r="A61" s="64"/>
      <c r="B61" s="63" t="s">
        <v>95</v>
      </c>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21"/>
      <c r="AF61" s="43"/>
    </row>
    <row r="62" spans="1:32" s="65" customFormat="1" ht="41.25" customHeight="1">
      <c r="A62" s="64"/>
      <c r="B62" s="63"/>
      <c r="C62" s="1115" t="s">
        <v>96</v>
      </c>
      <c r="D62" s="1115"/>
      <c r="E62" s="1115"/>
      <c r="F62" s="1115"/>
      <c r="G62" s="1115"/>
      <c r="H62" s="1115"/>
      <c r="I62" s="1115"/>
      <c r="J62" s="1115"/>
      <c r="K62" s="1115"/>
      <c r="L62" s="1115"/>
      <c r="M62" s="1115"/>
      <c r="N62" s="1115"/>
      <c r="O62" s="1115"/>
      <c r="P62" s="1115"/>
      <c r="Q62" s="1115"/>
      <c r="R62" s="1115"/>
      <c r="S62" s="1115"/>
      <c r="T62" s="1115"/>
      <c r="U62" s="1115"/>
      <c r="V62" s="1115"/>
      <c r="W62" s="1115"/>
      <c r="X62" s="1115"/>
      <c r="Y62" s="1115"/>
      <c r="Z62" s="1115"/>
      <c r="AA62" s="1115"/>
      <c r="AB62" s="1115"/>
      <c r="AC62" s="1115"/>
      <c r="AD62" s="1115"/>
      <c r="AE62" s="21"/>
      <c r="AF62" s="43"/>
    </row>
    <row r="63" spans="1:32" s="54" customFormat="1" ht="15" customHeight="1">
      <c r="A63" s="64"/>
      <c r="B63" s="63"/>
      <c r="C63" s="526"/>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21"/>
      <c r="AF63" s="43"/>
    </row>
    <row r="64" spans="1:32" s="84" customFormat="1" ht="15" customHeight="1">
      <c r="A64" s="64"/>
      <c r="B64" s="63" t="s">
        <v>288</v>
      </c>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21"/>
      <c r="AF64" s="43"/>
    </row>
    <row r="65" spans="1:59" s="54" customFormat="1" ht="30" customHeight="1">
      <c r="A65" s="64"/>
      <c r="B65" s="63"/>
      <c r="C65" s="1111" t="s">
        <v>335</v>
      </c>
      <c r="D65" s="1111"/>
      <c r="E65" s="1111"/>
      <c r="F65" s="1111"/>
      <c r="G65" s="1111"/>
      <c r="H65" s="1111"/>
      <c r="I65" s="1111"/>
      <c r="J65" s="1111"/>
      <c r="K65" s="1111"/>
      <c r="L65" s="1111"/>
      <c r="M65" s="1111"/>
      <c r="N65" s="1111"/>
      <c r="O65" s="1111"/>
      <c r="P65" s="1111"/>
      <c r="Q65" s="1111"/>
      <c r="R65" s="1111"/>
      <c r="S65" s="1111"/>
      <c r="T65" s="1111"/>
      <c r="U65" s="1111"/>
      <c r="V65" s="1111"/>
      <c r="W65" s="1111"/>
      <c r="X65" s="1111"/>
      <c r="Y65" s="1111"/>
      <c r="Z65" s="1111"/>
      <c r="AA65" s="1111"/>
      <c r="AB65" s="1111"/>
      <c r="AC65" s="1111"/>
      <c r="AD65" s="1111"/>
      <c r="AE65" s="21"/>
      <c r="AF65" s="43"/>
    </row>
    <row r="66" spans="1:59" s="84" customFormat="1" ht="18.75" customHeight="1">
      <c r="A66" s="64"/>
      <c r="B66" s="288"/>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5"/>
      <c r="AF66" s="43"/>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row>
    <row r="67" spans="1:59" s="65" customFormat="1" ht="15" customHeight="1">
      <c r="A67" s="64"/>
      <c r="B67" s="63" t="s">
        <v>397</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21"/>
      <c r="AF67" s="362"/>
    </row>
    <row r="68" spans="1:59" s="65" customFormat="1" ht="51" customHeight="1">
      <c r="A68" s="64"/>
      <c r="B68" s="63"/>
      <c r="C68" s="1113" t="s">
        <v>398</v>
      </c>
      <c r="D68" s="1113"/>
      <c r="E68" s="1113"/>
      <c r="F68" s="1113"/>
      <c r="G68" s="1113"/>
      <c r="H68" s="1113"/>
      <c r="I68" s="1113"/>
      <c r="J68" s="1113"/>
      <c r="K68" s="1113"/>
      <c r="L68" s="1113"/>
      <c r="M68" s="1113"/>
      <c r="N68" s="1113"/>
      <c r="O68" s="1113"/>
      <c r="P68" s="1113"/>
      <c r="Q68" s="1113"/>
      <c r="R68" s="1113"/>
      <c r="S68" s="1113"/>
      <c r="T68" s="1113"/>
      <c r="U68" s="1113"/>
      <c r="V68" s="1113"/>
      <c r="W68" s="1113"/>
      <c r="X68" s="1113"/>
      <c r="Y68" s="1113"/>
      <c r="Z68" s="1113"/>
      <c r="AA68" s="1113"/>
      <c r="AB68" s="1113"/>
      <c r="AC68" s="1113"/>
      <c r="AD68" s="1113"/>
      <c r="AE68" s="327"/>
      <c r="AF68" s="362"/>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1"/>
    </row>
    <row r="69" spans="1:59" s="65" customFormat="1" ht="13.5" customHeight="1">
      <c r="A69" s="64"/>
      <c r="B69" s="63"/>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327"/>
      <c r="AF69" s="362"/>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row>
    <row r="70" spans="1:59" s="65" customFormat="1" ht="16.5" customHeight="1">
      <c r="A70" s="64"/>
      <c r="B70" s="63" t="s">
        <v>406</v>
      </c>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327"/>
      <c r="AF70" s="362"/>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row>
    <row r="71" spans="1:59" s="65" customFormat="1" ht="43.5" customHeight="1">
      <c r="A71" s="64"/>
      <c r="B71" s="63"/>
      <c r="C71" s="1113" t="s">
        <v>407</v>
      </c>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1113"/>
      <c r="AC71" s="1113"/>
      <c r="AD71" s="1113"/>
      <c r="AE71" s="327"/>
      <c r="AF71" s="362"/>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row>
    <row r="72" spans="1:59" s="65" customFormat="1" ht="13.5" customHeight="1">
      <c r="A72" s="64"/>
      <c r="B72" s="63"/>
      <c r="C72" s="527"/>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327"/>
      <c r="AF72" s="362"/>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row>
    <row r="73" spans="1:59" s="65" customFormat="1" ht="15" customHeight="1">
      <c r="A73" s="67"/>
      <c r="B73" s="63" t="s">
        <v>28</v>
      </c>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83"/>
      <c r="AF73" s="362"/>
    </row>
    <row r="74" spans="1:59" s="54" customFormat="1" ht="37.5" customHeight="1">
      <c r="A74" s="64"/>
      <c r="B74" s="63"/>
      <c r="C74" s="1111" t="s">
        <v>97</v>
      </c>
      <c r="D74" s="1111"/>
      <c r="E74" s="1111"/>
      <c r="F74" s="1111"/>
      <c r="G74" s="1111"/>
      <c r="H74" s="1111"/>
      <c r="I74" s="1111"/>
      <c r="J74" s="1111"/>
      <c r="K74" s="1111"/>
      <c r="L74" s="1111"/>
      <c r="M74" s="1111"/>
      <c r="N74" s="1111"/>
      <c r="O74" s="1111"/>
      <c r="P74" s="1111"/>
      <c r="Q74" s="1111"/>
      <c r="R74" s="1111"/>
      <c r="S74" s="1111"/>
      <c r="T74" s="1111"/>
      <c r="U74" s="1111"/>
      <c r="V74" s="1111"/>
      <c r="W74" s="1111"/>
      <c r="X74" s="1111"/>
      <c r="Y74" s="1111"/>
      <c r="Z74" s="1111"/>
      <c r="AA74" s="1111"/>
      <c r="AB74" s="1111"/>
      <c r="AC74" s="1111"/>
      <c r="AD74" s="1111"/>
      <c r="AE74" s="21"/>
      <c r="AF74" s="43"/>
    </row>
    <row r="75" spans="1:59" s="54" customFormat="1">
      <c r="A75" s="64"/>
      <c r="B75" s="63"/>
      <c r="C75" s="526"/>
      <c r="D75" s="526"/>
      <c r="E75" s="526"/>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21"/>
      <c r="AF75" s="43"/>
    </row>
    <row r="76" spans="1:59" s="54" customFormat="1" ht="15" customHeight="1">
      <c r="A76" s="64"/>
      <c r="B76" s="63" t="s">
        <v>29</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3"/>
      <c r="AE76" s="21"/>
      <c r="AF76" s="43"/>
    </row>
    <row r="77" spans="1:59" s="54" customFormat="1" ht="39.75" customHeight="1">
      <c r="A77" s="64"/>
      <c r="B77" s="63"/>
      <c r="C77" s="1111" t="s">
        <v>98</v>
      </c>
      <c r="D77" s="1111"/>
      <c r="E77" s="1111"/>
      <c r="F77" s="1111"/>
      <c r="G77" s="1111"/>
      <c r="H77" s="1111"/>
      <c r="I77" s="1111"/>
      <c r="J77" s="1111"/>
      <c r="K77" s="1111"/>
      <c r="L77" s="1111"/>
      <c r="M77" s="1111"/>
      <c r="N77" s="1111"/>
      <c r="O77" s="1111"/>
      <c r="P77" s="1111"/>
      <c r="Q77" s="1111"/>
      <c r="R77" s="1111"/>
      <c r="S77" s="1111"/>
      <c r="T77" s="1111"/>
      <c r="U77" s="1111"/>
      <c r="V77" s="1111"/>
      <c r="W77" s="1111"/>
      <c r="X77" s="1111"/>
      <c r="Y77" s="1111"/>
      <c r="Z77" s="1111"/>
      <c r="AA77" s="1111"/>
      <c r="AB77" s="1111"/>
      <c r="AC77" s="1111"/>
      <c r="AD77" s="1111"/>
      <c r="AE77" s="21"/>
      <c r="AF77" s="43"/>
    </row>
    <row r="78" spans="1:59" s="54" customFormat="1" ht="15" customHeight="1">
      <c r="A78" s="64"/>
      <c r="B78" s="63"/>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21"/>
      <c r="AF78" s="43"/>
    </row>
    <row r="79" spans="1:59" s="54" customFormat="1" ht="15" customHeight="1">
      <c r="A79" s="64"/>
      <c r="B79" s="63" t="s">
        <v>30</v>
      </c>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3"/>
      <c r="AE79" s="21"/>
      <c r="AF79" s="43"/>
    </row>
    <row r="80" spans="1:59" s="54" customFormat="1" ht="39.75" customHeight="1">
      <c r="A80" s="64"/>
      <c r="B80" s="63"/>
      <c r="C80" s="1111" t="s">
        <v>99</v>
      </c>
      <c r="D80" s="1111"/>
      <c r="E80" s="1111"/>
      <c r="F80" s="1111"/>
      <c r="G80" s="1111"/>
      <c r="H80" s="1111"/>
      <c r="I80" s="1111"/>
      <c r="J80" s="1111"/>
      <c r="K80" s="1111"/>
      <c r="L80" s="1111"/>
      <c r="M80" s="1111"/>
      <c r="N80" s="1111"/>
      <c r="O80" s="1111"/>
      <c r="P80" s="1111"/>
      <c r="Q80" s="1111"/>
      <c r="R80" s="1111"/>
      <c r="S80" s="1111"/>
      <c r="T80" s="1111"/>
      <c r="U80" s="1111"/>
      <c r="V80" s="1111"/>
      <c r="W80" s="1111"/>
      <c r="X80" s="1111"/>
      <c r="Y80" s="1111"/>
      <c r="Z80" s="1111"/>
      <c r="AA80" s="1111"/>
      <c r="AB80" s="1111"/>
      <c r="AC80" s="1111"/>
      <c r="AD80" s="1111"/>
      <c r="AE80" s="21"/>
      <c r="AF80" s="43"/>
    </row>
    <row r="81" spans="1:60" s="54" customFormat="1" ht="15" customHeight="1">
      <c r="A81" s="64"/>
      <c r="B81" s="63"/>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21"/>
      <c r="AF81" s="43"/>
    </row>
    <row r="82" spans="1:60" s="84" customFormat="1" ht="15" customHeight="1">
      <c r="A82" s="64"/>
      <c r="B82" s="63" t="s">
        <v>69</v>
      </c>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3"/>
      <c r="AE82" s="21"/>
      <c r="AF82" s="43"/>
    </row>
    <row r="83" spans="1:60" s="54" customFormat="1" ht="42.75" customHeight="1">
      <c r="A83" s="64"/>
      <c r="B83" s="63"/>
      <c r="C83" s="1111" t="s">
        <v>289</v>
      </c>
      <c r="D83" s="1111"/>
      <c r="E83" s="1111"/>
      <c r="F83" s="1111"/>
      <c r="G83" s="1111"/>
      <c r="H83" s="1111"/>
      <c r="I83" s="1111"/>
      <c r="J83" s="1111"/>
      <c r="K83" s="1111"/>
      <c r="L83" s="1111"/>
      <c r="M83" s="1111"/>
      <c r="N83" s="1111"/>
      <c r="O83" s="1111"/>
      <c r="P83" s="1111"/>
      <c r="Q83" s="1111"/>
      <c r="R83" s="1111"/>
      <c r="S83" s="1111"/>
      <c r="T83" s="1111"/>
      <c r="U83" s="1111"/>
      <c r="V83" s="1111"/>
      <c r="W83" s="1111"/>
      <c r="X83" s="1111"/>
      <c r="Y83" s="1111"/>
      <c r="Z83" s="1111"/>
      <c r="AA83" s="1111"/>
      <c r="AB83" s="1111"/>
      <c r="AC83" s="1111"/>
      <c r="AD83" s="1111"/>
      <c r="AE83" s="21"/>
      <c r="AF83" s="43"/>
      <c r="AG83" s="1111"/>
      <c r="AH83" s="1111"/>
      <c r="AI83" s="1111"/>
      <c r="AJ83" s="1111"/>
      <c r="AK83" s="1111"/>
      <c r="AL83" s="1111"/>
      <c r="AM83" s="1111"/>
      <c r="AN83" s="1111"/>
      <c r="AO83" s="1111"/>
      <c r="AP83" s="1111"/>
      <c r="AQ83" s="1111"/>
      <c r="AR83" s="1111"/>
      <c r="AS83" s="1111"/>
      <c r="AT83" s="1111"/>
      <c r="AU83" s="1111"/>
      <c r="AV83" s="1111"/>
      <c r="AW83" s="1111"/>
      <c r="AX83" s="1111"/>
      <c r="AY83" s="1111"/>
      <c r="AZ83" s="1111"/>
      <c r="BA83" s="1111"/>
      <c r="BB83" s="1111"/>
      <c r="BC83" s="1111"/>
      <c r="BD83" s="1111"/>
      <c r="BE83" s="1111"/>
      <c r="BF83" s="1111"/>
      <c r="BG83" s="1111"/>
      <c r="BH83" s="1111"/>
    </row>
    <row r="84" spans="1:60" s="84" customFormat="1" ht="16.5" customHeight="1">
      <c r="A84" s="64"/>
      <c r="B84" s="288"/>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7"/>
      <c r="AF84" s="43"/>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row>
    <row r="85" spans="1:60" s="84" customFormat="1" ht="15" customHeight="1">
      <c r="A85" s="64"/>
      <c r="B85" s="63" t="s">
        <v>380</v>
      </c>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3"/>
      <c r="AE85" s="21"/>
      <c r="AF85" s="43"/>
    </row>
    <row r="86" spans="1:60" s="54" customFormat="1" ht="52.5" customHeight="1">
      <c r="A86" s="64"/>
      <c r="B86" s="63"/>
      <c r="C86" s="1111" t="s">
        <v>710</v>
      </c>
      <c r="D86" s="1111"/>
      <c r="E86" s="1111"/>
      <c r="F86" s="1111"/>
      <c r="G86" s="1111"/>
      <c r="H86" s="1111"/>
      <c r="I86" s="1111"/>
      <c r="J86" s="1111"/>
      <c r="K86" s="1111"/>
      <c r="L86" s="1111"/>
      <c r="M86" s="1111"/>
      <c r="N86" s="1111"/>
      <c r="O86" s="1111"/>
      <c r="P86" s="1111"/>
      <c r="Q86" s="1111"/>
      <c r="R86" s="1111"/>
      <c r="S86" s="1111"/>
      <c r="T86" s="1111"/>
      <c r="U86" s="1111"/>
      <c r="V86" s="1111"/>
      <c r="W86" s="1111"/>
      <c r="X86" s="1111"/>
      <c r="Y86" s="1111"/>
      <c r="Z86" s="1111"/>
      <c r="AA86" s="1111"/>
      <c r="AB86" s="1111"/>
      <c r="AC86" s="1111"/>
      <c r="AD86" s="1111"/>
      <c r="AE86" s="21"/>
      <c r="AF86" s="43"/>
      <c r="AG86" s="1111"/>
      <c r="AH86" s="1111"/>
      <c r="AI86" s="1111"/>
      <c r="AJ86" s="1111"/>
      <c r="AK86" s="1111"/>
      <c r="AL86" s="1111"/>
      <c r="AM86" s="1111"/>
      <c r="AN86" s="1111"/>
      <c r="AO86" s="1111"/>
      <c r="AP86" s="1111"/>
      <c r="AQ86" s="1111"/>
      <c r="AR86" s="1111"/>
      <c r="AS86" s="1111"/>
      <c r="AT86" s="1111"/>
      <c r="AU86" s="1111"/>
      <c r="AV86" s="1111"/>
      <c r="AW86" s="1111"/>
      <c r="AX86" s="1111"/>
      <c r="AY86" s="1111"/>
      <c r="AZ86" s="1111"/>
      <c r="BA86" s="1111"/>
      <c r="BB86" s="1111"/>
      <c r="BC86" s="1111"/>
      <c r="BD86" s="1111"/>
      <c r="BE86" s="1111"/>
      <c r="BF86" s="1111"/>
      <c r="BG86" s="1111"/>
      <c r="BH86" s="1111"/>
    </row>
    <row r="87" spans="1:60" s="84" customFormat="1" ht="16.5" customHeight="1">
      <c r="A87" s="64"/>
      <c r="B87" s="288"/>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522"/>
      <c r="AF87" s="43"/>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row>
    <row r="88" spans="1:60" s="84" customFormat="1" ht="15" customHeight="1">
      <c r="A88" s="64"/>
      <c r="B88" s="63" t="s">
        <v>723</v>
      </c>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3"/>
      <c r="AE88" s="21"/>
      <c r="AF88" s="43"/>
    </row>
    <row r="89" spans="1:60" s="54" customFormat="1" ht="33.75" customHeight="1">
      <c r="A89" s="64"/>
      <c r="B89" s="63"/>
      <c r="C89" s="1111" t="s">
        <v>722</v>
      </c>
      <c r="D89" s="1111"/>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11"/>
      <c r="AD89" s="1111"/>
      <c r="AE89" s="21"/>
      <c r="AF89" s="43"/>
      <c r="AG89" s="1111"/>
      <c r="AH89" s="1111"/>
      <c r="AI89" s="1111"/>
      <c r="AJ89" s="1111"/>
      <c r="AK89" s="1111"/>
      <c r="AL89" s="1111"/>
      <c r="AM89" s="1111"/>
      <c r="AN89" s="1111"/>
      <c r="AO89" s="1111"/>
      <c r="AP89" s="1111"/>
      <c r="AQ89" s="1111"/>
      <c r="AR89" s="1111"/>
      <c r="AS89" s="1111"/>
      <c r="AT89" s="1111"/>
      <c r="AU89" s="1111"/>
      <c r="AV89" s="1111"/>
      <c r="AW89" s="1111"/>
      <c r="AX89" s="1111"/>
      <c r="AY89" s="1111"/>
      <c r="AZ89" s="1111"/>
      <c r="BA89" s="1111"/>
      <c r="BB89" s="1111"/>
      <c r="BC89" s="1111"/>
      <c r="BD89" s="1111"/>
      <c r="BE89" s="1111"/>
      <c r="BF89" s="1111"/>
      <c r="BG89" s="1111"/>
      <c r="BH89" s="1111"/>
    </row>
    <row r="90" spans="1:60" s="84" customFormat="1" ht="16.5" customHeight="1">
      <c r="A90" s="64"/>
      <c r="B90" s="288"/>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522"/>
      <c r="AF90" s="43"/>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row>
    <row r="91" spans="1:60" s="84" customFormat="1" ht="15" customHeight="1">
      <c r="A91" s="64"/>
      <c r="B91" s="63" t="s">
        <v>721</v>
      </c>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3"/>
      <c r="AE91" s="21"/>
      <c r="AF91" s="43"/>
    </row>
    <row r="92" spans="1:60" s="54" customFormat="1" ht="37.5" customHeight="1">
      <c r="A92" s="64"/>
      <c r="B92" s="63"/>
      <c r="C92" s="1111" t="s">
        <v>720</v>
      </c>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21"/>
      <c r="AF92" s="43"/>
      <c r="AG92" s="1111"/>
      <c r="AH92" s="1111"/>
      <c r="AI92" s="1111"/>
      <c r="AJ92" s="1111"/>
      <c r="AK92" s="1111"/>
      <c r="AL92" s="1111"/>
      <c r="AM92" s="1111"/>
      <c r="AN92" s="1111"/>
      <c r="AO92" s="1111"/>
      <c r="AP92" s="1111"/>
      <c r="AQ92" s="1111"/>
      <c r="AR92" s="1111"/>
      <c r="AS92" s="1111"/>
      <c r="AT92" s="1111"/>
      <c r="AU92" s="1111"/>
      <c r="AV92" s="1111"/>
      <c r="AW92" s="1111"/>
      <c r="AX92" s="1111"/>
      <c r="AY92" s="1111"/>
      <c r="AZ92" s="1111"/>
      <c r="BA92" s="1111"/>
      <c r="BB92" s="1111"/>
      <c r="BC92" s="1111"/>
      <c r="BD92" s="1111"/>
      <c r="BE92" s="1111"/>
      <c r="BF92" s="1111"/>
      <c r="BG92" s="1111"/>
      <c r="BH92" s="1111"/>
    </row>
    <row r="93" spans="1:60" s="84" customFormat="1" ht="16.5" customHeight="1">
      <c r="A93" s="64"/>
      <c r="B93" s="288"/>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522"/>
      <c r="AF93" s="43"/>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row>
    <row r="94" spans="1:60" s="65" customFormat="1" ht="15" customHeight="1">
      <c r="A94" s="64"/>
      <c r="B94" s="63" t="s">
        <v>399</v>
      </c>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21"/>
      <c r="AF94" s="362"/>
    </row>
    <row r="95" spans="1:60" s="65" customFormat="1" ht="54.75" customHeight="1">
      <c r="A95" s="64"/>
      <c r="B95" s="63"/>
      <c r="C95" s="1113" t="s">
        <v>400</v>
      </c>
      <c r="D95" s="1113"/>
      <c r="E95" s="1113"/>
      <c r="F95" s="1113"/>
      <c r="G95" s="1113"/>
      <c r="H95" s="1113"/>
      <c r="I95" s="1113"/>
      <c r="J95" s="1113"/>
      <c r="K95" s="1113"/>
      <c r="L95" s="1113"/>
      <c r="M95" s="1113"/>
      <c r="N95" s="1113"/>
      <c r="O95" s="1113"/>
      <c r="P95" s="1113"/>
      <c r="Q95" s="1113"/>
      <c r="R95" s="1113"/>
      <c r="S95" s="1113"/>
      <c r="T95" s="1113"/>
      <c r="U95" s="1113"/>
      <c r="V95" s="1113"/>
      <c r="W95" s="1113"/>
      <c r="X95" s="1113"/>
      <c r="Y95" s="1113"/>
      <c r="Z95" s="1113"/>
      <c r="AA95" s="1113"/>
      <c r="AB95" s="1113"/>
      <c r="AC95" s="1113"/>
      <c r="AD95" s="1113"/>
      <c r="AE95" s="327"/>
      <c r="AF95" s="362"/>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1"/>
    </row>
    <row r="96" spans="1:60" s="65" customFormat="1" ht="28.5" customHeight="1">
      <c r="A96" s="64"/>
      <c r="B96" s="63"/>
      <c r="C96" s="1113" t="s">
        <v>716</v>
      </c>
      <c r="D96" s="1113"/>
      <c r="E96" s="1113"/>
      <c r="F96" s="1113"/>
      <c r="G96" s="1113"/>
      <c r="H96" s="1113"/>
      <c r="I96" s="1113"/>
      <c r="J96" s="1113"/>
      <c r="K96" s="1113"/>
      <c r="L96" s="1113"/>
      <c r="M96" s="1113"/>
      <c r="N96" s="1113"/>
      <c r="O96" s="1113"/>
      <c r="P96" s="1113"/>
      <c r="Q96" s="1113"/>
      <c r="R96" s="1113"/>
      <c r="S96" s="1113"/>
      <c r="T96" s="1113"/>
      <c r="U96" s="1113"/>
      <c r="V96" s="1113"/>
      <c r="W96" s="1113"/>
      <c r="X96" s="1113"/>
      <c r="Y96" s="1113"/>
      <c r="Z96" s="1113"/>
      <c r="AA96" s="1113"/>
      <c r="AB96" s="1113"/>
      <c r="AC96" s="1113"/>
      <c r="AD96" s="1113"/>
      <c r="AE96" s="522"/>
      <c r="AF96" s="362"/>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row>
    <row r="97" spans="1:59" s="65" customFormat="1" ht="28.5" customHeight="1">
      <c r="A97" s="64"/>
      <c r="B97" s="63"/>
      <c r="C97" s="1113" t="s">
        <v>717</v>
      </c>
      <c r="D97" s="1113"/>
      <c r="E97" s="1113"/>
      <c r="F97" s="1113"/>
      <c r="G97" s="1113"/>
      <c r="H97" s="1113"/>
      <c r="I97" s="1113"/>
      <c r="J97" s="1113"/>
      <c r="K97" s="1113"/>
      <c r="L97" s="1113"/>
      <c r="M97" s="1113"/>
      <c r="N97" s="1113"/>
      <c r="O97" s="1113"/>
      <c r="P97" s="1113"/>
      <c r="Q97" s="1113"/>
      <c r="R97" s="1113"/>
      <c r="S97" s="1113"/>
      <c r="T97" s="1113"/>
      <c r="U97" s="1113"/>
      <c r="V97" s="1113"/>
      <c r="W97" s="1113"/>
      <c r="X97" s="1113"/>
      <c r="Y97" s="1113"/>
      <c r="Z97" s="1113"/>
      <c r="AA97" s="1113"/>
      <c r="AB97" s="1113"/>
      <c r="AC97" s="1113"/>
      <c r="AD97" s="1113"/>
      <c r="AE97" s="522"/>
      <c r="AF97" s="362"/>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row>
    <row r="98" spans="1:59" s="65" customFormat="1" ht="15" customHeight="1">
      <c r="A98" s="64"/>
      <c r="B98" s="63"/>
      <c r="C98" s="527"/>
      <c r="D98" s="527"/>
      <c r="E98" s="527"/>
      <c r="F98" s="527"/>
      <c r="G98" s="527"/>
      <c r="H98" s="527"/>
      <c r="I98" s="527"/>
      <c r="J98" s="527"/>
      <c r="K98" s="527"/>
      <c r="L98" s="527"/>
      <c r="M98" s="527"/>
      <c r="N98" s="527"/>
      <c r="O98" s="527"/>
      <c r="P98" s="527"/>
      <c r="Q98" s="527"/>
      <c r="R98" s="527"/>
      <c r="S98" s="527"/>
      <c r="T98" s="527"/>
      <c r="U98" s="527"/>
      <c r="V98" s="527"/>
      <c r="W98" s="527"/>
      <c r="X98" s="527"/>
      <c r="Y98" s="527"/>
      <c r="Z98" s="527"/>
      <c r="AA98" s="527"/>
      <c r="AB98" s="527"/>
      <c r="AC98" s="527"/>
      <c r="AD98" s="527"/>
      <c r="AE98" s="327"/>
      <c r="AF98" s="362"/>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row>
    <row r="99" spans="1:59" s="65" customFormat="1" ht="15" customHeight="1">
      <c r="A99" s="64"/>
      <c r="B99" s="63" t="s">
        <v>100</v>
      </c>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21"/>
      <c r="AF99" s="362"/>
    </row>
    <row r="100" spans="1:59" s="65" customFormat="1" ht="30" customHeight="1">
      <c r="A100" s="64"/>
      <c r="B100" s="63"/>
      <c r="C100" s="1111" t="s">
        <v>290</v>
      </c>
      <c r="D100" s="1111"/>
      <c r="E100" s="1111"/>
      <c r="F100" s="1111"/>
      <c r="G100" s="1111"/>
      <c r="H100" s="1111"/>
      <c r="I100" s="1111"/>
      <c r="J100" s="1111"/>
      <c r="K100" s="1111"/>
      <c r="L100" s="1111"/>
      <c r="M100" s="1111"/>
      <c r="N100" s="1111"/>
      <c r="O100" s="1111"/>
      <c r="P100" s="1111"/>
      <c r="Q100" s="1111"/>
      <c r="R100" s="1111"/>
      <c r="S100" s="1111"/>
      <c r="T100" s="1111"/>
      <c r="U100" s="1111"/>
      <c r="V100" s="1111"/>
      <c r="W100" s="1111"/>
      <c r="X100" s="1111"/>
      <c r="Y100" s="1111"/>
      <c r="Z100" s="1111"/>
      <c r="AA100" s="1111"/>
      <c r="AB100" s="1111"/>
      <c r="AC100" s="1111"/>
      <c r="AD100" s="1111"/>
      <c r="AE100" s="21"/>
      <c r="AF100" s="362"/>
    </row>
    <row r="101" spans="1:59" s="65" customFormat="1" ht="15" customHeight="1">
      <c r="A101" s="64"/>
      <c r="B101" s="63"/>
      <c r="C101" s="526"/>
      <c r="D101" s="526"/>
      <c r="E101" s="526"/>
      <c r="F101" s="526"/>
      <c r="G101" s="526"/>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21"/>
      <c r="AF101" s="362"/>
    </row>
    <row r="102" spans="1:59" s="65" customFormat="1" ht="15" customHeight="1">
      <c r="A102" s="64"/>
      <c r="B102" s="164" t="s">
        <v>70</v>
      </c>
      <c r="C102" s="526"/>
      <c r="D102" s="526"/>
      <c r="E102" s="526"/>
      <c r="F102" s="526"/>
      <c r="G102" s="526"/>
      <c r="H102" s="526"/>
      <c r="I102" s="526"/>
      <c r="J102" s="526"/>
      <c r="K102" s="526"/>
      <c r="L102" s="526"/>
      <c r="M102" s="526"/>
      <c r="N102" s="526"/>
      <c r="O102" s="526"/>
      <c r="P102" s="526"/>
      <c r="Q102" s="526"/>
      <c r="R102" s="526"/>
      <c r="S102" s="526"/>
      <c r="T102" s="526"/>
      <c r="U102" s="526"/>
      <c r="V102" s="526"/>
      <c r="W102" s="526"/>
      <c r="X102" s="526"/>
      <c r="Y102" s="526"/>
      <c r="Z102" s="526"/>
      <c r="AA102" s="526"/>
      <c r="AB102" s="526"/>
      <c r="AC102" s="526"/>
      <c r="AD102" s="526"/>
      <c r="AE102" s="21"/>
      <c r="AF102" s="362"/>
    </row>
    <row r="103" spans="1:59" s="54" customFormat="1" ht="65.25" customHeight="1">
      <c r="A103" s="64"/>
      <c r="B103" s="63"/>
      <c r="C103" s="1111" t="s">
        <v>715</v>
      </c>
      <c r="D103" s="1111"/>
      <c r="E103" s="1111"/>
      <c r="F103" s="1111"/>
      <c r="G103" s="1111"/>
      <c r="H103" s="1111"/>
      <c r="I103" s="1111"/>
      <c r="J103" s="1111"/>
      <c r="K103" s="1111"/>
      <c r="L103" s="1111"/>
      <c r="M103" s="1111"/>
      <c r="N103" s="1111"/>
      <c r="O103" s="1111"/>
      <c r="P103" s="1111"/>
      <c r="Q103" s="1111"/>
      <c r="R103" s="1111"/>
      <c r="S103" s="1111"/>
      <c r="T103" s="1111"/>
      <c r="U103" s="1111"/>
      <c r="V103" s="1111"/>
      <c r="W103" s="1111"/>
      <c r="X103" s="1111"/>
      <c r="Y103" s="1111"/>
      <c r="Z103" s="1111"/>
      <c r="AA103" s="1111"/>
      <c r="AB103" s="1111"/>
      <c r="AC103" s="1111"/>
      <c r="AD103" s="1111"/>
      <c r="AE103" s="21"/>
      <c r="AF103" s="43"/>
    </row>
    <row r="104" spans="1:59" s="293" customFormat="1">
      <c r="A104" s="290"/>
      <c r="B104" s="291"/>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87"/>
      <c r="AF104" s="292"/>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c r="BC104" s="286"/>
      <c r="BD104" s="286"/>
      <c r="BE104" s="286"/>
      <c r="BF104" s="286"/>
      <c r="BG104" s="286"/>
    </row>
    <row r="105" spans="1:59" s="65" customFormat="1" ht="15" customHeight="1">
      <c r="A105" s="64"/>
      <c r="B105" s="63" t="s">
        <v>101</v>
      </c>
      <c r="C105" s="526"/>
      <c r="D105" s="526"/>
      <c r="E105" s="526"/>
      <c r="F105" s="526"/>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21"/>
      <c r="AF105" s="43"/>
    </row>
    <row r="106" spans="1:59" s="65" customFormat="1" ht="41.25" customHeight="1">
      <c r="A106" s="64"/>
      <c r="B106" s="63"/>
      <c r="C106" s="1111" t="s">
        <v>102</v>
      </c>
      <c r="D106" s="1111"/>
      <c r="E106" s="1111"/>
      <c r="F106" s="1111"/>
      <c r="G106" s="1111"/>
      <c r="H106" s="1111"/>
      <c r="I106" s="1111"/>
      <c r="J106" s="1111"/>
      <c r="K106" s="1111"/>
      <c r="L106" s="1111"/>
      <c r="M106" s="1111"/>
      <c r="N106" s="1111"/>
      <c r="O106" s="1111"/>
      <c r="P106" s="1111"/>
      <c r="Q106" s="1111"/>
      <c r="R106" s="1111"/>
      <c r="S106" s="1111"/>
      <c r="T106" s="1111"/>
      <c r="U106" s="1111"/>
      <c r="V106" s="1111"/>
      <c r="W106" s="1111"/>
      <c r="X106" s="1111"/>
      <c r="Y106" s="1111"/>
      <c r="Z106" s="1111"/>
      <c r="AA106" s="1111"/>
      <c r="AB106" s="1111"/>
      <c r="AC106" s="1111"/>
      <c r="AD106" s="1111"/>
      <c r="AE106" s="21"/>
      <c r="AF106" s="43"/>
    </row>
    <row r="107" spans="1:59" s="65" customFormat="1" ht="11.25" customHeight="1">
      <c r="A107" s="64"/>
      <c r="B107" s="63"/>
      <c r="C107" s="526"/>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21"/>
      <c r="AF107" s="43"/>
    </row>
    <row r="108" spans="1:59" s="65" customFormat="1" ht="15" customHeight="1">
      <c r="A108" s="64"/>
      <c r="B108" s="63" t="s">
        <v>103</v>
      </c>
      <c r="C108" s="526"/>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21"/>
      <c r="AF108" s="43"/>
    </row>
    <row r="109" spans="1:59" s="65" customFormat="1" ht="41.25" customHeight="1">
      <c r="A109" s="64"/>
      <c r="B109" s="63"/>
      <c r="C109" s="1111" t="s">
        <v>291</v>
      </c>
      <c r="D109" s="1111"/>
      <c r="E109" s="1111"/>
      <c r="F109" s="1111"/>
      <c r="G109" s="1111"/>
      <c r="H109" s="1111"/>
      <c r="I109" s="1111"/>
      <c r="J109" s="1111"/>
      <c r="K109" s="1111"/>
      <c r="L109" s="1111"/>
      <c r="M109" s="1111"/>
      <c r="N109" s="1111"/>
      <c r="O109" s="1111"/>
      <c r="P109" s="1111"/>
      <c r="Q109" s="1111"/>
      <c r="R109" s="1111"/>
      <c r="S109" s="1111"/>
      <c r="T109" s="1111"/>
      <c r="U109" s="1111"/>
      <c r="V109" s="1111"/>
      <c r="W109" s="1111"/>
      <c r="X109" s="1111"/>
      <c r="Y109" s="1111"/>
      <c r="Z109" s="1111"/>
      <c r="AA109" s="1111"/>
      <c r="AB109" s="1111"/>
      <c r="AC109" s="1111"/>
      <c r="AD109" s="1111"/>
      <c r="AE109" s="21"/>
      <c r="AF109" s="43"/>
    </row>
    <row r="110" spans="1:59" s="65" customFormat="1" ht="15" customHeight="1">
      <c r="A110" s="64"/>
      <c r="B110" s="63"/>
      <c r="C110" s="526"/>
      <c r="D110" s="526"/>
      <c r="E110" s="526"/>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21"/>
      <c r="AF110" s="43"/>
    </row>
    <row r="111" spans="1:59" s="87" customFormat="1" ht="15" customHeight="1">
      <c r="A111" s="86"/>
      <c r="B111" s="63" t="s">
        <v>71</v>
      </c>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63"/>
      <c r="AE111" s="70"/>
      <c r="AF111" s="43"/>
    </row>
    <row r="112" spans="1:59" s="54" customFormat="1" ht="40.5" customHeight="1">
      <c r="A112" s="64"/>
      <c r="B112" s="63"/>
      <c r="C112" s="1111" t="s">
        <v>104</v>
      </c>
      <c r="D112" s="1111"/>
      <c r="E112" s="1111"/>
      <c r="F112" s="1111"/>
      <c r="G112" s="1111"/>
      <c r="H112" s="1111"/>
      <c r="I112" s="1111"/>
      <c r="J112" s="1111"/>
      <c r="K112" s="1111"/>
      <c r="L112" s="1111"/>
      <c r="M112" s="1111"/>
      <c r="N112" s="1111"/>
      <c r="O112" s="1111"/>
      <c r="P112" s="1111"/>
      <c r="Q112" s="1111"/>
      <c r="R112" s="1111"/>
      <c r="S112" s="1111"/>
      <c r="T112" s="1111"/>
      <c r="U112" s="1111"/>
      <c r="V112" s="1111"/>
      <c r="W112" s="1111"/>
      <c r="X112" s="1111"/>
      <c r="Y112" s="1111"/>
      <c r="Z112" s="1111"/>
      <c r="AA112" s="1111"/>
      <c r="AB112" s="1111"/>
      <c r="AC112" s="1111"/>
      <c r="AD112" s="1111"/>
      <c r="AE112" s="21"/>
      <c r="AF112" s="43"/>
    </row>
    <row r="113" spans="1:59" s="54" customFormat="1" ht="13.5" customHeight="1">
      <c r="A113" s="64"/>
      <c r="B113" s="63"/>
      <c r="C113" s="526"/>
      <c r="D113" s="526"/>
      <c r="E113" s="526"/>
      <c r="F113" s="526"/>
      <c r="G113" s="526"/>
      <c r="H113" s="526"/>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6"/>
      <c r="AE113" s="21"/>
      <c r="AF113" s="43"/>
    </row>
    <row r="114" spans="1:59" s="65" customFormat="1" ht="21" customHeight="1">
      <c r="A114" s="64"/>
      <c r="B114" s="1109" t="s">
        <v>410</v>
      </c>
      <c r="C114" s="1110"/>
      <c r="D114" s="1110"/>
      <c r="E114" s="1110"/>
      <c r="F114" s="1110"/>
      <c r="G114" s="1110"/>
      <c r="H114" s="1110"/>
      <c r="I114" s="1110"/>
      <c r="J114" s="1110"/>
      <c r="K114" s="1110"/>
      <c r="L114" s="1110"/>
      <c r="M114" s="1110"/>
      <c r="N114" s="1110"/>
      <c r="O114" s="1110"/>
      <c r="P114" s="1110"/>
      <c r="Q114" s="1110"/>
      <c r="R114" s="1110"/>
      <c r="S114" s="1110"/>
      <c r="T114" s="1110"/>
      <c r="U114" s="1110"/>
      <c r="V114" s="1110"/>
      <c r="W114" s="1110"/>
      <c r="X114" s="1110"/>
      <c r="Y114" s="1110"/>
      <c r="Z114" s="1110"/>
      <c r="AA114" s="1110"/>
      <c r="AB114" s="1110"/>
      <c r="AC114" s="1110"/>
      <c r="AD114" s="527"/>
      <c r="AE114" s="327"/>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row>
    <row r="115" spans="1:59" s="364" customFormat="1" ht="63" customHeight="1">
      <c r="A115" s="290"/>
      <c r="B115" s="363"/>
      <c r="C115" s="1112" t="s">
        <v>411</v>
      </c>
      <c r="D115" s="1112"/>
      <c r="E115" s="1112"/>
      <c r="F115" s="1112"/>
      <c r="G115" s="1112"/>
      <c r="H115" s="1112"/>
      <c r="I115" s="1112"/>
      <c r="J115" s="1112"/>
      <c r="K115" s="1112"/>
      <c r="L115" s="1112"/>
      <c r="M115" s="1112"/>
      <c r="N115" s="1112"/>
      <c r="O115" s="1112"/>
      <c r="P115" s="1112"/>
      <c r="Q115" s="1112"/>
      <c r="R115" s="1112"/>
      <c r="S115" s="1112"/>
      <c r="T115" s="1112"/>
      <c r="U115" s="1112"/>
      <c r="V115" s="1112"/>
      <c r="W115" s="1112"/>
      <c r="X115" s="1112"/>
      <c r="Y115" s="1112"/>
      <c r="Z115" s="1112"/>
      <c r="AA115" s="1112"/>
      <c r="AB115" s="1112"/>
      <c r="AC115" s="1112"/>
      <c r="AD115" s="1112"/>
      <c r="AE115" s="327"/>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5"/>
      <c r="BE115" s="325"/>
      <c r="BF115" s="325"/>
      <c r="BG115" s="325"/>
    </row>
    <row r="116" spans="1:59" s="364" customFormat="1" ht="11.25" customHeight="1">
      <c r="A116" s="290"/>
      <c r="B116" s="363"/>
      <c r="C116" s="528"/>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528"/>
      <c r="AD116" s="528"/>
      <c r="AE116" s="327"/>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row>
    <row r="117" spans="1:59" s="65" customFormat="1" ht="21" customHeight="1">
      <c r="A117" s="64"/>
      <c r="B117" s="1109" t="s">
        <v>408</v>
      </c>
      <c r="C117" s="1110"/>
      <c r="D117" s="1110"/>
      <c r="E117" s="1110"/>
      <c r="F117" s="1110"/>
      <c r="G117" s="1110"/>
      <c r="H117" s="1110"/>
      <c r="I117" s="1110"/>
      <c r="J117" s="1110"/>
      <c r="K117" s="1110"/>
      <c r="L117" s="1110"/>
      <c r="M117" s="1110"/>
      <c r="N117" s="1110"/>
      <c r="O117" s="1110"/>
      <c r="P117" s="1110"/>
      <c r="Q117" s="1110"/>
      <c r="R117" s="1110"/>
      <c r="S117" s="1110"/>
      <c r="T117" s="1110"/>
      <c r="U117" s="1110"/>
      <c r="V117" s="1110"/>
      <c r="W117" s="1110"/>
      <c r="X117" s="1110"/>
      <c r="Y117" s="1110"/>
      <c r="Z117" s="1110"/>
      <c r="AA117" s="1110"/>
      <c r="AB117" s="1110"/>
      <c r="AC117" s="1110"/>
      <c r="AD117" s="527"/>
      <c r="AE117" s="327"/>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row>
    <row r="118" spans="1:59" s="364" customFormat="1" ht="51" customHeight="1">
      <c r="A118" s="290"/>
      <c r="B118" s="363"/>
      <c r="C118" s="1112" t="s">
        <v>409</v>
      </c>
      <c r="D118" s="1112"/>
      <c r="E118" s="1112"/>
      <c r="F118" s="1112"/>
      <c r="G118" s="1112"/>
      <c r="H118" s="1112"/>
      <c r="I118" s="1112"/>
      <c r="J118" s="1112"/>
      <c r="K118" s="1112"/>
      <c r="L118" s="1112"/>
      <c r="M118" s="1112"/>
      <c r="N118" s="1112"/>
      <c r="O118" s="1112"/>
      <c r="P118" s="1112"/>
      <c r="Q118" s="1112"/>
      <c r="R118" s="1112"/>
      <c r="S118" s="1112"/>
      <c r="T118" s="1112"/>
      <c r="U118" s="1112"/>
      <c r="V118" s="1112"/>
      <c r="W118" s="1112"/>
      <c r="X118" s="1112"/>
      <c r="Y118" s="1112"/>
      <c r="Z118" s="1112"/>
      <c r="AA118" s="1112"/>
      <c r="AB118" s="1112"/>
      <c r="AC118" s="1112"/>
      <c r="AD118" s="1112"/>
      <c r="AE118" s="327"/>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5"/>
      <c r="BC118" s="325"/>
      <c r="BD118" s="325"/>
      <c r="BE118" s="325"/>
      <c r="BF118" s="325"/>
      <c r="BG118" s="325"/>
    </row>
    <row r="119" spans="1:59" s="364" customFormat="1" ht="12" customHeight="1">
      <c r="A119" s="290"/>
      <c r="B119" s="363"/>
      <c r="C119" s="528"/>
      <c r="D119" s="528"/>
      <c r="E119" s="528"/>
      <c r="F119" s="528"/>
      <c r="G119" s="528"/>
      <c r="H119" s="528"/>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327"/>
      <c r="AG119" s="325"/>
      <c r="AH119" s="325"/>
      <c r="AI119" s="325"/>
      <c r="AJ119" s="325"/>
      <c r="AK119" s="325"/>
      <c r="AL119" s="325"/>
      <c r="AM119" s="325"/>
      <c r="AN119" s="325"/>
      <c r="AO119" s="325"/>
      <c r="AP119" s="325"/>
      <c r="AQ119" s="325"/>
      <c r="AR119" s="325"/>
      <c r="AS119" s="325"/>
      <c r="AT119" s="325"/>
      <c r="AU119" s="325"/>
      <c r="AV119" s="325"/>
      <c r="AW119" s="325"/>
      <c r="AX119" s="325"/>
      <c r="AY119" s="325"/>
      <c r="AZ119" s="325"/>
      <c r="BA119" s="325"/>
      <c r="BB119" s="325"/>
      <c r="BC119" s="325"/>
      <c r="BD119" s="325"/>
      <c r="BE119" s="325"/>
      <c r="BF119" s="325"/>
      <c r="BG119" s="325"/>
    </row>
    <row r="120" spans="1:59" s="65" customFormat="1" ht="21" customHeight="1">
      <c r="A120" s="64"/>
      <c r="B120" s="1109" t="s">
        <v>401</v>
      </c>
      <c r="C120" s="1110"/>
      <c r="D120" s="1110"/>
      <c r="E120" s="1110"/>
      <c r="F120" s="1110"/>
      <c r="G120" s="1110"/>
      <c r="H120" s="1110"/>
      <c r="I120" s="1110"/>
      <c r="J120" s="1110"/>
      <c r="K120" s="1110"/>
      <c r="L120" s="1110"/>
      <c r="M120" s="1110"/>
      <c r="N120" s="1110"/>
      <c r="O120" s="1110"/>
      <c r="P120" s="1110"/>
      <c r="Q120" s="1110"/>
      <c r="R120" s="1110"/>
      <c r="S120" s="1110"/>
      <c r="T120" s="1110"/>
      <c r="U120" s="1110"/>
      <c r="V120" s="1110"/>
      <c r="W120" s="1110"/>
      <c r="X120" s="1110"/>
      <c r="Y120" s="1110"/>
      <c r="Z120" s="1110"/>
      <c r="AA120" s="1110"/>
      <c r="AB120" s="1110"/>
      <c r="AC120" s="1110"/>
      <c r="AD120" s="527"/>
      <c r="AE120" s="327"/>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row>
    <row r="121" spans="1:59" s="364" customFormat="1" ht="33.75" customHeight="1">
      <c r="A121" s="290"/>
      <c r="B121" s="363"/>
      <c r="C121" s="1108" t="s">
        <v>402</v>
      </c>
      <c r="D121" s="1108"/>
      <c r="E121" s="1108"/>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327"/>
      <c r="AG121" s="325"/>
      <c r="AH121" s="325"/>
      <c r="AI121" s="325"/>
      <c r="AJ121" s="325"/>
      <c r="AK121" s="325"/>
      <c r="AL121" s="325"/>
      <c r="AM121" s="325"/>
      <c r="AN121" s="325"/>
      <c r="AO121" s="325"/>
      <c r="AP121" s="325"/>
      <c r="AQ121" s="325"/>
      <c r="AR121" s="325"/>
      <c r="AS121" s="325"/>
      <c r="AT121" s="325"/>
      <c r="AU121" s="325"/>
      <c r="AV121" s="325"/>
      <c r="AW121" s="325"/>
      <c r="AX121" s="325"/>
      <c r="AY121" s="325"/>
      <c r="AZ121" s="325"/>
      <c r="BA121" s="325"/>
      <c r="BB121" s="325"/>
      <c r="BC121" s="325"/>
      <c r="BD121" s="325"/>
      <c r="BE121" s="325"/>
      <c r="BF121" s="325"/>
      <c r="BG121" s="325"/>
    </row>
    <row r="122" spans="1:59" s="364" customFormat="1" ht="13.5" customHeight="1">
      <c r="A122" s="290"/>
      <c r="B122" s="363"/>
      <c r="C122" s="529"/>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327"/>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D122" s="325"/>
      <c r="BE122" s="325"/>
      <c r="BF122" s="325"/>
      <c r="BG122" s="325"/>
    </row>
    <row r="123" spans="1:59" s="65" customFormat="1" ht="21" customHeight="1">
      <c r="A123" s="64"/>
      <c r="B123" s="1109" t="s">
        <v>412</v>
      </c>
      <c r="C123" s="1110"/>
      <c r="D123" s="1110"/>
      <c r="E123" s="1110"/>
      <c r="F123" s="1110"/>
      <c r="G123" s="1110"/>
      <c r="H123" s="1110"/>
      <c r="I123" s="1110"/>
      <c r="J123" s="1110"/>
      <c r="K123" s="1110"/>
      <c r="L123" s="1110"/>
      <c r="M123" s="1110"/>
      <c r="N123" s="1110"/>
      <c r="O123" s="1110"/>
      <c r="P123" s="1110"/>
      <c r="Q123" s="1110"/>
      <c r="R123" s="1110"/>
      <c r="S123" s="1110"/>
      <c r="T123" s="1110"/>
      <c r="U123" s="1110"/>
      <c r="V123" s="1110"/>
      <c r="W123" s="1110"/>
      <c r="X123" s="1110"/>
      <c r="Y123" s="1110"/>
      <c r="Z123" s="1110"/>
      <c r="AA123" s="1110"/>
      <c r="AB123" s="1110"/>
      <c r="AC123" s="1110"/>
      <c r="AD123" s="527"/>
      <c r="AE123" s="327"/>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row>
    <row r="124" spans="1:59" s="364" customFormat="1" ht="33.75" customHeight="1">
      <c r="A124" s="290"/>
      <c r="B124" s="363"/>
      <c r="C124" s="1108" t="s">
        <v>413</v>
      </c>
      <c r="D124" s="1108"/>
      <c r="E124" s="1108"/>
      <c r="F124" s="1108"/>
      <c r="G124" s="1108"/>
      <c r="H124" s="1108"/>
      <c r="I124" s="1108"/>
      <c r="J124" s="1108"/>
      <c r="K124" s="1108"/>
      <c r="L124" s="1108"/>
      <c r="M124" s="1108"/>
      <c r="N124" s="1108"/>
      <c r="O124" s="1108"/>
      <c r="P124" s="1108"/>
      <c r="Q124" s="1108"/>
      <c r="R124" s="1108"/>
      <c r="S124" s="1108"/>
      <c r="T124" s="1108"/>
      <c r="U124" s="1108"/>
      <c r="V124" s="1108"/>
      <c r="W124" s="1108"/>
      <c r="X124" s="1108"/>
      <c r="Y124" s="1108"/>
      <c r="Z124" s="1108"/>
      <c r="AA124" s="1108"/>
      <c r="AB124" s="1108"/>
      <c r="AC124" s="1108"/>
      <c r="AD124" s="1108"/>
      <c r="AE124" s="327"/>
      <c r="AG124" s="325"/>
      <c r="AH124" s="325"/>
      <c r="AI124" s="325"/>
      <c r="AJ124" s="325"/>
      <c r="AK124" s="325"/>
      <c r="AL124" s="325"/>
      <c r="AM124" s="325"/>
      <c r="AN124" s="325"/>
      <c r="AO124" s="325"/>
      <c r="AP124" s="325"/>
      <c r="AQ124" s="325"/>
      <c r="AR124" s="325"/>
      <c r="AS124" s="325"/>
      <c r="AT124" s="325"/>
      <c r="AU124" s="325"/>
      <c r="AV124" s="325"/>
      <c r="AW124" s="325"/>
      <c r="AX124" s="325"/>
      <c r="AY124" s="325"/>
      <c r="AZ124" s="325"/>
      <c r="BA124" s="325"/>
      <c r="BB124" s="325"/>
      <c r="BC124" s="325"/>
      <c r="BD124" s="325"/>
      <c r="BE124" s="325"/>
      <c r="BF124" s="325"/>
      <c r="BG124" s="325"/>
    </row>
    <row r="125" spans="1:59" s="364" customFormat="1" ht="14.25" customHeight="1">
      <c r="A125" s="290"/>
      <c r="B125" s="363"/>
      <c r="C125" s="529"/>
      <c r="D125" s="529"/>
      <c r="E125" s="529"/>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327"/>
      <c r="AG125" s="325"/>
      <c r="AH125" s="325"/>
      <c r="AI125" s="325"/>
      <c r="AJ125" s="325"/>
      <c r="AK125" s="325"/>
      <c r="AL125" s="325"/>
      <c r="AM125" s="325"/>
      <c r="AN125" s="325"/>
      <c r="AO125" s="325"/>
      <c r="AP125" s="325"/>
      <c r="AQ125" s="325"/>
      <c r="AR125" s="325"/>
      <c r="AS125" s="325"/>
      <c r="AT125" s="325"/>
      <c r="AU125" s="325"/>
      <c r="AV125" s="325"/>
      <c r="AW125" s="325"/>
      <c r="AX125" s="325"/>
      <c r="AY125" s="325"/>
      <c r="AZ125" s="325"/>
      <c r="BA125" s="325"/>
      <c r="BB125" s="325"/>
      <c r="BC125" s="325"/>
      <c r="BD125" s="325"/>
      <c r="BE125" s="325"/>
      <c r="BF125" s="325"/>
      <c r="BG125" s="325"/>
    </row>
    <row r="126" spans="1:59" s="65" customFormat="1" ht="15" customHeight="1">
      <c r="A126" s="64"/>
      <c r="B126" s="63" t="s">
        <v>169</v>
      </c>
      <c r="C126" s="526"/>
      <c r="D126" s="526"/>
      <c r="E126" s="526"/>
      <c r="F126" s="526"/>
      <c r="G126" s="526"/>
      <c r="H126" s="526"/>
      <c r="I126" s="526"/>
      <c r="J126" s="526"/>
      <c r="K126" s="526"/>
      <c r="L126" s="526"/>
      <c r="M126" s="526"/>
      <c r="N126" s="526"/>
      <c r="O126" s="526"/>
      <c r="P126" s="526"/>
      <c r="Q126" s="526"/>
      <c r="R126" s="526"/>
      <c r="S126" s="526"/>
      <c r="T126" s="526"/>
      <c r="U126" s="526"/>
      <c r="V126" s="526"/>
      <c r="W126" s="526"/>
      <c r="X126" s="526"/>
      <c r="Y126" s="526"/>
      <c r="Z126" s="526"/>
      <c r="AA126" s="526"/>
      <c r="AB126" s="526"/>
      <c r="AC126" s="526"/>
      <c r="AD126" s="526"/>
      <c r="AE126" s="21"/>
    </row>
    <row r="127" spans="1:59" s="65" customFormat="1" ht="27.75" customHeight="1">
      <c r="A127" s="64"/>
      <c r="B127" s="63"/>
      <c r="C127" s="1111" t="s">
        <v>712</v>
      </c>
      <c r="D127" s="1111"/>
      <c r="E127" s="1111"/>
      <c r="F127" s="1111"/>
      <c r="G127" s="1111"/>
      <c r="H127" s="1111"/>
      <c r="I127" s="1111"/>
      <c r="J127" s="1111"/>
      <c r="K127" s="1111"/>
      <c r="L127" s="1111"/>
      <c r="M127" s="1111"/>
      <c r="N127" s="1111"/>
      <c r="O127" s="1111"/>
      <c r="P127" s="1111"/>
      <c r="Q127" s="1111"/>
      <c r="R127" s="1111"/>
      <c r="S127" s="1111"/>
      <c r="T127" s="1111"/>
      <c r="U127" s="1111"/>
      <c r="V127" s="1111"/>
      <c r="W127" s="1111"/>
      <c r="X127" s="1111"/>
      <c r="Y127" s="1111"/>
      <c r="Z127" s="1111"/>
      <c r="AA127" s="1111"/>
      <c r="AB127" s="1111"/>
      <c r="AC127" s="1111"/>
      <c r="AD127" s="1111"/>
      <c r="AE127" s="21"/>
    </row>
    <row r="128" spans="1:59" s="65" customFormat="1" ht="15" customHeight="1">
      <c r="A128" s="64"/>
      <c r="B128" s="63"/>
      <c r="C128" s="526"/>
      <c r="D128" s="526"/>
      <c r="E128" s="526"/>
      <c r="F128" s="526"/>
      <c r="G128" s="526"/>
      <c r="H128" s="526"/>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21"/>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3"/>
    </row>
    <row r="129" spans="1:59" s="65" customFormat="1" ht="15" customHeight="1">
      <c r="A129" s="64"/>
      <c r="B129" s="63" t="s">
        <v>105</v>
      </c>
      <c r="C129" s="526"/>
      <c r="D129" s="526"/>
      <c r="E129" s="526"/>
      <c r="F129" s="526"/>
      <c r="G129" s="526"/>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21"/>
    </row>
    <row r="130" spans="1:59" s="65" customFormat="1" ht="26.25" customHeight="1">
      <c r="A130" s="64"/>
      <c r="B130" s="63"/>
      <c r="C130" s="1111" t="s">
        <v>106</v>
      </c>
      <c r="D130" s="1111"/>
      <c r="E130" s="1111"/>
      <c r="F130" s="1111"/>
      <c r="G130" s="1111"/>
      <c r="H130" s="1111"/>
      <c r="I130" s="1111"/>
      <c r="J130" s="1111"/>
      <c r="K130" s="1111"/>
      <c r="L130" s="1111"/>
      <c r="M130" s="1111"/>
      <c r="N130" s="1111"/>
      <c r="O130" s="1111"/>
      <c r="P130" s="1111"/>
      <c r="Q130" s="1111"/>
      <c r="R130" s="1111"/>
      <c r="S130" s="1111"/>
      <c r="T130" s="1111"/>
      <c r="U130" s="1111"/>
      <c r="V130" s="1111"/>
      <c r="W130" s="1111"/>
      <c r="X130" s="1111"/>
      <c r="Y130" s="1111"/>
      <c r="Z130" s="1111"/>
      <c r="AA130" s="1111"/>
      <c r="AB130" s="1111"/>
      <c r="AC130" s="1111"/>
      <c r="AD130" s="1111"/>
      <c r="AE130" s="21"/>
    </row>
    <row r="131" spans="1:59" s="65" customFormat="1" ht="15" customHeight="1">
      <c r="A131" s="64"/>
      <c r="B131" s="63"/>
      <c r="C131" s="526"/>
      <c r="D131" s="526"/>
      <c r="E131" s="526"/>
      <c r="F131" s="526"/>
      <c r="G131" s="526"/>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21"/>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3"/>
    </row>
    <row r="132" spans="1:59" s="65" customFormat="1" ht="15" customHeight="1">
      <c r="A132" s="64"/>
      <c r="B132" s="63" t="s">
        <v>107</v>
      </c>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21"/>
    </row>
    <row r="133" spans="1:59" s="65" customFormat="1" ht="77.25" customHeight="1">
      <c r="A133" s="64"/>
      <c r="B133" s="63"/>
      <c r="C133" s="1111" t="s">
        <v>292</v>
      </c>
      <c r="D133" s="1111"/>
      <c r="E133" s="1111"/>
      <c r="F133" s="1111"/>
      <c r="G133" s="1111"/>
      <c r="H133" s="1111"/>
      <c r="I133" s="1111"/>
      <c r="J133" s="1111"/>
      <c r="K133" s="1111"/>
      <c r="L133" s="1111"/>
      <c r="M133" s="1111"/>
      <c r="N133" s="1111"/>
      <c r="O133" s="1111"/>
      <c r="P133" s="1111"/>
      <c r="Q133" s="1111"/>
      <c r="R133" s="1111"/>
      <c r="S133" s="1111"/>
      <c r="T133" s="1111"/>
      <c r="U133" s="1111"/>
      <c r="V133" s="1111"/>
      <c r="W133" s="1111"/>
      <c r="X133" s="1111"/>
      <c r="Y133" s="1111"/>
      <c r="Z133" s="1111"/>
      <c r="AA133" s="1111"/>
      <c r="AB133" s="1111"/>
      <c r="AC133" s="1111"/>
      <c r="AD133" s="1111"/>
      <c r="AE133" s="21"/>
    </row>
    <row r="134" spans="1:59" s="65" customFormat="1" ht="13.5" customHeight="1">
      <c r="A134" s="64"/>
      <c r="B134" s="63"/>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c r="AB134" s="526"/>
      <c r="AC134" s="526"/>
      <c r="AD134" s="526"/>
      <c r="AE134" s="21"/>
    </row>
    <row r="135" spans="1:59" s="65" customFormat="1" ht="15" customHeight="1">
      <c r="A135" s="64"/>
      <c r="B135" s="63" t="s">
        <v>705</v>
      </c>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21"/>
    </row>
    <row r="136" spans="1:59" s="65" customFormat="1" ht="46.5" customHeight="1">
      <c r="A136" s="64"/>
      <c r="B136" s="63"/>
      <c r="C136" s="1111" t="s">
        <v>704</v>
      </c>
      <c r="D136" s="1111"/>
      <c r="E136" s="1111"/>
      <c r="F136" s="1111"/>
      <c r="G136" s="1111"/>
      <c r="H136" s="1111"/>
      <c r="I136" s="1111"/>
      <c r="J136" s="1111"/>
      <c r="K136" s="1111"/>
      <c r="L136" s="1111"/>
      <c r="M136" s="1111"/>
      <c r="N136" s="1111"/>
      <c r="O136" s="1111"/>
      <c r="P136" s="1111"/>
      <c r="Q136" s="1111"/>
      <c r="R136" s="1111"/>
      <c r="S136" s="1111"/>
      <c r="T136" s="1111"/>
      <c r="U136" s="1111"/>
      <c r="V136" s="1111"/>
      <c r="W136" s="1111"/>
      <c r="X136" s="1111"/>
      <c r="Y136" s="1111"/>
      <c r="Z136" s="1111"/>
      <c r="AA136" s="1111"/>
      <c r="AB136" s="1111"/>
      <c r="AC136" s="1111"/>
      <c r="AD136" s="1111"/>
      <c r="AE136" s="21"/>
    </row>
    <row r="137" spans="1:59" s="65" customFormat="1" ht="13.5" customHeight="1">
      <c r="A137" s="64"/>
      <c r="B137" s="63"/>
      <c r="C137" s="526"/>
      <c r="D137" s="526"/>
      <c r="E137" s="526"/>
      <c r="F137" s="526"/>
      <c r="G137" s="526"/>
      <c r="H137" s="526"/>
      <c r="I137" s="526"/>
      <c r="J137" s="526"/>
      <c r="K137" s="526"/>
      <c r="L137" s="526"/>
      <c r="M137" s="526"/>
      <c r="N137" s="526"/>
      <c r="O137" s="526"/>
      <c r="P137" s="526"/>
      <c r="Q137" s="526"/>
      <c r="R137" s="526"/>
      <c r="S137" s="526"/>
      <c r="T137" s="526"/>
      <c r="U137" s="526"/>
      <c r="V137" s="526"/>
      <c r="W137" s="526"/>
      <c r="X137" s="526"/>
      <c r="Y137" s="526"/>
      <c r="Z137" s="526"/>
      <c r="AA137" s="526"/>
      <c r="AB137" s="526"/>
      <c r="AC137" s="526"/>
      <c r="AD137" s="526"/>
      <c r="AE137" s="21"/>
    </row>
    <row r="138" spans="1:59" s="65" customFormat="1" ht="21" customHeight="1">
      <c r="A138" s="64"/>
      <c r="B138" s="1109" t="s">
        <v>415</v>
      </c>
      <c r="C138" s="1110"/>
      <c r="D138" s="1110"/>
      <c r="E138" s="1110"/>
      <c r="F138" s="1110"/>
      <c r="G138" s="1110"/>
      <c r="H138" s="1110"/>
      <c r="I138" s="1110"/>
      <c r="J138" s="1110"/>
      <c r="K138" s="1110"/>
      <c r="L138" s="1110"/>
      <c r="M138" s="1110"/>
      <c r="N138" s="1110"/>
      <c r="O138" s="1110"/>
      <c r="P138" s="1110"/>
      <c r="Q138" s="1110"/>
      <c r="R138" s="1110"/>
      <c r="S138" s="1110"/>
      <c r="T138" s="1110"/>
      <c r="U138" s="1110"/>
      <c r="V138" s="1110"/>
      <c r="W138" s="1110"/>
      <c r="X138" s="1110"/>
      <c r="Y138" s="1110"/>
      <c r="Z138" s="1110"/>
      <c r="AA138" s="1110"/>
      <c r="AB138" s="1110"/>
      <c r="AC138" s="1110"/>
      <c r="AD138" s="527"/>
      <c r="AE138" s="327"/>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row>
    <row r="139" spans="1:59" s="364" customFormat="1" ht="43.5" customHeight="1">
      <c r="A139" s="290"/>
      <c r="B139" s="363"/>
      <c r="C139" s="1108" t="s">
        <v>414</v>
      </c>
      <c r="D139" s="1108"/>
      <c r="E139" s="1108"/>
      <c r="F139" s="1108"/>
      <c r="G139" s="1108"/>
      <c r="H139" s="1108"/>
      <c r="I139" s="1108"/>
      <c r="J139" s="1108"/>
      <c r="K139" s="1108"/>
      <c r="L139" s="1108"/>
      <c r="M139" s="1108"/>
      <c r="N139" s="1108"/>
      <c r="O139" s="1108"/>
      <c r="P139" s="1108"/>
      <c r="Q139" s="1108"/>
      <c r="R139" s="1108"/>
      <c r="S139" s="1108"/>
      <c r="T139" s="1108"/>
      <c r="U139" s="1108"/>
      <c r="V139" s="1108"/>
      <c r="W139" s="1108"/>
      <c r="X139" s="1108"/>
      <c r="Y139" s="1108"/>
      <c r="Z139" s="1108"/>
      <c r="AA139" s="1108"/>
      <c r="AB139" s="1108"/>
      <c r="AC139" s="1108"/>
      <c r="AD139" s="1108"/>
      <c r="AE139" s="327"/>
      <c r="AG139" s="325"/>
      <c r="AH139" s="325"/>
      <c r="AI139" s="325"/>
      <c r="AJ139" s="325"/>
      <c r="AK139" s="325"/>
      <c r="AL139" s="325"/>
      <c r="AM139" s="325"/>
      <c r="AN139" s="325"/>
      <c r="AO139" s="325"/>
      <c r="AP139" s="325"/>
      <c r="AQ139" s="325"/>
      <c r="AR139" s="325"/>
      <c r="AS139" s="325"/>
      <c r="AT139" s="325"/>
      <c r="AU139" s="325"/>
      <c r="AV139" s="325"/>
      <c r="AW139" s="325"/>
      <c r="AX139" s="325"/>
      <c r="AY139" s="325"/>
      <c r="AZ139" s="325"/>
      <c r="BA139" s="325"/>
      <c r="BB139" s="325"/>
      <c r="BC139" s="325"/>
      <c r="BD139" s="325"/>
      <c r="BE139" s="325"/>
      <c r="BF139" s="325"/>
      <c r="BG139" s="325"/>
    </row>
    <row r="140" spans="1:59" s="364" customFormat="1" ht="22.5" customHeight="1">
      <c r="A140" s="290"/>
      <c r="B140" s="363"/>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27"/>
      <c r="AG140" s="325"/>
      <c r="AH140" s="325"/>
      <c r="AI140" s="325"/>
      <c r="AJ140" s="325"/>
      <c r="AK140" s="325"/>
      <c r="AL140" s="325"/>
      <c r="AM140" s="325"/>
      <c r="AN140" s="325"/>
      <c r="AO140" s="325"/>
      <c r="AP140" s="325"/>
      <c r="AQ140" s="325"/>
      <c r="AR140" s="325"/>
      <c r="AS140" s="325"/>
      <c r="AT140" s="325"/>
      <c r="AU140" s="325"/>
      <c r="AV140" s="325"/>
      <c r="AW140" s="325"/>
      <c r="AX140" s="325"/>
      <c r="AY140" s="325"/>
      <c r="AZ140" s="325"/>
      <c r="BA140" s="325"/>
      <c r="BB140" s="325"/>
      <c r="BC140" s="325"/>
      <c r="BD140" s="325"/>
      <c r="BE140" s="325"/>
      <c r="BF140" s="325"/>
      <c r="BG140" s="325"/>
    </row>
    <row r="141" spans="1:59" s="54" customFormat="1" ht="15" customHeight="1">
      <c r="A141" s="64"/>
      <c r="B141" s="63"/>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21"/>
      <c r="AF141" s="43"/>
    </row>
    <row r="142" spans="1:59" s="54" customFormat="1" ht="15" customHeight="1">
      <c r="A142" s="64"/>
      <c r="B142" s="63"/>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21"/>
      <c r="AF142" s="43"/>
    </row>
    <row r="143" spans="1:59" s="54" customFormat="1" ht="15" customHeight="1">
      <c r="A143" s="64"/>
      <c r="B143" s="63"/>
      <c r="C143" s="173"/>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21"/>
      <c r="AF143" s="43"/>
    </row>
    <row r="144" spans="1:59" s="65" customFormat="1" ht="15" customHeight="1">
      <c r="A144" s="64"/>
      <c r="B144" s="63"/>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21"/>
      <c r="AF144" s="43"/>
    </row>
    <row r="145" spans="1:51" s="54" customFormat="1" ht="15" customHeight="1">
      <c r="A145" s="64"/>
      <c r="B145" s="63"/>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21"/>
      <c r="AF145" s="43"/>
    </row>
    <row r="146" spans="1:51" s="65" customFormat="1" ht="15" customHeight="1">
      <c r="A146" s="64"/>
      <c r="B146" s="63"/>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21"/>
      <c r="AF146" s="43"/>
    </row>
    <row r="147" spans="1:51" s="65" customFormat="1" ht="15" customHeight="1">
      <c r="A147" s="64"/>
      <c r="B147" s="63"/>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21"/>
      <c r="AF147" s="43"/>
    </row>
    <row r="148" spans="1:51" s="44" customFormat="1" hidden="1">
      <c r="A148" s="49"/>
      <c r="B148" s="55"/>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5"/>
      <c r="AE148" s="50"/>
      <c r="AF148" s="43"/>
    </row>
    <row r="149" spans="1:51" hidden="1">
      <c r="A149" s="58"/>
      <c r="B149" s="58"/>
      <c r="C149" s="59"/>
      <c r="D149" s="59"/>
      <c r="E149" s="59"/>
      <c r="F149" s="59"/>
      <c r="G149" s="59"/>
      <c r="H149" s="59"/>
      <c r="I149" s="59"/>
      <c r="J149" s="59"/>
      <c r="K149" s="59"/>
      <c r="L149" s="59"/>
      <c r="M149" s="59"/>
      <c r="N149" s="58"/>
      <c r="O149" s="58"/>
      <c r="P149" s="59"/>
      <c r="Q149" s="59"/>
      <c r="R149" s="59"/>
      <c r="S149" s="59"/>
      <c r="T149" s="59"/>
      <c r="U149" s="59"/>
      <c r="V149" s="59"/>
      <c r="W149" s="59"/>
      <c r="X149" s="59"/>
      <c r="Y149" s="59"/>
      <c r="Z149" s="59"/>
      <c r="AA149" s="59"/>
      <c r="AB149" s="59"/>
      <c r="AC149" s="59"/>
      <c r="AD149" s="59"/>
      <c r="AE149" s="59"/>
      <c r="AF149" s="59"/>
      <c r="AG149" s="60"/>
      <c r="AH149" s="61"/>
      <c r="AI149" s="61"/>
      <c r="AJ149" s="61"/>
      <c r="AK149" s="61"/>
      <c r="AL149" s="61"/>
      <c r="AM149" s="61"/>
      <c r="AN149" s="61"/>
      <c r="AO149" s="61"/>
      <c r="AP149" s="61"/>
      <c r="AQ149" s="61"/>
      <c r="AR149" s="61"/>
      <c r="AS149" s="61"/>
      <c r="AT149" s="61"/>
      <c r="AU149" s="61"/>
      <c r="AV149" s="61"/>
      <c r="AW149" s="61"/>
      <c r="AX149" s="61"/>
      <c r="AY149" s="61"/>
    </row>
    <row r="150" spans="1:51" hidden="1"/>
    <row r="151" spans="1:51" hidden="1"/>
    <row r="152" spans="1:51" hidden="1"/>
    <row r="153" spans="1:51" hidden="1"/>
    <row r="154" spans="1:51" hidden="1"/>
    <row r="155" spans="1:51" hidden="1"/>
    <row r="156" spans="1:51" hidden="1"/>
    <row r="157" spans="1:51" hidden="1"/>
    <row r="158" spans="1:51" hidden="1"/>
    <row r="159" spans="1:51" hidden="1"/>
    <row r="160" spans="1:51" hidden="1"/>
    <row r="161" hidden="1"/>
    <row r="162" hidden="1"/>
    <row r="163" hidden="1"/>
    <row r="164" hidden="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idden="1"/>
    <row r="481" hidden="1"/>
    <row r="482" hidden="1"/>
    <row r="483" hidden="1"/>
    <row r="484" hidden="1"/>
    <row r="485" hidden="1"/>
    <row r="486" hidden="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sheetData>
  <sheetProtection password="DE42" sheet="1" objects="1" scenarios="1"/>
  <mergeCells count="59">
    <mergeCell ref="B7:L7"/>
    <mergeCell ref="C86:AD86"/>
    <mergeCell ref="AG86:BH86"/>
    <mergeCell ref="C53:AD53"/>
    <mergeCell ref="C127:AD127"/>
    <mergeCell ref="C96:AD96"/>
    <mergeCell ref="C97:AD97"/>
    <mergeCell ref="C92:AD92"/>
    <mergeCell ref="AG92:BH92"/>
    <mergeCell ref="C89:AD89"/>
    <mergeCell ref="AG89:BH89"/>
    <mergeCell ref="AG83:BH83"/>
    <mergeCell ref="C77:AD77"/>
    <mergeCell ref="C80:AD80"/>
    <mergeCell ref="B117:AC117"/>
    <mergeCell ref="B123:AC123"/>
    <mergeCell ref="C95:AD95"/>
    <mergeCell ref="C74:AD74"/>
    <mergeCell ref="C83:AD83"/>
    <mergeCell ref="B1:AD6"/>
    <mergeCell ref="B8:AD8"/>
    <mergeCell ref="C16:AD16"/>
    <mergeCell ref="C19:AD19"/>
    <mergeCell ref="C22:AD22"/>
    <mergeCell ref="C13:AD13"/>
    <mergeCell ref="AB7:AD7"/>
    <mergeCell ref="C47:AD47"/>
    <mergeCell ref="C50:AD50"/>
    <mergeCell ref="C41:AD41"/>
    <mergeCell ref="C28:AD28"/>
    <mergeCell ref="C10:AD10"/>
    <mergeCell ref="C25:AD25"/>
    <mergeCell ref="C68:AD68"/>
    <mergeCell ref="C71:AD71"/>
    <mergeCell ref="C31:AD31"/>
    <mergeCell ref="C35:AD35"/>
    <mergeCell ref="D32:AD32"/>
    <mergeCell ref="C56:AD56"/>
    <mergeCell ref="C59:AD59"/>
    <mergeCell ref="C62:AD62"/>
    <mergeCell ref="C65:AD65"/>
    <mergeCell ref="C44:AD44"/>
    <mergeCell ref="C38:AD38"/>
    <mergeCell ref="C100:AD100"/>
    <mergeCell ref="C106:AD106"/>
    <mergeCell ref="C103:AD103"/>
    <mergeCell ref="C124:AD124"/>
    <mergeCell ref="B138:AC138"/>
    <mergeCell ref="C118:AD118"/>
    <mergeCell ref="B114:AC114"/>
    <mergeCell ref="C115:AD115"/>
    <mergeCell ref="C109:AD109"/>
    <mergeCell ref="C112:AD112"/>
    <mergeCell ref="C139:AD139"/>
    <mergeCell ref="B120:AC120"/>
    <mergeCell ref="C121:AD121"/>
    <mergeCell ref="C133:AD133"/>
    <mergeCell ref="C130:AD130"/>
    <mergeCell ref="C136:AD136"/>
  </mergeCells>
  <hyperlinks>
    <hyperlink ref="AB7:AD7" location="Índice!A1" display="Índice"/>
  </hyperlinks>
  <pageMargins left="0.39370078740157483" right="0.39370078740157483" top="0.796875" bottom="0.59055118110236227" header="0.31496062992125984" footer="0.31496062992125984"/>
  <pageSetup paperSize="119" scale="85" fitToHeight="20" orientation="portrait" r:id="rId1"/>
  <headerFooter>
    <oddHeader>&amp;CMódulo 1 Sección IX
Glosario Específico</oddHeader>
    <oddFooter>&amp;LCenso Nacional de Gobierno, Seguridad Pública y Sistema Penitenciario Estatales 2017&amp;R&amp;P de &amp;N</oddFooter>
  </headerFooter>
  <rowBreaks count="2" manualBreakCount="2">
    <brk id="32" max="30" man="1"/>
    <brk id="107" max="30" man="1"/>
  </rowBreaks>
  <drawing r:id="rId2"/>
</worksheet>
</file>

<file path=xl/worksheets/sheet8.xml><?xml version="1.0" encoding="utf-8"?>
<worksheet xmlns="http://schemas.openxmlformats.org/spreadsheetml/2006/main" xmlns:r="http://schemas.openxmlformats.org/officeDocument/2006/relationships">
  <dimension ref="B1:J3016"/>
  <sheetViews>
    <sheetView topLeftCell="A15" zoomScaleNormal="100" workbookViewId="0">
      <selection activeCell="C12" sqref="C12"/>
    </sheetView>
  </sheetViews>
  <sheetFormatPr baseColWidth="10" defaultColWidth="11.42578125" defaultRowHeight="0" customHeight="1" zeroHeight="1"/>
  <cols>
    <col min="6" max="6" width="10.85546875" style="654" customWidth="1"/>
    <col min="7" max="10" width="10.140625" style="654" customWidth="1"/>
  </cols>
  <sheetData>
    <row r="1" spans="2:10" s="653" customFormat="1" ht="15.75" customHeight="1">
      <c r="B1" s="651" t="s">
        <v>861</v>
      </c>
      <c r="C1" s="651" t="s">
        <v>862</v>
      </c>
      <c r="D1" s="652" t="s">
        <v>863</v>
      </c>
      <c r="F1" s="654" t="s">
        <v>864</v>
      </c>
      <c r="G1" s="654" t="s">
        <v>862</v>
      </c>
      <c r="H1" s="654" t="s">
        <v>861</v>
      </c>
      <c r="I1" s="654" t="s">
        <v>865</v>
      </c>
      <c r="J1" s="654" t="s">
        <v>866</v>
      </c>
    </row>
    <row r="2" spans="2:10" s="653" customFormat="1" ht="15.75" customHeight="1">
      <c r="B2" s="634"/>
      <c r="C2" s="634"/>
      <c r="D2" s="655"/>
      <c r="F2" s="654" t="s">
        <v>867</v>
      </c>
      <c r="G2" s="654" t="s">
        <v>792</v>
      </c>
      <c r="H2" s="654" t="s">
        <v>791</v>
      </c>
      <c r="I2" s="654" t="s">
        <v>868</v>
      </c>
      <c r="J2" s="654" t="s">
        <v>791</v>
      </c>
    </row>
    <row r="3" spans="2:10" s="653" customFormat="1" ht="15.75" customHeight="1">
      <c r="B3" s="634" t="s">
        <v>791</v>
      </c>
      <c r="C3" s="634" t="s">
        <v>792</v>
      </c>
      <c r="D3" s="634" t="s">
        <v>791</v>
      </c>
      <c r="F3" s="654" t="s">
        <v>869</v>
      </c>
      <c r="G3" s="654" t="s">
        <v>792</v>
      </c>
      <c r="H3" s="654" t="s">
        <v>791</v>
      </c>
      <c r="I3" s="654" t="s">
        <v>870</v>
      </c>
      <c r="J3" s="654" t="s">
        <v>871</v>
      </c>
    </row>
    <row r="4" spans="2:10" s="653" customFormat="1" ht="15.75" customHeight="1">
      <c r="B4" s="634" t="s">
        <v>793</v>
      </c>
      <c r="C4" s="634" t="s">
        <v>794</v>
      </c>
      <c r="D4" s="634" t="s">
        <v>872</v>
      </c>
      <c r="F4" s="654" t="s">
        <v>873</v>
      </c>
      <c r="G4" s="654" t="s">
        <v>792</v>
      </c>
      <c r="H4" s="654" t="s">
        <v>791</v>
      </c>
      <c r="I4" s="654" t="s">
        <v>874</v>
      </c>
      <c r="J4" s="654" t="s">
        <v>875</v>
      </c>
    </row>
    <row r="5" spans="2:10" s="653" customFormat="1" ht="9.75" customHeight="1">
      <c r="B5" s="634" t="s">
        <v>795</v>
      </c>
      <c r="C5" s="634" t="s">
        <v>796</v>
      </c>
      <c r="D5" s="634" t="s">
        <v>876</v>
      </c>
      <c r="F5" s="654" t="s">
        <v>877</v>
      </c>
      <c r="G5" s="654" t="s">
        <v>792</v>
      </c>
      <c r="H5" s="654" t="s">
        <v>791</v>
      </c>
      <c r="I5" s="654" t="s">
        <v>878</v>
      </c>
      <c r="J5" s="654" t="s">
        <v>879</v>
      </c>
    </row>
    <row r="6" spans="2:10" s="653" customFormat="1" ht="67.5" customHeight="1">
      <c r="B6" s="634" t="s">
        <v>797</v>
      </c>
      <c r="C6" s="634" t="s">
        <v>798</v>
      </c>
      <c r="D6" s="634" t="s">
        <v>797</v>
      </c>
      <c r="F6" s="654" t="s">
        <v>880</v>
      </c>
      <c r="G6" s="654" t="s">
        <v>792</v>
      </c>
      <c r="H6" s="654" t="s">
        <v>791</v>
      </c>
      <c r="I6" s="654" t="s">
        <v>881</v>
      </c>
      <c r="J6" s="654" t="s">
        <v>882</v>
      </c>
    </row>
    <row r="7" spans="2:10" s="177" customFormat="1" ht="19.5" customHeight="1">
      <c r="B7" s="634" t="s">
        <v>799</v>
      </c>
      <c r="C7" s="634" t="s">
        <v>800</v>
      </c>
      <c r="D7" s="634" t="s">
        <v>883</v>
      </c>
      <c r="F7" s="654" t="s">
        <v>884</v>
      </c>
      <c r="G7" s="654" t="s">
        <v>792</v>
      </c>
      <c r="H7" s="654" t="s">
        <v>791</v>
      </c>
      <c r="I7" s="654" t="s">
        <v>885</v>
      </c>
      <c r="J7" s="654" t="s">
        <v>886</v>
      </c>
    </row>
    <row r="8" spans="2:10" s="653" customFormat="1" ht="15">
      <c r="B8" s="634" t="s">
        <v>801</v>
      </c>
      <c r="C8" s="634" t="s">
        <v>802</v>
      </c>
      <c r="D8" s="634" t="s">
        <v>801</v>
      </c>
      <c r="F8" s="654" t="s">
        <v>887</v>
      </c>
      <c r="G8" s="654" t="s">
        <v>792</v>
      </c>
      <c r="H8" s="654" t="s">
        <v>791</v>
      </c>
      <c r="I8" s="654" t="s">
        <v>888</v>
      </c>
      <c r="J8" s="654" t="s">
        <v>889</v>
      </c>
    </row>
    <row r="9" spans="2:10" s="653" customFormat="1" ht="15" customHeight="1">
      <c r="B9" s="634" t="s">
        <v>803</v>
      </c>
      <c r="C9" s="634" t="s">
        <v>804</v>
      </c>
      <c r="D9" s="634" t="s">
        <v>803</v>
      </c>
      <c r="F9" s="654" t="s">
        <v>890</v>
      </c>
      <c r="G9" s="654" t="s">
        <v>792</v>
      </c>
      <c r="H9" s="654" t="s">
        <v>791</v>
      </c>
      <c r="I9" s="654" t="s">
        <v>891</v>
      </c>
      <c r="J9" s="654" t="s">
        <v>892</v>
      </c>
    </row>
    <row r="10" spans="2:10" s="653" customFormat="1" ht="33" customHeight="1">
      <c r="B10" s="634" t="s">
        <v>805</v>
      </c>
      <c r="C10" s="634" t="s">
        <v>806</v>
      </c>
      <c r="D10" s="634" t="s">
        <v>805</v>
      </c>
      <c r="F10" s="654" t="s">
        <v>893</v>
      </c>
      <c r="G10" s="654" t="s">
        <v>792</v>
      </c>
      <c r="H10" s="654" t="s">
        <v>791</v>
      </c>
      <c r="I10" s="654" t="s">
        <v>894</v>
      </c>
      <c r="J10" s="654" t="s">
        <v>895</v>
      </c>
    </row>
    <row r="11" spans="2:10" s="653" customFormat="1" ht="15" customHeight="1">
      <c r="B11" s="634" t="s">
        <v>807</v>
      </c>
      <c r="C11" s="634" t="s">
        <v>808</v>
      </c>
      <c r="D11" s="634" t="s">
        <v>896</v>
      </c>
      <c r="F11" s="654" t="s">
        <v>897</v>
      </c>
      <c r="G11" s="654" t="s">
        <v>792</v>
      </c>
      <c r="H11" s="654" t="s">
        <v>791</v>
      </c>
      <c r="I11" s="654" t="s">
        <v>898</v>
      </c>
      <c r="J11" s="654" t="s">
        <v>899</v>
      </c>
    </row>
    <row r="12" spans="2:10" s="653" customFormat="1" ht="15" customHeight="1">
      <c r="B12" s="634" t="s">
        <v>809</v>
      </c>
      <c r="C12" s="634" t="s">
        <v>810</v>
      </c>
      <c r="D12" s="634" t="s">
        <v>809</v>
      </c>
      <c r="F12" s="654" t="s">
        <v>900</v>
      </c>
      <c r="G12" s="654" t="s">
        <v>792</v>
      </c>
      <c r="H12" s="654" t="s">
        <v>791</v>
      </c>
      <c r="I12" s="654" t="s">
        <v>901</v>
      </c>
      <c r="J12" s="654" t="s">
        <v>902</v>
      </c>
    </row>
    <row r="13" spans="2:10" s="190" customFormat="1" ht="31.5" customHeight="1">
      <c r="B13" s="634" t="s">
        <v>811</v>
      </c>
      <c r="C13" s="634" t="s">
        <v>812</v>
      </c>
      <c r="D13" s="634" t="s">
        <v>811</v>
      </c>
      <c r="F13" s="654" t="s">
        <v>903</v>
      </c>
      <c r="G13" s="654" t="s">
        <v>794</v>
      </c>
      <c r="H13" s="654" t="s">
        <v>793</v>
      </c>
      <c r="I13" s="654" t="s">
        <v>868</v>
      </c>
      <c r="J13" s="654" t="s">
        <v>904</v>
      </c>
    </row>
    <row r="14" spans="2:10" s="91" customFormat="1" ht="41.25" customHeight="1">
      <c r="B14" s="634" t="s">
        <v>813</v>
      </c>
      <c r="C14" s="634" t="s">
        <v>814</v>
      </c>
      <c r="D14" s="634" t="s">
        <v>813</v>
      </c>
      <c r="F14" s="654" t="s">
        <v>905</v>
      </c>
      <c r="G14" s="654" t="s">
        <v>794</v>
      </c>
      <c r="H14" s="654" t="s">
        <v>793</v>
      </c>
      <c r="I14" s="654" t="s">
        <v>870</v>
      </c>
      <c r="J14" s="654" t="s">
        <v>906</v>
      </c>
    </row>
    <row r="15" spans="2:10" s="91" customFormat="1" ht="26.25" customHeight="1">
      <c r="B15" s="634" t="s">
        <v>815</v>
      </c>
      <c r="C15" s="634" t="s">
        <v>816</v>
      </c>
      <c r="D15" s="634" t="s">
        <v>815</v>
      </c>
      <c r="F15" s="654" t="s">
        <v>907</v>
      </c>
      <c r="G15" s="654" t="s">
        <v>794</v>
      </c>
      <c r="H15" s="654" t="s">
        <v>793</v>
      </c>
      <c r="I15" s="654" t="s">
        <v>874</v>
      </c>
      <c r="J15" s="654" t="s">
        <v>908</v>
      </c>
    </row>
    <row r="16" spans="2:10" s="91" customFormat="1" ht="43.5" customHeight="1">
      <c r="B16" s="634" t="s">
        <v>817</v>
      </c>
      <c r="C16" s="634" t="s">
        <v>818</v>
      </c>
      <c r="D16" s="634" t="s">
        <v>817</v>
      </c>
      <c r="F16" s="654" t="s">
        <v>909</v>
      </c>
      <c r="G16" s="654" t="s">
        <v>794</v>
      </c>
      <c r="H16" s="654" t="s">
        <v>793</v>
      </c>
      <c r="I16" s="654" t="s">
        <v>878</v>
      </c>
      <c r="J16" s="654" t="s">
        <v>910</v>
      </c>
    </row>
    <row r="17" spans="2:10" s="189" customFormat="1" ht="15" customHeight="1">
      <c r="B17" s="634" t="s">
        <v>819</v>
      </c>
      <c r="C17" s="634" t="s">
        <v>820</v>
      </c>
      <c r="D17" s="634" t="s">
        <v>819</v>
      </c>
      <c r="F17" s="654" t="s">
        <v>911</v>
      </c>
      <c r="G17" s="654" t="s">
        <v>794</v>
      </c>
      <c r="H17" s="654" t="s">
        <v>793</v>
      </c>
      <c r="I17" s="654" t="s">
        <v>881</v>
      </c>
      <c r="J17" s="654" t="s">
        <v>912</v>
      </c>
    </row>
    <row r="18" spans="2:10" s="189" customFormat="1" ht="15" customHeight="1">
      <c r="B18" s="634" t="s">
        <v>821</v>
      </c>
      <c r="C18" s="634" t="s">
        <v>822</v>
      </c>
      <c r="D18" s="634" t="s">
        <v>913</v>
      </c>
      <c r="F18" s="654" t="s">
        <v>914</v>
      </c>
      <c r="G18" s="654" t="s">
        <v>796</v>
      </c>
      <c r="H18" s="654" t="s">
        <v>795</v>
      </c>
      <c r="I18" s="654" t="s">
        <v>868</v>
      </c>
      <c r="J18" s="654" t="s">
        <v>915</v>
      </c>
    </row>
    <row r="19" spans="2:10" s="189" customFormat="1" ht="15" customHeight="1">
      <c r="B19" s="634" t="s">
        <v>823</v>
      </c>
      <c r="C19" s="634" t="s">
        <v>824</v>
      </c>
      <c r="D19" s="634" t="s">
        <v>823</v>
      </c>
      <c r="F19" s="654" t="s">
        <v>916</v>
      </c>
      <c r="G19" s="654" t="s">
        <v>796</v>
      </c>
      <c r="H19" s="654" t="s">
        <v>795</v>
      </c>
      <c r="I19" s="654" t="s">
        <v>870</v>
      </c>
      <c r="J19" s="654" t="s">
        <v>917</v>
      </c>
    </row>
    <row r="20" spans="2:10" s="189" customFormat="1" ht="15" customHeight="1">
      <c r="B20" s="634" t="s">
        <v>825</v>
      </c>
      <c r="C20" s="634" t="s">
        <v>826</v>
      </c>
      <c r="D20" s="634" t="s">
        <v>825</v>
      </c>
      <c r="F20" s="654" t="s">
        <v>918</v>
      </c>
      <c r="G20" s="654" t="s">
        <v>796</v>
      </c>
      <c r="H20" s="654" t="s">
        <v>795</v>
      </c>
      <c r="I20" s="654" t="s">
        <v>874</v>
      </c>
      <c r="J20" s="654" t="s">
        <v>919</v>
      </c>
    </row>
    <row r="21" spans="2:10" s="189" customFormat="1" ht="15" customHeight="1">
      <c r="B21" s="634" t="s">
        <v>827</v>
      </c>
      <c r="C21" s="634" t="s">
        <v>828</v>
      </c>
      <c r="D21" s="634" t="s">
        <v>920</v>
      </c>
      <c r="F21" s="654" t="s">
        <v>921</v>
      </c>
      <c r="G21" s="654" t="s">
        <v>796</v>
      </c>
      <c r="H21" s="654" t="s">
        <v>795</v>
      </c>
      <c r="I21" s="654" t="s">
        <v>891</v>
      </c>
      <c r="J21" s="654" t="s">
        <v>922</v>
      </c>
    </row>
    <row r="22" spans="2:10" s="189" customFormat="1" ht="23.25" customHeight="1">
      <c r="B22" s="634" t="s">
        <v>829</v>
      </c>
      <c r="C22" s="634" t="s">
        <v>830</v>
      </c>
      <c r="D22" s="634" t="s">
        <v>829</v>
      </c>
      <c r="F22" s="654" t="s">
        <v>923</v>
      </c>
      <c r="G22" s="654" t="s">
        <v>796</v>
      </c>
      <c r="H22" s="654" t="s">
        <v>795</v>
      </c>
      <c r="I22" s="654" t="s">
        <v>894</v>
      </c>
      <c r="J22" s="654" t="s">
        <v>924</v>
      </c>
    </row>
    <row r="23" spans="2:10" s="189" customFormat="1" ht="15" customHeight="1">
      <c r="B23" s="634" t="s">
        <v>831</v>
      </c>
      <c r="C23" s="634" t="s">
        <v>832</v>
      </c>
      <c r="D23" s="634" t="s">
        <v>831</v>
      </c>
      <c r="F23" s="654" t="s">
        <v>925</v>
      </c>
      <c r="G23" s="654" t="s">
        <v>798</v>
      </c>
      <c r="H23" s="654" t="s">
        <v>797</v>
      </c>
      <c r="I23" s="654" t="s">
        <v>868</v>
      </c>
      <c r="J23" s="654" t="s">
        <v>926</v>
      </c>
    </row>
    <row r="24" spans="2:10" s="189" customFormat="1" ht="15" customHeight="1">
      <c r="B24" s="634" t="s">
        <v>833</v>
      </c>
      <c r="C24" s="634" t="s">
        <v>834</v>
      </c>
      <c r="D24" s="634" t="s">
        <v>833</v>
      </c>
      <c r="F24" s="654" t="s">
        <v>927</v>
      </c>
      <c r="G24" s="654" t="s">
        <v>798</v>
      </c>
      <c r="H24" s="654" t="s">
        <v>797</v>
      </c>
      <c r="I24" s="654" t="s">
        <v>870</v>
      </c>
      <c r="J24" s="654" t="s">
        <v>797</v>
      </c>
    </row>
    <row r="25" spans="2:10" s="189" customFormat="1" ht="15" customHeight="1">
      <c r="B25" s="634" t="s">
        <v>835</v>
      </c>
      <c r="C25" s="634" t="s">
        <v>836</v>
      </c>
      <c r="D25" s="634" t="s">
        <v>928</v>
      </c>
      <c r="F25" s="654" t="s">
        <v>929</v>
      </c>
      <c r="G25" s="654" t="s">
        <v>798</v>
      </c>
      <c r="H25" s="654" t="s">
        <v>797</v>
      </c>
      <c r="I25" s="654" t="s">
        <v>874</v>
      </c>
      <c r="J25" s="654" t="s">
        <v>930</v>
      </c>
    </row>
    <row r="26" spans="2:10" s="189" customFormat="1" ht="15" customHeight="1">
      <c r="B26" s="634" t="s">
        <v>837</v>
      </c>
      <c r="C26" s="634" t="s">
        <v>838</v>
      </c>
      <c r="D26" s="634" t="s">
        <v>931</v>
      </c>
      <c r="F26" s="654" t="s">
        <v>932</v>
      </c>
      <c r="G26" s="654" t="s">
        <v>798</v>
      </c>
      <c r="H26" s="654" t="s">
        <v>797</v>
      </c>
      <c r="I26" s="654" t="s">
        <v>878</v>
      </c>
      <c r="J26" s="654" t="s">
        <v>933</v>
      </c>
    </row>
    <row r="27" spans="2:10" s="189" customFormat="1" ht="22.5" customHeight="1">
      <c r="B27" s="634" t="s">
        <v>839</v>
      </c>
      <c r="C27" s="634" t="s">
        <v>840</v>
      </c>
      <c r="D27" s="634" t="s">
        <v>839</v>
      </c>
      <c r="F27" s="654" t="s">
        <v>934</v>
      </c>
      <c r="G27" s="654" t="s">
        <v>798</v>
      </c>
      <c r="H27" s="654" t="s">
        <v>797</v>
      </c>
      <c r="I27" s="654" t="s">
        <v>881</v>
      </c>
      <c r="J27" s="654" t="s">
        <v>935</v>
      </c>
    </row>
    <row r="28" spans="2:10" s="189" customFormat="1" ht="23.25" customHeight="1">
      <c r="B28" s="634" t="s">
        <v>841</v>
      </c>
      <c r="C28" s="634" t="s">
        <v>842</v>
      </c>
      <c r="D28" s="634" t="s">
        <v>841</v>
      </c>
      <c r="F28" s="654" t="s">
        <v>936</v>
      </c>
      <c r="G28" s="654" t="s">
        <v>798</v>
      </c>
      <c r="H28" s="654" t="s">
        <v>797</v>
      </c>
      <c r="I28" s="654" t="s">
        <v>885</v>
      </c>
      <c r="J28" s="654" t="s">
        <v>937</v>
      </c>
    </row>
    <row r="29" spans="2:10" s="189" customFormat="1" ht="21" customHeight="1">
      <c r="B29" s="634" t="s">
        <v>843</v>
      </c>
      <c r="C29" s="634" t="s">
        <v>844</v>
      </c>
      <c r="D29" s="634" t="s">
        <v>843</v>
      </c>
      <c r="F29" s="654" t="s">
        <v>938</v>
      </c>
      <c r="G29" s="654" t="s">
        <v>798</v>
      </c>
      <c r="H29" s="654" t="s">
        <v>797</v>
      </c>
      <c r="I29" s="654" t="s">
        <v>888</v>
      </c>
      <c r="J29" s="654" t="s">
        <v>939</v>
      </c>
    </row>
    <row r="30" spans="2:10" s="189" customFormat="1" ht="21.75" customHeight="1">
      <c r="B30" s="634" t="s">
        <v>845</v>
      </c>
      <c r="C30" s="634" t="s">
        <v>846</v>
      </c>
      <c r="D30" s="634" t="s">
        <v>845</v>
      </c>
      <c r="F30" s="654" t="s">
        <v>940</v>
      </c>
      <c r="G30" s="654" t="s">
        <v>798</v>
      </c>
      <c r="H30" s="654" t="s">
        <v>797</v>
      </c>
      <c r="I30" s="654" t="s">
        <v>891</v>
      </c>
      <c r="J30" s="654" t="s">
        <v>941</v>
      </c>
    </row>
    <row r="31" spans="2:10" s="189" customFormat="1" ht="21.75" customHeight="1">
      <c r="B31" s="634" t="s">
        <v>847</v>
      </c>
      <c r="C31" s="634" t="s">
        <v>848</v>
      </c>
      <c r="D31" s="634" t="s">
        <v>847</v>
      </c>
      <c r="F31" s="654" t="s">
        <v>942</v>
      </c>
      <c r="G31" s="654" t="s">
        <v>798</v>
      </c>
      <c r="H31" s="654" t="s">
        <v>797</v>
      </c>
      <c r="I31" s="654" t="s">
        <v>894</v>
      </c>
      <c r="J31" s="654" t="s">
        <v>943</v>
      </c>
    </row>
    <row r="32" spans="2:10" s="189" customFormat="1" ht="17.25" customHeight="1">
      <c r="B32" s="634" t="s">
        <v>849</v>
      </c>
      <c r="C32" s="634" t="s">
        <v>850</v>
      </c>
      <c r="D32" s="634" t="s">
        <v>944</v>
      </c>
      <c r="E32" s="190"/>
      <c r="F32" s="654" t="s">
        <v>945</v>
      </c>
      <c r="G32" s="654" t="s">
        <v>798</v>
      </c>
      <c r="H32" s="654" t="s">
        <v>797</v>
      </c>
      <c r="I32" s="654" t="s">
        <v>898</v>
      </c>
      <c r="J32" s="654" t="s">
        <v>946</v>
      </c>
    </row>
    <row r="33" spans="2:10" s="190" customFormat="1" ht="31.5" customHeight="1">
      <c r="B33" s="634" t="s">
        <v>851</v>
      </c>
      <c r="C33" s="634" t="s">
        <v>852</v>
      </c>
      <c r="D33" s="634" t="s">
        <v>851</v>
      </c>
      <c r="E33" s="91"/>
      <c r="F33" s="654" t="s">
        <v>947</v>
      </c>
      <c r="G33" s="654" t="s">
        <v>798</v>
      </c>
      <c r="H33" s="654" t="s">
        <v>797</v>
      </c>
      <c r="I33" s="654" t="s">
        <v>901</v>
      </c>
      <c r="J33" s="654" t="s">
        <v>948</v>
      </c>
    </row>
    <row r="34" spans="2:10" s="91" customFormat="1" ht="36.75" customHeight="1">
      <c r="B34" s="635" t="s">
        <v>853</v>
      </c>
      <c r="C34" s="635" t="s">
        <v>854</v>
      </c>
      <c r="D34" s="635" t="s">
        <v>853</v>
      </c>
      <c r="F34" s="654" t="s">
        <v>949</v>
      </c>
      <c r="G34" s="654" t="s">
        <v>800</v>
      </c>
      <c r="H34" s="654" t="s">
        <v>799</v>
      </c>
      <c r="I34" s="654" t="s">
        <v>868</v>
      </c>
      <c r="J34" s="654" t="s">
        <v>950</v>
      </c>
    </row>
    <row r="35" spans="2:10" s="91" customFormat="1" ht="15">
      <c r="F35" s="654" t="s">
        <v>951</v>
      </c>
      <c r="G35" s="654" t="s">
        <v>800</v>
      </c>
      <c r="H35" s="654" t="s">
        <v>799</v>
      </c>
      <c r="I35" s="654" t="s">
        <v>870</v>
      </c>
      <c r="J35" s="654" t="s">
        <v>952</v>
      </c>
    </row>
    <row r="36" spans="2:10" s="91" customFormat="1" ht="15">
      <c r="F36" s="654" t="s">
        <v>953</v>
      </c>
      <c r="G36" s="654" t="s">
        <v>800</v>
      </c>
      <c r="H36" s="654" t="s">
        <v>799</v>
      </c>
      <c r="I36" s="654" t="s">
        <v>874</v>
      </c>
      <c r="J36" s="654" t="s">
        <v>954</v>
      </c>
    </row>
    <row r="37" spans="2:10" s="91" customFormat="1" ht="18.75" customHeight="1">
      <c r="F37" s="654" t="s">
        <v>955</v>
      </c>
      <c r="G37" s="654" t="s">
        <v>800</v>
      </c>
      <c r="H37" s="654" t="s">
        <v>799</v>
      </c>
      <c r="I37" s="654" t="s">
        <v>878</v>
      </c>
      <c r="J37" s="654" t="s">
        <v>956</v>
      </c>
    </row>
    <row r="38" spans="2:10" s="91" customFormat="1" ht="23.25" customHeight="1">
      <c r="F38" s="654" t="s">
        <v>957</v>
      </c>
      <c r="G38" s="654" t="s">
        <v>800</v>
      </c>
      <c r="H38" s="654" t="s">
        <v>799</v>
      </c>
      <c r="I38" s="654" t="s">
        <v>881</v>
      </c>
      <c r="J38" s="654" t="s">
        <v>958</v>
      </c>
    </row>
    <row r="39" spans="2:10" s="91" customFormat="1" ht="35.25" customHeight="1">
      <c r="F39" s="654" t="s">
        <v>959</v>
      </c>
      <c r="G39" s="654" t="s">
        <v>800</v>
      </c>
      <c r="H39" s="654" t="s">
        <v>799</v>
      </c>
      <c r="I39" s="654" t="s">
        <v>885</v>
      </c>
      <c r="J39" s="654" t="s">
        <v>960</v>
      </c>
    </row>
    <row r="40" spans="2:10" s="91" customFormat="1" ht="21" customHeight="1">
      <c r="F40" s="654" t="s">
        <v>961</v>
      </c>
      <c r="G40" s="654" t="s">
        <v>800</v>
      </c>
      <c r="H40" s="654" t="s">
        <v>799</v>
      </c>
      <c r="I40" s="654" t="s">
        <v>888</v>
      </c>
      <c r="J40" s="654" t="s">
        <v>962</v>
      </c>
    </row>
    <row r="41" spans="2:10" s="91" customFormat="1" ht="33" customHeight="1">
      <c r="F41" s="654" t="s">
        <v>963</v>
      </c>
      <c r="G41" s="654" t="s">
        <v>800</v>
      </c>
      <c r="H41" s="654" t="s">
        <v>799</v>
      </c>
      <c r="I41" s="654" t="s">
        <v>891</v>
      </c>
      <c r="J41" s="654" t="s">
        <v>964</v>
      </c>
    </row>
    <row r="42" spans="2:10" s="91" customFormat="1" ht="15">
      <c r="F42" s="654" t="s">
        <v>965</v>
      </c>
      <c r="G42" s="654" t="s">
        <v>800</v>
      </c>
      <c r="H42" s="654" t="s">
        <v>799</v>
      </c>
      <c r="I42" s="654" t="s">
        <v>894</v>
      </c>
      <c r="J42" s="654" t="s">
        <v>966</v>
      </c>
    </row>
    <row r="43" spans="2:10" s="91" customFormat="1" ht="15">
      <c r="F43" s="654" t="s">
        <v>967</v>
      </c>
      <c r="G43" s="654" t="s">
        <v>800</v>
      </c>
      <c r="H43" s="654" t="s">
        <v>799</v>
      </c>
      <c r="I43" s="654" t="s">
        <v>898</v>
      </c>
      <c r="J43" s="654" t="s">
        <v>968</v>
      </c>
    </row>
    <row r="44" spans="2:10" s="91" customFormat="1" ht="18.75" customHeight="1">
      <c r="F44" s="654" t="s">
        <v>969</v>
      </c>
      <c r="G44" s="654" t="s">
        <v>800</v>
      </c>
      <c r="H44" s="654" t="s">
        <v>799</v>
      </c>
      <c r="I44" s="654" t="s">
        <v>901</v>
      </c>
      <c r="J44" s="654" t="s">
        <v>970</v>
      </c>
    </row>
    <row r="45" spans="2:10" s="91" customFormat="1" ht="23.25" customHeight="1">
      <c r="F45" s="654" t="s">
        <v>971</v>
      </c>
      <c r="G45" s="654" t="s">
        <v>800</v>
      </c>
      <c r="H45" s="654" t="s">
        <v>799</v>
      </c>
      <c r="I45" s="654" t="s">
        <v>972</v>
      </c>
      <c r="J45" s="654" t="s">
        <v>813</v>
      </c>
    </row>
    <row r="46" spans="2:10" s="91" customFormat="1" ht="35.25" customHeight="1">
      <c r="F46" s="654" t="s">
        <v>973</v>
      </c>
      <c r="G46" s="654" t="s">
        <v>800</v>
      </c>
      <c r="H46" s="654" t="s">
        <v>799</v>
      </c>
      <c r="I46" s="654" t="s">
        <v>974</v>
      </c>
      <c r="J46" s="654" t="s">
        <v>815</v>
      </c>
    </row>
    <row r="47" spans="2:10" s="91" customFormat="1" ht="21" customHeight="1">
      <c r="F47" s="654" t="s">
        <v>975</v>
      </c>
      <c r="G47" s="654" t="s">
        <v>800</v>
      </c>
      <c r="H47" s="654" t="s">
        <v>799</v>
      </c>
      <c r="I47" s="654" t="s">
        <v>976</v>
      </c>
      <c r="J47" s="654" t="s">
        <v>977</v>
      </c>
    </row>
    <row r="48" spans="2:10" s="91" customFormat="1" ht="33" customHeight="1">
      <c r="F48" s="654" t="s">
        <v>978</v>
      </c>
      <c r="G48" s="654" t="s">
        <v>800</v>
      </c>
      <c r="H48" s="654" t="s">
        <v>799</v>
      </c>
      <c r="I48" s="654" t="s">
        <v>979</v>
      </c>
      <c r="J48" s="654" t="s">
        <v>980</v>
      </c>
    </row>
    <row r="49" spans="6:10" s="91" customFormat="1" ht="15">
      <c r="F49" s="654" t="s">
        <v>981</v>
      </c>
      <c r="G49" s="654" t="s">
        <v>800</v>
      </c>
      <c r="H49" s="654" t="s">
        <v>799</v>
      </c>
      <c r="I49" s="654" t="s">
        <v>982</v>
      </c>
      <c r="J49" s="654" t="s">
        <v>983</v>
      </c>
    </row>
    <row r="50" spans="6:10" s="91" customFormat="1" ht="15">
      <c r="F50" s="654" t="s">
        <v>984</v>
      </c>
      <c r="G50" s="654" t="s">
        <v>800</v>
      </c>
      <c r="H50" s="654" t="s">
        <v>799</v>
      </c>
      <c r="I50" s="654" t="s">
        <v>985</v>
      </c>
      <c r="J50" s="654" t="s">
        <v>986</v>
      </c>
    </row>
    <row r="51" spans="6:10" s="91" customFormat="1" ht="18.75" customHeight="1">
      <c r="F51" s="654" t="s">
        <v>987</v>
      </c>
      <c r="G51" s="654" t="s">
        <v>800</v>
      </c>
      <c r="H51" s="654" t="s">
        <v>799</v>
      </c>
      <c r="I51" s="654" t="s">
        <v>988</v>
      </c>
      <c r="J51" s="654" t="s">
        <v>989</v>
      </c>
    </row>
    <row r="52" spans="6:10" s="91" customFormat="1" ht="23.25" customHeight="1">
      <c r="F52" s="654" t="s">
        <v>990</v>
      </c>
      <c r="G52" s="654" t="s">
        <v>800</v>
      </c>
      <c r="H52" s="654" t="s">
        <v>799</v>
      </c>
      <c r="I52" s="654" t="s">
        <v>991</v>
      </c>
      <c r="J52" s="654" t="s">
        <v>823</v>
      </c>
    </row>
    <row r="53" spans="6:10" s="91" customFormat="1" ht="35.25" customHeight="1">
      <c r="F53" s="654" t="s">
        <v>992</v>
      </c>
      <c r="G53" s="654" t="s">
        <v>800</v>
      </c>
      <c r="H53" s="654" t="s">
        <v>799</v>
      </c>
      <c r="I53" s="654" t="s">
        <v>993</v>
      </c>
      <c r="J53" s="654" t="s">
        <v>994</v>
      </c>
    </row>
    <row r="54" spans="6:10" s="91" customFormat="1" ht="21" customHeight="1">
      <c r="F54" s="654" t="s">
        <v>995</v>
      </c>
      <c r="G54" s="654" t="s">
        <v>800</v>
      </c>
      <c r="H54" s="654" t="s">
        <v>799</v>
      </c>
      <c r="I54" s="654" t="s">
        <v>996</v>
      </c>
      <c r="J54" s="654" t="s">
        <v>997</v>
      </c>
    </row>
    <row r="55" spans="6:10" s="91" customFormat="1" ht="33" customHeight="1">
      <c r="F55" s="654" t="s">
        <v>998</v>
      </c>
      <c r="G55" s="654" t="s">
        <v>800</v>
      </c>
      <c r="H55" s="654" t="s">
        <v>799</v>
      </c>
      <c r="I55" s="654" t="s">
        <v>999</v>
      </c>
      <c r="J55" s="654" t="s">
        <v>1000</v>
      </c>
    </row>
    <row r="56" spans="6:10" s="91" customFormat="1" ht="15">
      <c r="F56" s="654" t="s">
        <v>1001</v>
      </c>
      <c r="G56" s="654" t="s">
        <v>800</v>
      </c>
      <c r="H56" s="654" t="s">
        <v>799</v>
      </c>
      <c r="I56" s="654" t="s">
        <v>1002</v>
      </c>
      <c r="J56" s="654" t="s">
        <v>1003</v>
      </c>
    </row>
    <row r="57" spans="6:10" s="91" customFormat="1" ht="15">
      <c r="F57" s="654" t="s">
        <v>1004</v>
      </c>
      <c r="G57" s="654" t="s">
        <v>800</v>
      </c>
      <c r="H57" s="654" t="s">
        <v>799</v>
      </c>
      <c r="I57" s="654" t="s">
        <v>1005</v>
      </c>
      <c r="J57" s="654" t="s">
        <v>1006</v>
      </c>
    </row>
    <row r="58" spans="6:10" s="91" customFormat="1" ht="18.75" customHeight="1">
      <c r="F58" s="654" t="s">
        <v>1007</v>
      </c>
      <c r="G58" s="654" t="s">
        <v>800</v>
      </c>
      <c r="H58" s="654" t="s">
        <v>799</v>
      </c>
      <c r="I58" s="654" t="s">
        <v>1008</v>
      </c>
      <c r="J58" s="654" t="s">
        <v>1009</v>
      </c>
    </row>
    <row r="59" spans="6:10" s="91" customFormat="1" ht="23.25" customHeight="1">
      <c r="F59" s="654" t="s">
        <v>1010</v>
      </c>
      <c r="G59" s="654" t="s">
        <v>800</v>
      </c>
      <c r="H59" s="654" t="s">
        <v>799</v>
      </c>
      <c r="I59" s="654" t="s">
        <v>1011</v>
      </c>
      <c r="J59" s="654" t="s">
        <v>1012</v>
      </c>
    </row>
    <row r="60" spans="6:10" s="91" customFormat="1" ht="35.25" customHeight="1">
      <c r="F60" s="654" t="s">
        <v>1013</v>
      </c>
      <c r="G60" s="654" t="s">
        <v>800</v>
      </c>
      <c r="H60" s="654" t="s">
        <v>799</v>
      </c>
      <c r="I60" s="654" t="s">
        <v>1014</v>
      </c>
      <c r="J60" s="654" t="s">
        <v>1015</v>
      </c>
    </row>
    <row r="61" spans="6:10" s="91" customFormat="1" ht="21" customHeight="1">
      <c r="F61" s="654" t="s">
        <v>1016</v>
      </c>
      <c r="G61" s="654" t="s">
        <v>800</v>
      </c>
      <c r="H61" s="654" t="s">
        <v>799</v>
      </c>
      <c r="I61" s="654" t="s">
        <v>1017</v>
      </c>
      <c r="J61" s="654" t="s">
        <v>1018</v>
      </c>
    </row>
    <row r="62" spans="6:10" s="91" customFormat="1" ht="33" customHeight="1">
      <c r="F62" s="654" t="s">
        <v>1019</v>
      </c>
      <c r="G62" s="654" t="s">
        <v>800</v>
      </c>
      <c r="H62" s="654" t="s">
        <v>799</v>
      </c>
      <c r="I62" s="654" t="s">
        <v>1020</v>
      </c>
      <c r="J62" s="654" t="s">
        <v>1021</v>
      </c>
    </row>
    <row r="63" spans="6:10" s="91" customFormat="1" ht="15">
      <c r="F63" s="654" t="s">
        <v>1022</v>
      </c>
      <c r="G63" s="654" t="s">
        <v>800</v>
      </c>
      <c r="H63" s="654" t="s">
        <v>799</v>
      </c>
      <c r="I63" s="654" t="s">
        <v>1023</v>
      </c>
      <c r="J63" s="654" t="s">
        <v>1024</v>
      </c>
    </row>
    <row r="64" spans="6:10" s="91" customFormat="1" ht="15">
      <c r="F64" s="654" t="s">
        <v>1025</v>
      </c>
      <c r="G64" s="654" t="s">
        <v>800</v>
      </c>
      <c r="H64" s="654" t="s">
        <v>799</v>
      </c>
      <c r="I64" s="654" t="s">
        <v>1026</v>
      </c>
      <c r="J64" s="654" t="s">
        <v>1027</v>
      </c>
    </row>
    <row r="65" spans="6:10" s="91" customFormat="1" ht="18.75" customHeight="1">
      <c r="F65" s="654" t="s">
        <v>1028</v>
      </c>
      <c r="G65" s="654" t="s">
        <v>800</v>
      </c>
      <c r="H65" s="654" t="s">
        <v>799</v>
      </c>
      <c r="I65" s="654" t="s">
        <v>1029</v>
      </c>
      <c r="J65" s="654" t="s">
        <v>1030</v>
      </c>
    </row>
    <row r="66" spans="6:10" s="91" customFormat="1" ht="23.25" customHeight="1">
      <c r="F66" s="654" t="s">
        <v>1031</v>
      </c>
      <c r="G66" s="654" t="s">
        <v>800</v>
      </c>
      <c r="H66" s="654" t="s">
        <v>799</v>
      </c>
      <c r="I66" s="654" t="s">
        <v>1032</v>
      </c>
      <c r="J66" s="654" t="s">
        <v>1033</v>
      </c>
    </row>
    <row r="67" spans="6:10" s="91" customFormat="1" ht="35.25" customHeight="1">
      <c r="F67" s="654" t="s">
        <v>1034</v>
      </c>
      <c r="G67" s="654" t="s">
        <v>800</v>
      </c>
      <c r="H67" s="654" t="s">
        <v>799</v>
      </c>
      <c r="I67" s="654" t="s">
        <v>1035</v>
      </c>
      <c r="J67" s="654" t="s">
        <v>1036</v>
      </c>
    </row>
    <row r="68" spans="6:10" s="91" customFormat="1" ht="21" customHeight="1">
      <c r="F68" s="654" t="s">
        <v>1037</v>
      </c>
      <c r="G68" s="654" t="s">
        <v>800</v>
      </c>
      <c r="H68" s="654" t="s">
        <v>799</v>
      </c>
      <c r="I68" s="654" t="s">
        <v>1038</v>
      </c>
      <c r="J68" s="654" t="s">
        <v>1039</v>
      </c>
    </row>
    <row r="69" spans="6:10" s="91" customFormat="1" ht="33" customHeight="1">
      <c r="F69" s="654" t="s">
        <v>1040</v>
      </c>
      <c r="G69" s="654" t="s">
        <v>800</v>
      </c>
      <c r="H69" s="654" t="s">
        <v>799</v>
      </c>
      <c r="I69" s="654" t="s">
        <v>1041</v>
      </c>
      <c r="J69" s="654" t="s">
        <v>1042</v>
      </c>
    </row>
    <row r="70" spans="6:10" s="91" customFormat="1" ht="15">
      <c r="F70" s="654" t="s">
        <v>1043</v>
      </c>
      <c r="G70" s="654" t="s">
        <v>800</v>
      </c>
      <c r="H70" s="654" t="s">
        <v>799</v>
      </c>
      <c r="I70" s="654" t="s">
        <v>1044</v>
      </c>
      <c r="J70" s="654" t="s">
        <v>1045</v>
      </c>
    </row>
    <row r="71" spans="6:10" s="91" customFormat="1" ht="15">
      <c r="F71" s="654" t="s">
        <v>1046</v>
      </c>
      <c r="G71" s="654" t="s">
        <v>800</v>
      </c>
      <c r="H71" s="654" t="s">
        <v>799</v>
      </c>
      <c r="I71" s="654" t="s">
        <v>1047</v>
      </c>
      <c r="J71" s="654" t="s">
        <v>1048</v>
      </c>
    </row>
    <row r="72" spans="6:10" s="91" customFormat="1" ht="18.75" customHeight="1">
      <c r="F72" s="654" t="s">
        <v>1049</v>
      </c>
      <c r="G72" s="654" t="s">
        <v>802</v>
      </c>
      <c r="H72" s="654" t="s">
        <v>801</v>
      </c>
      <c r="I72" s="654" t="s">
        <v>868</v>
      </c>
      <c r="J72" s="654" t="s">
        <v>1050</v>
      </c>
    </row>
    <row r="73" spans="6:10" s="91" customFormat="1" ht="23.25" customHeight="1">
      <c r="F73" s="654" t="s">
        <v>1051</v>
      </c>
      <c r="G73" s="654" t="s">
        <v>802</v>
      </c>
      <c r="H73" s="654" t="s">
        <v>801</v>
      </c>
      <c r="I73" s="654" t="s">
        <v>870</v>
      </c>
      <c r="J73" s="654" t="s">
        <v>801</v>
      </c>
    </row>
    <row r="74" spans="6:10" s="91" customFormat="1" ht="35.25" customHeight="1">
      <c r="F74" s="654" t="s">
        <v>1052</v>
      </c>
      <c r="G74" s="654" t="s">
        <v>802</v>
      </c>
      <c r="H74" s="654" t="s">
        <v>801</v>
      </c>
      <c r="I74" s="654" t="s">
        <v>874</v>
      </c>
      <c r="J74" s="654" t="s">
        <v>1053</v>
      </c>
    </row>
    <row r="75" spans="6:10" s="91" customFormat="1" ht="21" customHeight="1">
      <c r="F75" s="654" t="s">
        <v>1054</v>
      </c>
      <c r="G75" s="654" t="s">
        <v>802</v>
      </c>
      <c r="H75" s="654" t="s">
        <v>801</v>
      </c>
      <c r="I75" s="654" t="s">
        <v>878</v>
      </c>
      <c r="J75" s="654" t="s">
        <v>1055</v>
      </c>
    </row>
    <row r="76" spans="6:10" s="91" customFormat="1" ht="33" customHeight="1">
      <c r="F76" s="654" t="s">
        <v>1056</v>
      </c>
      <c r="G76" s="654" t="s">
        <v>802</v>
      </c>
      <c r="H76" s="654" t="s">
        <v>801</v>
      </c>
      <c r="I76" s="654" t="s">
        <v>881</v>
      </c>
      <c r="J76" s="654" t="s">
        <v>1057</v>
      </c>
    </row>
    <row r="77" spans="6:10" s="91" customFormat="1" ht="15">
      <c r="F77" s="654" t="s">
        <v>1058</v>
      </c>
      <c r="G77" s="654" t="s">
        <v>802</v>
      </c>
      <c r="H77" s="654" t="s">
        <v>801</v>
      </c>
      <c r="I77" s="654" t="s">
        <v>885</v>
      </c>
      <c r="J77" s="654" t="s">
        <v>1059</v>
      </c>
    </row>
    <row r="78" spans="6:10" s="91" customFormat="1" ht="15">
      <c r="F78" s="654" t="s">
        <v>1060</v>
      </c>
      <c r="G78" s="654" t="s">
        <v>802</v>
      </c>
      <c r="H78" s="654" t="s">
        <v>801</v>
      </c>
      <c r="I78" s="654" t="s">
        <v>888</v>
      </c>
      <c r="J78" s="654" t="s">
        <v>1061</v>
      </c>
    </row>
    <row r="79" spans="6:10" s="91" customFormat="1" ht="18.75" customHeight="1">
      <c r="F79" s="654" t="s">
        <v>1062</v>
      </c>
      <c r="G79" s="654" t="s">
        <v>802</v>
      </c>
      <c r="H79" s="654" t="s">
        <v>801</v>
      </c>
      <c r="I79" s="654" t="s">
        <v>891</v>
      </c>
      <c r="J79" s="654" t="s">
        <v>1063</v>
      </c>
    </row>
    <row r="80" spans="6:10" s="91" customFormat="1" ht="23.25" customHeight="1">
      <c r="F80" s="654" t="s">
        <v>1064</v>
      </c>
      <c r="G80" s="654" t="s">
        <v>802</v>
      </c>
      <c r="H80" s="654" t="s">
        <v>801</v>
      </c>
      <c r="I80" s="654" t="s">
        <v>894</v>
      </c>
      <c r="J80" s="654" t="s">
        <v>1065</v>
      </c>
    </row>
    <row r="81" spans="6:10" s="91" customFormat="1" ht="35.25" customHeight="1">
      <c r="F81" s="654" t="s">
        <v>1066</v>
      </c>
      <c r="G81" s="654" t="s">
        <v>802</v>
      </c>
      <c r="H81" s="654" t="s">
        <v>801</v>
      </c>
      <c r="I81" s="654" t="s">
        <v>898</v>
      </c>
      <c r="J81" s="654" t="s">
        <v>1067</v>
      </c>
    </row>
    <row r="82" spans="6:10" s="91" customFormat="1" ht="21" customHeight="1">
      <c r="F82" s="654" t="s">
        <v>1068</v>
      </c>
      <c r="G82" s="654" t="s">
        <v>804</v>
      </c>
      <c r="H82" s="654" t="s">
        <v>803</v>
      </c>
      <c r="I82" s="654" t="s">
        <v>868</v>
      </c>
      <c r="J82" s="654" t="s">
        <v>1069</v>
      </c>
    </row>
    <row r="83" spans="6:10" s="91" customFormat="1" ht="33" customHeight="1">
      <c r="F83" s="654" t="s">
        <v>1070</v>
      </c>
      <c r="G83" s="654" t="s">
        <v>804</v>
      </c>
      <c r="H83" s="654" t="s">
        <v>803</v>
      </c>
      <c r="I83" s="654" t="s">
        <v>870</v>
      </c>
      <c r="J83" s="654" t="s">
        <v>1071</v>
      </c>
    </row>
    <row r="84" spans="6:10" s="91" customFormat="1" ht="15">
      <c r="F84" s="654" t="s">
        <v>1072</v>
      </c>
      <c r="G84" s="654" t="s">
        <v>804</v>
      </c>
      <c r="H84" s="654" t="s">
        <v>803</v>
      </c>
      <c r="I84" s="654" t="s">
        <v>874</v>
      </c>
      <c r="J84" s="654" t="s">
        <v>1073</v>
      </c>
    </row>
    <row r="85" spans="6:10" s="91" customFormat="1" ht="15">
      <c r="F85" s="654" t="s">
        <v>1074</v>
      </c>
      <c r="G85" s="654" t="s">
        <v>804</v>
      </c>
      <c r="H85" s="654" t="s">
        <v>803</v>
      </c>
      <c r="I85" s="654" t="s">
        <v>878</v>
      </c>
      <c r="J85" s="654" t="s">
        <v>1075</v>
      </c>
    </row>
    <row r="86" spans="6:10" s="91" customFormat="1" ht="18.75" customHeight="1">
      <c r="F86" s="654" t="s">
        <v>1076</v>
      </c>
      <c r="G86" s="654" t="s">
        <v>804</v>
      </c>
      <c r="H86" s="654" t="s">
        <v>803</v>
      </c>
      <c r="I86" s="654" t="s">
        <v>881</v>
      </c>
      <c r="J86" s="654" t="s">
        <v>1077</v>
      </c>
    </row>
    <row r="87" spans="6:10" s="91" customFormat="1" ht="23.25" customHeight="1">
      <c r="F87" s="654" t="s">
        <v>1078</v>
      </c>
      <c r="G87" s="654" t="s">
        <v>804</v>
      </c>
      <c r="H87" s="654" t="s">
        <v>803</v>
      </c>
      <c r="I87" s="654" t="s">
        <v>885</v>
      </c>
      <c r="J87" s="654" t="s">
        <v>1079</v>
      </c>
    </row>
    <row r="88" spans="6:10" s="91" customFormat="1" ht="35.25" customHeight="1">
      <c r="F88" s="654" t="s">
        <v>1080</v>
      </c>
      <c r="G88" s="654" t="s">
        <v>804</v>
      </c>
      <c r="H88" s="654" t="s">
        <v>803</v>
      </c>
      <c r="I88" s="654" t="s">
        <v>888</v>
      </c>
      <c r="J88" s="654" t="s">
        <v>1081</v>
      </c>
    </row>
    <row r="89" spans="6:10" s="91" customFormat="1" ht="21" customHeight="1">
      <c r="F89" s="654" t="s">
        <v>1082</v>
      </c>
      <c r="G89" s="654" t="s">
        <v>804</v>
      </c>
      <c r="H89" s="654" t="s">
        <v>803</v>
      </c>
      <c r="I89" s="654" t="s">
        <v>891</v>
      </c>
      <c r="J89" s="654" t="s">
        <v>1083</v>
      </c>
    </row>
    <row r="90" spans="6:10" s="91" customFormat="1" ht="33" customHeight="1">
      <c r="F90" s="654" t="s">
        <v>1084</v>
      </c>
      <c r="G90" s="654" t="s">
        <v>804</v>
      </c>
      <c r="H90" s="654" t="s">
        <v>803</v>
      </c>
      <c r="I90" s="654" t="s">
        <v>894</v>
      </c>
      <c r="J90" s="654" t="s">
        <v>1085</v>
      </c>
    </row>
    <row r="91" spans="6:10" s="91" customFormat="1" ht="15">
      <c r="F91" s="654" t="s">
        <v>1086</v>
      </c>
      <c r="G91" s="654" t="s">
        <v>804</v>
      </c>
      <c r="H91" s="654" t="s">
        <v>803</v>
      </c>
      <c r="I91" s="654" t="s">
        <v>898</v>
      </c>
      <c r="J91" s="654" t="s">
        <v>1087</v>
      </c>
    </row>
    <row r="92" spans="6:10" s="91" customFormat="1" ht="15">
      <c r="F92" s="654" t="s">
        <v>1088</v>
      </c>
      <c r="G92" s="654" t="s">
        <v>804</v>
      </c>
      <c r="H92" s="654" t="s">
        <v>803</v>
      </c>
      <c r="I92" s="654" t="s">
        <v>901</v>
      </c>
      <c r="J92" s="654" t="s">
        <v>1089</v>
      </c>
    </row>
    <row r="93" spans="6:10" s="91" customFormat="1" ht="18.75" customHeight="1">
      <c r="F93" s="654" t="s">
        <v>1090</v>
      </c>
      <c r="G93" s="654" t="s">
        <v>804</v>
      </c>
      <c r="H93" s="654" t="s">
        <v>803</v>
      </c>
      <c r="I93" s="654" t="s">
        <v>972</v>
      </c>
      <c r="J93" s="654" t="s">
        <v>1091</v>
      </c>
    </row>
    <row r="94" spans="6:10" s="91" customFormat="1" ht="23.25" customHeight="1">
      <c r="F94" s="654" t="s">
        <v>1092</v>
      </c>
      <c r="G94" s="654" t="s">
        <v>804</v>
      </c>
      <c r="H94" s="654" t="s">
        <v>803</v>
      </c>
      <c r="I94" s="654" t="s">
        <v>974</v>
      </c>
      <c r="J94" s="654" t="s">
        <v>1093</v>
      </c>
    </row>
    <row r="95" spans="6:10" s="91" customFormat="1" ht="35.25" customHeight="1">
      <c r="F95" s="654" t="s">
        <v>1094</v>
      </c>
      <c r="G95" s="654" t="s">
        <v>804</v>
      </c>
      <c r="H95" s="654" t="s">
        <v>803</v>
      </c>
      <c r="I95" s="654" t="s">
        <v>976</v>
      </c>
      <c r="J95" s="654" t="s">
        <v>1095</v>
      </c>
    </row>
    <row r="96" spans="6:10" s="91" customFormat="1" ht="21" customHeight="1">
      <c r="F96" s="654" t="s">
        <v>1096</v>
      </c>
      <c r="G96" s="654" t="s">
        <v>804</v>
      </c>
      <c r="H96" s="654" t="s">
        <v>803</v>
      </c>
      <c r="I96" s="654" t="s">
        <v>979</v>
      </c>
      <c r="J96" s="654" t="s">
        <v>1097</v>
      </c>
    </row>
    <row r="97" spans="6:10" s="91" customFormat="1" ht="33" customHeight="1">
      <c r="F97" s="654" t="s">
        <v>1098</v>
      </c>
      <c r="G97" s="654" t="s">
        <v>804</v>
      </c>
      <c r="H97" s="654" t="s">
        <v>803</v>
      </c>
      <c r="I97" s="654" t="s">
        <v>982</v>
      </c>
      <c r="J97" s="654" t="s">
        <v>1099</v>
      </c>
    </row>
    <row r="98" spans="6:10" s="91" customFormat="1" ht="15">
      <c r="F98" s="654" t="s">
        <v>1100</v>
      </c>
      <c r="G98" s="654" t="s">
        <v>804</v>
      </c>
      <c r="H98" s="654" t="s">
        <v>803</v>
      </c>
      <c r="I98" s="654" t="s">
        <v>985</v>
      </c>
      <c r="J98" s="654" t="s">
        <v>1101</v>
      </c>
    </row>
    <row r="99" spans="6:10" s="91" customFormat="1" ht="15">
      <c r="F99" s="654" t="s">
        <v>1102</v>
      </c>
      <c r="G99" s="654" t="s">
        <v>804</v>
      </c>
      <c r="H99" s="654" t="s">
        <v>803</v>
      </c>
      <c r="I99" s="654" t="s">
        <v>988</v>
      </c>
      <c r="J99" s="654" t="s">
        <v>1103</v>
      </c>
    </row>
    <row r="100" spans="6:10" s="91" customFormat="1" ht="18.75" customHeight="1">
      <c r="F100" s="654" t="s">
        <v>1104</v>
      </c>
      <c r="G100" s="654" t="s">
        <v>804</v>
      </c>
      <c r="H100" s="654" t="s">
        <v>803</v>
      </c>
      <c r="I100" s="654" t="s">
        <v>991</v>
      </c>
      <c r="J100" s="654" t="s">
        <v>1105</v>
      </c>
    </row>
    <row r="101" spans="6:10" s="91" customFormat="1" ht="23.25" customHeight="1">
      <c r="F101" s="654" t="s">
        <v>1106</v>
      </c>
      <c r="G101" s="654" t="s">
        <v>804</v>
      </c>
      <c r="H101" s="654" t="s">
        <v>803</v>
      </c>
      <c r="I101" s="654" t="s">
        <v>993</v>
      </c>
      <c r="J101" s="654" t="s">
        <v>1107</v>
      </c>
    </row>
    <row r="102" spans="6:10" s="91" customFormat="1" ht="35.25" customHeight="1">
      <c r="F102" s="654" t="s">
        <v>1108</v>
      </c>
      <c r="G102" s="654" t="s">
        <v>804</v>
      </c>
      <c r="H102" s="654" t="s">
        <v>803</v>
      </c>
      <c r="I102" s="654" t="s">
        <v>996</v>
      </c>
      <c r="J102" s="654" t="s">
        <v>1109</v>
      </c>
    </row>
    <row r="103" spans="6:10" s="91" customFormat="1" ht="21" customHeight="1">
      <c r="F103" s="654" t="s">
        <v>1110</v>
      </c>
      <c r="G103" s="654" t="s">
        <v>804</v>
      </c>
      <c r="H103" s="654" t="s">
        <v>803</v>
      </c>
      <c r="I103" s="654" t="s">
        <v>999</v>
      </c>
      <c r="J103" s="654" t="s">
        <v>1111</v>
      </c>
    </row>
    <row r="104" spans="6:10" s="91" customFormat="1" ht="33" customHeight="1">
      <c r="F104" s="654" t="s">
        <v>1112</v>
      </c>
      <c r="G104" s="654" t="s">
        <v>804</v>
      </c>
      <c r="H104" s="654" t="s">
        <v>803</v>
      </c>
      <c r="I104" s="654" t="s">
        <v>1002</v>
      </c>
      <c r="J104" s="654" t="s">
        <v>1113</v>
      </c>
    </row>
    <row r="105" spans="6:10" s="91" customFormat="1" ht="15">
      <c r="F105" s="654" t="s">
        <v>1114</v>
      </c>
      <c r="G105" s="654" t="s">
        <v>804</v>
      </c>
      <c r="H105" s="654" t="s">
        <v>803</v>
      </c>
      <c r="I105" s="654" t="s">
        <v>1005</v>
      </c>
      <c r="J105" s="654" t="s">
        <v>1115</v>
      </c>
    </row>
    <row r="106" spans="6:10" s="91" customFormat="1" ht="15">
      <c r="F106" s="654" t="s">
        <v>1116</v>
      </c>
      <c r="G106" s="654" t="s">
        <v>804</v>
      </c>
      <c r="H106" s="654" t="s">
        <v>803</v>
      </c>
      <c r="I106" s="654" t="s">
        <v>1008</v>
      </c>
      <c r="J106" s="654" t="s">
        <v>1117</v>
      </c>
    </row>
    <row r="107" spans="6:10" s="91" customFormat="1" ht="18.75" customHeight="1">
      <c r="F107" s="654" t="s">
        <v>1118</v>
      </c>
      <c r="G107" s="654" t="s">
        <v>804</v>
      </c>
      <c r="H107" s="654" t="s">
        <v>803</v>
      </c>
      <c r="I107" s="654" t="s">
        <v>1011</v>
      </c>
      <c r="J107" s="654" t="s">
        <v>1119</v>
      </c>
    </row>
    <row r="108" spans="6:10" s="91" customFormat="1" ht="23.25" customHeight="1">
      <c r="F108" s="654" t="s">
        <v>1120</v>
      </c>
      <c r="G108" s="654" t="s">
        <v>804</v>
      </c>
      <c r="H108" s="654" t="s">
        <v>803</v>
      </c>
      <c r="I108" s="654" t="s">
        <v>1014</v>
      </c>
      <c r="J108" s="654" t="s">
        <v>1121</v>
      </c>
    </row>
    <row r="109" spans="6:10" s="91" customFormat="1" ht="35.25" customHeight="1">
      <c r="F109" s="654" t="s">
        <v>1122</v>
      </c>
      <c r="G109" s="654" t="s">
        <v>804</v>
      </c>
      <c r="H109" s="654" t="s">
        <v>803</v>
      </c>
      <c r="I109" s="654" t="s">
        <v>1017</v>
      </c>
      <c r="J109" s="654" t="s">
        <v>1123</v>
      </c>
    </row>
    <row r="110" spans="6:10" s="91" customFormat="1" ht="21" customHeight="1">
      <c r="F110" s="654" t="s">
        <v>1124</v>
      </c>
      <c r="G110" s="654" t="s">
        <v>804</v>
      </c>
      <c r="H110" s="654" t="s">
        <v>803</v>
      </c>
      <c r="I110" s="654" t="s">
        <v>1020</v>
      </c>
      <c r="J110" s="654" t="s">
        <v>1125</v>
      </c>
    </row>
    <row r="111" spans="6:10" s="91" customFormat="1" ht="33" customHeight="1">
      <c r="F111" s="654" t="s">
        <v>1126</v>
      </c>
      <c r="G111" s="654" t="s">
        <v>804</v>
      </c>
      <c r="H111" s="654" t="s">
        <v>803</v>
      </c>
      <c r="I111" s="654" t="s">
        <v>1023</v>
      </c>
      <c r="J111" s="654" t="s">
        <v>1127</v>
      </c>
    </row>
    <row r="112" spans="6:10" s="91" customFormat="1" ht="15">
      <c r="F112" s="654" t="s">
        <v>1128</v>
      </c>
      <c r="G112" s="654" t="s">
        <v>804</v>
      </c>
      <c r="H112" s="654" t="s">
        <v>803</v>
      </c>
      <c r="I112" s="654" t="s">
        <v>1026</v>
      </c>
      <c r="J112" s="654" t="s">
        <v>1129</v>
      </c>
    </row>
    <row r="113" spans="6:10" s="91" customFormat="1" ht="15">
      <c r="F113" s="654" t="s">
        <v>1130</v>
      </c>
      <c r="G113" s="654" t="s">
        <v>804</v>
      </c>
      <c r="H113" s="654" t="s">
        <v>803</v>
      </c>
      <c r="I113" s="654" t="s">
        <v>1029</v>
      </c>
      <c r="J113" s="654" t="s">
        <v>1131</v>
      </c>
    </row>
    <row r="114" spans="6:10" s="91" customFormat="1" ht="18.75" customHeight="1">
      <c r="F114" s="654" t="s">
        <v>1132</v>
      </c>
      <c r="G114" s="654" t="s">
        <v>804</v>
      </c>
      <c r="H114" s="654" t="s">
        <v>803</v>
      </c>
      <c r="I114" s="654" t="s">
        <v>1032</v>
      </c>
      <c r="J114" s="654" t="s">
        <v>1133</v>
      </c>
    </row>
    <row r="115" spans="6:10" s="91" customFormat="1" ht="23.25" customHeight="1">
      <c r="F115" s="654" t="s">
        <v>1134</v>
      </c>
      <c r="G115" s="654" t="s">
        <v>804</v>
      </c>
      <c r="H115" s="654" t="s">
        <v>803</v>
      </c>
      <c r="I115" s="654" t="s">
        <v>1035</v>
      </c>
      <c r="J115" s="654" t="s">
        <v>1135</v>
      </c>
    </row>
    <row r="116" spans="6:10" s="91" customFormat="1" ht="35.25" customHeight="1">
      <c r="F116" s="654" t="s">
        <v>1136</v>
      </c>
      <c r="G116" s="654" t="s">
        <v>804</v>
      </c>
      <c r="H116" s="654" t="s">
        <v>803</v>
      </c>
      <c r="I116" s="654" t="s">
        <v>1038</v>
      </c>
      <c r="J116" s="654" t="s">
        <v>1137</v>
      </c>
    </row>
    <row r="117" spans="6:10" s="91" customFormat="1" ht="21" customHeight="1">
      <c r="F117" s="654" t="s">
        <v>1138</v>
      </c>
      <c r="G117" s="654" t="s">
        <v>804</v>
      </c>
      <c r="H117" s="654" t="s">
        <v>803</v>
      </c>
      <c r="I117" s="654" t="s">
        <v>1041</v>
      </c>
      <c r="J117" s="654" t="s">
        <v>1139</v>
      </c>
    </row>
    <row r="118" spans="6:10" s="91" customFormat="1" ht="33" customHeight="1">
      <c r="F118" s="654" t="s">
        <v>1140</v>
      </c>
      <c r="G118" s="654" t="s">
        <v>804</v>
      </c>
      <c r="H118" s="654" t="s">
        <v>803</v>
      </c>
      <c r="I118" s="654" t="s">
        <v>1044</v>
      </c>
      <c r="J118" s="654" t="s">
        <v>1141</v>
      </c>
    </row>
    <row r="119" spans="6:10" s="91" customFormat="1" ht="15">
      <c r="F119" s="654" t="s">
        <v>1142</v>
      </c>
      <c r="G119" s="654" t="s">
        <v>804</v>
      </c>
      <c r="H119" s="654" t="s">
        <v>803</v>
      </c>
      <c r="I119" s="654" t="s">
        <v>1047</v>
      </c>
      <c r="J119" s="654" t="s">
        <v>1143</v>
      </c>
    </row>
    <row r="120" spans="6:10" s="91" customFormat="1" ht="15">
      <c r="F120" s="654" t="s">
        <v>1144</v>
      </c>
      <c r="G120" s="654" t="s">
        <v>804</v>
      </c>
      <c r="H120" s="654" t="s">
        <v>803</v>
      </c>
      <c r="I120" s="654" t="s">
        <v>1145</v>
      </c>
      <c r="J120" s="654" t="s">
        <v>1146</v>
      </c>
    </row>
    <row r="121" spans="6:10" s="91" customFormat="1" ht="18.75" customHeight="1">
      <c r="F121" s="654" t="s">
        <v>1147</v>
      </c>
      <c r="G121" s="654" t="s">
        <v>804</v>
      </c>
      <c r="H121" s="654" t="s">
        <v>803</v>
      </c>
      <c r="I121" s="654" t="s">
        <v>1148</v>
      </c>
      <c r="J121" s="654" t="s">
        <v>1149</v>
      </c>
    </row>
    <row r="122" spans="6:10" s="91" customFormat="1" ht="23.25" customHeight="1">
      <c r="F122" s="654" t="s">
        <v>1150</v>
      </c>
      <c r="G122" s="654" t="s">
        <v>804</v>
      </c>
      <c r="H122" s="654" t="s">
        <v>803</v>
      </c>
      <c r="I122" s="654" t="s">
        <v>1151</v>
      </c>
      <c r="J122" s="654" t="s">
        <v>1152</v>
      </c>
    </row>
    <row r="123" spans="6:10" s="91" customFormat="1" ht="35.25" customHeight="1">
      <c r="F123" s="654" t="s">
        <v>1153</v>
      </c>
      <c r="G123" s="654" t="s">
        <v>804</v>
      </c>
      <c r="H123" s="654" t="s">
        <v>803</v>
      </c>
      <c r="I123" s="654" t="s">
        <v>1154</v>
      </c>
      <c r="J123" s="654" t="s">
        <v>1155</v>
      </c>
    </row>
    <row r="124" spans="6:10" s="91" customFormat="1" ht="21" customHeight="1">
      <c r="F124" s="654" t="s">
        <v>1156</v>
      </c>
      <c r="G124" s="654" t="s">
        <v>804</v>
      </c>
      <c r="H124" s="654" t="s">
        <v>803</v>
      </c>
      <c r="I124" s="654" t="s">
        <v>1157</v>
      </c>
      <c r="J124" s="654" t="s">
        <v>1158</v>
      </c>
    </row>
    <row r="125" spans="6:10" s="91" customFormat="1" ht="33" customHeight="1">
      <c r="F125" s="654" t="s">
        <v>1159</v>
      </c>
      <c r="G125" s="654" t="s">
        <v>804</v>
      </c>
      <c r="H125" s="654" t="s">
        <v>803</v>
      </c>
      <c r="I125" s="654" t="s">
        <v>1160</v>
      </c>
      <c r="J125" s="654" t="s">
        <v>1161</v>
      </c>
    </row>
    <row r="126" spans="6:10" s="91" customFormat="1" ht="15">
      <c r="F126" s="654" t="s">
        <v>1162</v>
      </c>
      <c r="G126" s="654" t="s">
        <v>804</v>
      </c>
      <c r="H126" s="654" t="s">
        <v>803</v>
      </c>
      <c r="I126" s="654" t="s">
        <v>1163</v>
      </c>
      <c r="J126" s="654" t="s">
        <v>1164</v>
      </c>
    </row>
    <row r="127" spans="6:10" s="91" customFormat="1" ht="15">
      <c r="F127" s="654" t="s">
        <v>1165</v>
      </c>
      <c r="G127" s="654" t="s">
        <v>804</v>
      </c>
      <c r="H127" s="654" t="s">
        <v>803</v>
      </c>
      <c r="I127" s="654" t="s">
        <v>1166</v>
      </c>
      <c r="J127" s="654" t="s">
        <v>1167</v>
      </c>
    </row>
    <row r="128" spans="6:10" s="91" customFormat="1" ht="18.75" customHeight="1">
      <c r="F128" s="654" t="s">
        <v>1168</v>
      </c>
      <c r="G128" s="654" t="s">
        <v>804</v>
      </c>
      <c r="H128" s="654" t="s">
        <v>803</v>
      </c>
      <c r="I128" s="654" t="s">
        <v>1169</v>
      </c>
      <c r="J128" s="654" t="s">
        <v>1170</v>
      </c>
    </row>
    <row r="129" spans="6:10" s="91" customFormat="1" ht="23.25" customHeight="1">
      <c r="F129" s="654" t="s">
        <v>1171</v>
      </c>
      <c r="G129" s="654" t="s">
        <v>804</v>
      </c>
      <c r="H129" s="654" t="s">
        <v>803</v>
      </c>
      <c r="I129" s="654" t="s">
        <v>1172</v>
      </c>
      <c r="J129" s="654" t="s">
        <v>980</v>
      </c>
    </row>
    <row r="130" spans="6:10" s="91" customFormat="1" ht="35.25" customHeight="1">
      <c r="F130" s="654" t="s">
        <v>1173</v>
      </c>
      <c r="G130" s="654" t="s">
        <v>804</v>
      </c>
      <c r="H130" s="654" t="s">
        <v>803</v>
      </c>
      <c r="I130" s="654" t="s">
        <v>1174</v>
      </c>
      <c r="J130" s="654" t="s">
        <v>1175</v>
      </c>
    </row>
    <row r="131" spans="6:10" s="91" customFormat="1" ht="21" customHeight="1">
      <c r="F131" s="654" t="s">
        <v>1176</v>
      </c>
      <c r="G131" s="654" t="s">
        <v>804</v>
      </c>
      <c r="H131" s="654" t="s">
        <v>803</v>
      </c>
      <c r="I131" s="654" t="s">
        <v>1177</v>
      </c>
      <c r="J131" s="654" t="s">
        <v>1178</v>
      </c>
    </row>
    <row r="132" spans="6:10" s="91" customFormat="1" ht="33" customHeight="1">
      <c r="F132" s="654" t="s">
        <v>1179</v>
      </c>
      <c r="G132" s="654" t="s">
        <v>804</v>
      </c>
      <c r="H132" s="654" t="s">
        <v>803</v>
      </c>
      <c r="I132" s="654" t="s">
        <v>1180</v>
      </c>
      <c r="J132" s="654" t="s">
        <v>1181</v>
      </c>
    </row>
    <row r="133" spans="6:10" s="91" customFormat="1" ht="15">
      <c r="F133" s="654" t="s">
        <v>1182</v>
      </c>
      <c r="G133" s="654" t="s">
        <v>804</v>
      </c>
      <c r="H133" s="654" t="s">
        <v>803</v>
      </c>
      <c r="I133" s="654" t="s">
        <v>1183</v>
      </c>
      <c r="J133" s="654" t="s">
        <v>1184</v>
      </c>
    </row>
    <row r="134" spans="6:10" s="91" customFormat="1" ht="15">
      <c r="F134" s="654" t="s">
        <v>1185</v>
      </c>
      <c r="G134" s="654" t="s">
        <v>804</v>
      </c>
      <c r="H134" s="654" t="s">
        <v>803</v>
      </c>
      <c r="I134" s="654" t="s">
        <v>1186</v>
      </c>
      <c r="J134" s="654" t="s">
        <v>1187</v>
      </c>
    </row>
    <row r="135" spans="6:10" s="91" customFormat="1" ht="18.75" customHeight="1">
      <c r="F135" s="654" t="s">
        <v>1188</v>
      </c>
      <c r="G135" s="654" t="s">
        <v>804</v>
      </c>
      <c r="H135" s="654" t="s">
        <v>803</v>
      </c>
      <c r="I135" s="654" t="s">
        <v>1189</v>
      </c>
      <c r="J135" s="654" t="s">
        <v>1190</v>
      </c>
    </row>
    <row r="136" spans="6:10" s="91" customFormat="1" ht="23.25" customHeight="1">
      <c r="F136" s="654" t="s">
        <v>1191</v>
      </c>
      <c r="G136" s="654" t="s">
        <v>804</v>
      </c>
      <c r="H136" s="654" t="s">
        <v>803</v>
      </c>
      <c r="I136" s="654" t="s">
        <v>1192</v>
      </c>
      <c r="J136" s="654" t="s">
        <v>1193</v>
      </c>
    </row>
    <row r="137" spans="6:10" s="91" customFormat="1" ht="35.25" customHeight="1">
      <c r="F137" s="654" t="s">
        <v>1194</v>
      </c>
      <c r="G137" s="654" t="s">
        <v>804</v>
      </c>
      <c r="H137" s="654" t="s">
        <v>803</v>
      </c>
      <c r="I137" s="654" t="s">
        <v>1195</v>
      </c>
      <c r="J137" s="654" t="s">
        <v>1196</v>
      </c>
    </row>
    <row r="138" spans="6:10" s="91" customFormat="1" ht="21" customHeight="1">
      <c r="F138" s="654" t="s">
        <v>1197</v>
      </c>
      <c r="G138" s="654" t="s">
        <v>804</v>
      </c>
      <c r="H138" s="654" t="s">
        <v>803</v>
      </c>
      <c r="I138" s="654" t="s">
        <v>1198</v>
      </c>
      <c r="J138" s="654" t="s">
        <v>1199</v>
      </c>
    </row>
    <row r="139" spans="6:10" s="91" customFormat="1" ht="33" customHeight="1">
      <c r="F139" s="654" t="s">
        <v>1200</v>
      </c>
      <c r="G139" s="654" t="s">
        <v>804</v>
      </c>
      <c r="H139" s="654" t="s">
        <v>803</v>
      </c>
      <c r="I139" s="654" t="s">
        <v>1201</v>
      </c>
      <c r="J139" s="654" t="s">
        <v>1202</v>
      </c>
    </row>
    <row r="140" spans="6:10" s="91" customFormat="1" ht="15">
      <c r="F140" s="654" t="s">
        <v>1203</v>
      </c>
      <c r="G140" s="654" t="s">
        <v>804</v>
      </c>
      <c r="H140" s="654" t="s">
        <v>803</v>
      </c>
      <c r="I140" s="654" t="s">
        <v>1204</v>
      </c>
      <c r="J140" s="654" t="s">
        <v>1205</v>
      </c>
    </row>
    <row r="141" spans="6:10" s="91" customFormat="1" ht="15">
      <c r="F141" s="654" t="s">
        <v>1206</v>
      </c>
      <c r="G141" s="654" t="s">
        <v>804</v>
      </c>
      <c r="H141" s="654" t="s">
        <v>803</v>
      </c>
      <c r="I141" s="654" t="s">
        <v>1207</v>
      </c>
      <c r="J141" s="654" t="s">
        <v>1208</v>
      </c>
    </row>
    <row r="142" spans="6:10" s="91" customFormat="1" ht="18.75" customHeight="1">
      <c r="F142" s="654" t="s">
        <v>1209</v>
      </c>
      <c r="G142" s="654" t="s">
        <v>804</v>
      </c>
      <c r="H142" s="654" t="s">
        <v>803</v>
      </c>
      <c r="I142" s="654" t="s">
        <v>1210</v>
      </c>
      <c r="J142" s="654" t="s">
        <v>1211</v>
      </c>
    </row>
    <row r="143" spans="6:10" s="91" customFormat="1" ht="23.25" customHeight="1">
      <c r="F143" s="654" t="s">
        <v>1212</v>
      </c>
      <c r="G143" s="654" t="s">
        <v>804</v>
      </c>
      <c r="H143" s="654" t="s">
        <v>803</v>
      </c>
      <c r="I143" s="654" t="s">
        <v>1213</v>
      </c>
      <c r="J143" s="654" t="s">
        <v>1214</v>
      </c>
    </row>
    <row r="144" spans="6:10" s="91" customFormat="1" ht="35.25" customHeight="1">
      <c r="F144" s="654" t="s">
        <v>1215</v>
      </c>
      <c r="G144" s="654" t="s">
        <v>804</v>
      </c>
      <c r="H144" s="654" t="s">
        <v>803</v>
      </c>
      <c r="I144" s="654" t="s">
        <v>1216</v>
      </c>
      <c r="J144" s="654" t="s">
        <v>1217</v>
      </c>
    </row>
    <row r="145" spans="6:10" s="91" customFormat="1" ht="21" customHeight="1">
      <c r="F145" s="654" t="s">
        <v>1218</v>
      </c>
      <c r="G145" s="654" t="s">
        <v>804</v>
      </c>
      <c r="H145" s="654" t="s">
        <v>803</v>
      </c>
      <c r="I145" s="654" t="s">
        <v>1219</v>
      </c>
      <c r="J145" s="654" t="s">
        <v>1220</v>
      </c>
    </row>
    <row r="146" spans="6:10" s="91" customFormat="1" ht="33" customHeight="1">
      <c r="F146" s="654" t="s">
        <v>1221</v>
      </c>
      <c r="G146" s="654" t="s">
        <v>804</v>
      </c>
      <c r="H146" s="654" t="s">
        <v>803</v>
      </c>
      <c r="I146" s="654" t="s">
        <v>1222</v>
      </c>
      <c r="J146" s="654" t="s">
        <v>1223</v>
      </c>
    </row>
    <row r="147" spans="6:10" s="91" customFormat="1" ht="15">
      <c r="F147" s="654" t="s">
        <v>1224</v>
      </c>
      <c r="G147" s="654" t="s">
        <v>804</v>
      </c>
      <c r="H147" s="654" t="s">
        <v>803</v>
      </c>
      <c r="I147" s="654" t="s">
        <v>1225</v>
      </c>
      <c r="J147" s="654" t="s">
        <v>1226</v>
      </c>
    </row>
    <row r="148" spans="6:10" s="91" customFormat="1" ht="15">
      <c r="F148" s="654" t="s">
        <v>1227</v>
      </c>
      <c r="G148" s="654" t="s">
        <v>804</v>
      </c>
      <c r="H148" s="654" t="s">
        <v>803</v>
      </c>
      <c r="I148" s="654" t="s">
        <v>1228</v>
      </c>
      <c r="J148" s="654" t="s">
        <v>1229</v>
      </c>
    </row>
    <row r="149" spans="6:10" s="91" customFormat="1" ht="18.75" customHeight="1">
      <c r="F149" s="654" t="s">
        <v>1230</v>
      </c>
      <c r="G149" s="654" t="s">
        <v>804</v>
      </c>
      <c r="H149" s="654" t="s">
        <v>803</v>
      </c>
      <c r="I149" s="654" t="s">
        <v>1231</v>
      </c>
      <c r="J149" s="654" t="s">
        <v>1232</v>
      </c>
    </row>
    <row r="150" spans="6:10" s="91" customFormat="1" ht="23.25" customHeight="1">
      <c r="F150" s="654" t="s">
        <v>1233</v>
      </c>
      <c r="G150" s="654" t="s">
        <v>804</v>
      </c>
      <c r="H150" s="654" t="s">
        <v>803</v>
      </c>
      <c r="I150" s="654" t="s">
        <v>1234</v>
      </c>
      <c r="J150" s="654" t="s">
        <v>1235</v>
      </c>
    </row>
    <row r="151" spans="6:10" s="91" customFormat="1" ht="35.25" customHeight="1">
      <c r="F151" s="654" t="s">
        <v>1236</v>
      </c>
      <c r="G151" s="654" t="s">
        <v>804</v>
      </c>
      <c r="H151" s="654" t="s">
        <v>803</v>
      </c>
      <c r="I151" s="654" t="s">
        <v>1237</v>
      </c>
      <c r="J151" s="654" t="s">
        <v>1238</v>
      </c>
    </row>
    <row r="152" spans="6:10" s="91" customFormat="1" ht="21" customHeight="1">
      <c r="F152" s="654" t="s">
        <v>1239</v>
      </c>
      <c r="G152" s="654" t="s">
        <v>804</v>
      </c>
      <c r="H152" s="654" t="s">
        <v>803</v>
      </c>
      <c r="I152" s="654" t="s">
        <v>1240</v>
      </c>
      <c r="J152" s="654" t="s">
        <v>1241</v>
      </c>
    </row>
    <row r="153" spans="6:10" s="91" customFormat="1" ht="33" customHeight="1">
      <c r="F153" s="654" t="s">
        <v>1242</v>
      </c>
      <c r="G153" s="654" t="s">
        <v>804</v>
      </c>
      <c r="H153" s="654" t="s">
        <v>803</v>
      </c>
      <c r="I153" s="654" t="s">
        <v>1243</v>
      </c>
      <c r="J153" s="654" t="s">
        <v>1244</v>
      </c>
    </row>
    <row r="154" spans="6:10" s="91" customFormat="1" ht="15">
      <c r="F154" s="654" t="s">
        <v>1245</v>
      </c>
      <c r="G154" s="654" t="s">
        <v>804</v>
      </c>
      <c r="H154" s="654" t="s">
        <v>803</v>
      </c>
      <c r="I154" s="654" t="s">
        <v>1246</v>
      </c>
      <c r="J154" s="654" t="s">
        <v>1247</v>
      </c>
    </row>
    <row r="155" spans="6:10" s="91" customFormat="1" ht="15">
      <c r="F155" s="654" t="s">
        <v>1248</v>
      </c>
      <c r="G155" s="654" t="s">
        <v>804</v>
      </c>
      <c r="H155" s="654" t="s">
        <v>803</v>
      </c>
      <c r="I155" s="654" t="s">
        <v>1249</v>
      </c>
      <c r="J155" s="654" t="s">
        <v>1250</v>
      </c>
    </row>
    <row r="156" spans="6:10" s="91" customFormat="1" ht="18.75" customHeight="1">
      <c r="F156" s="654" t="s">
        <v>1251</v>
      </c>
      <c r="G156" s="654" t="s">
        <v>804</v>
      </c>
      <c r="H156" s="654" t="s">
        <v>803</v>
      </c>
      <c r="I156" s="654" t="s">
        <v>1252</v>
      </c>
      <c r="J156" s="654" t="s">
        <v>1253</v>
      </c>
    </row>
    <row r="157" spans="6:10" s="91" customFormat="1" ht="23.25" customHeight="1">
      <c r="F157" s="654" t="s">
        <v>1254</v>
      </c>
      <c r="G157" s="654" t="s">
        <v>804</v>
      </c>
      <c r="H157" s="654" t="s">
        <v>803</v>
      </c>
      <c r="I157" s="654" t="s">
        <v>1255</v>
      </c>
      <c r="J157" s="654" t="s">
        <v>1256</v>
      </c>
    </row>
    <row r="158" spans="6:10" s="91" customFormat="1" ht="35.25" customHeight="1">
      <c r="F158" s="654" t="s">
        <v>1257</v>
      </c>
      <c r="G158" s="654" t="s">
        <v>804</v>
      </c>
      <c r="H158" s="654" t="s">
        <v>803</v>
      </c>
      <c r="I158" s="654" t="s">
        <v>1258</v>
      </c>
      <c r="J158" s="654" t="s">
        <v>1259</v>
      </c>
    </row>
    <row r="159" spans="6:10" s="91" customFormat="1" ht="21" customHeight="1">
      <c r="F159" s="654" t="s">
        <v>1260</v>
      </c>
      <c r="G159" s="654" t="s">
        <v>804</v>
      </c>
      <c r="H159" s="654" t="s">
        <v>803</v>
      </c>
      <c r="I159" s="654" t="s">
        <v>1261</v>
      </c>
      <c r="J159" s="654" t="s">
        <v>1262</v>
      </c>
    </row>
    <row r="160" spans="6:10" s="91" customFormat="1" ht="33" customHeight="1">
      <c r="F160" s="654" t="s">
        <v>1263</v>
      </c>
      <c r="G160" s="654" t="s">
        <v>804</v>
      </c>
      <c r="H160" s="654" t="s">
        <v>803</v>
      </c>
      <c r="I160" s="654" t="s">
        <v>1264</v>
      </c>
      <c r="J160" s="654" t="s">
        <v>1265</v>
      </c>
    </row>
    <row r="161" spans="6:10" s="91" customFormat="1" ht="15">
      <c r="F161" s="654" t="s">
        <v>1266</v>
      </c>
      <c r="G161" s="654" t="s">
        <v>804</v>
      </c>
      <c r="H161" s="654" t="s">
        <v>803</v>
      </c>
      <c r="I161" s="654" t="s">
        <v>1267</v>
      </c>
      <c r="J161" s="654" t="s">
        <v>1268</v>
      </c>
    </row>
    <row r="162" spans="6:10" s="91" customFormat="1" ht="15">
      <c r="F162" s="654" t="s">
        <v>1269</v>
      </c>
      <c r="G162" s="654" t="s">
        <v>804</v>
      </c>
      <c r="H162" s="654" t="s">
        <v>803</v>
      </c>
      <c r="I162" s="654" t="s">
        <v>1270</v>
      </c>
      <c r="J162" s="654" t="s">
        <v>1271</v>
      </c>
    </row>
    <row r="163" spans="6:10" s="91" customFormat="1" ht="18.75" customHeight="1">
      <c r="F163" s="654" t="s">
        <v>1272</v>
      </c>
      <c r="G163" s="654" t="s">
        <v>804</v>
      </c>
      <c r="H163" s="654" t="s">
        <v>803</v>
      </c>
      <c r="I163" s="654" t="s">
        <v>1273</v>
      </c>
      <c r="J163" s="654" t="s">
        <v>1274</v>
      </c>
    </row>
    <row r="164" spans="6:10" s="91" customFormat="1" ht="23.25" customHeight="1">
      <c r="F164" s="654" t="s">
        <v>1275</v>
      </c>
      <c r="G164" s="654" t="s">
        <v>804</v>
      </c>
      <c r="H164" s="654" t="s">
        <v>803</v>
      </c>
      <c r="I164" s="654" t="s">
        <v>1276</v>
      </c>
      <c r="J164" s="654" t="s">
        <v>1277</v>
      </c>
    </row>
    <row r="165" spans="6:10" s="91" customFormat="1" ht="35.25" customHeight="1">
      <c r="F165" s="654" t="s">
        <v>1278</v>
      </c>
      <c r="G165" s="654" t="s">
        <v>804</v>
      </c>
      <c r="H165" s="654" t="s">
        <v>803</v>
      </c>
      <c r="I165" s="654" t="s">
        <v>1279</v>
      </c>
      <c r="J165" s="654" t="s">
        <v>1280</v>
      </c>
    </row>
    <row r="166" spans="6:10" s="91" customFormat="1" ht="21" customHeight="1">
      <c r="F166" s="654" t="s">
        <v>1281</v>
      </c>
      <c r="G166" s="654" t="s">
        <v>804</v>
      </c>
      <c r="H166" s="654" t="s">
        <v>803</v>
      </c>
      <c r="I166" s="654" t="s">
        <v>1282</v>
      </c>
      <c r="J166" s="654" t="s">
        <v>1283</v>
      </c>
    </row>
    <row r="167" spans="6:10" s="91" customFormat="1" ht="33" customHeight="1">
      <c r="F167" s="654" t="s">
        <v>1284</v>
      </c>
      <c r="G167" s="654" t="s">
        <v>804</v>
      </c>
      <c r="H167" s="654" t="s">
        <v>803</v>
      </c>
      <c r="I167" s="654" t="s">
        <v>1285</v>
      </c>
      <c r="J167" s="654" t="s">
        <v>1286</v>
      </c>
    </row>
    <row r="168" spans="6:10" s="91" customFormat="1" ht="15">
      <c r="F168" s="654" t="s">
        <v>1287</v>
      </c>
      <c r="G168" s="654" t="s">
        <v>804</v>
      </c>
      <c r="H168" s="654" t="s">
        <v>803</v>
      </c>
      <c r="I168" s="654" t="s">
        <v>1288</v>
      </c>
      <c r="J168" s="654" t="s">
        <v>1289</v>
      </c>
    </row>
    <row r="169" spans="6:10" s="91" customFormat="1" ht="15">
      <c r="F169" s="654" t="s">
        <v>1290</v>
      </c>
      <c r="G169" s="654" t="s">
        <v>804</v>
      </c>
      <c r="H169" s="654" t="s">
        <v>803</v>
      </c>
      <c r="I169" s="654" t="s">
        <v>1291</v>
      </c>
      <c r="J169" s="654" t="s">
        <v>1292</v>
      </c>
    </row>
    <row r="170" spans="6:10" s="91" customFormat="1" ht="18.75" customHeight="1">
      <c r="F170" s="654" t="s">
        <v>1293</v>
      </c>
      <c r="G170" s="654" t="s">
        <v>804</v>
      </c>
      <c r="H170" s="654" t="s">
        <v>803</v>
      </c>
      <c r="I170" s="654" t="s">
        <v>1294</v>
      </c>
      <c r="J170" s="654" t="s">
        <v>1295</v>
      </c>
    </row>
    <row r="171" spans="6:10" s="91" customFormat="1" ht="23.25" customHeight="1">
      <c r="F171" s="654" t="s">
        <v>1296</v>
      </c>
      <c r="G171" s="654" t="s">
        <v>804</v>
      </c>
      <c r="H171" s="654" t="s">
        <v>803</v>
      </c>
      <c r="I171" s="654" t="s">
        <v>1297</v>
      </c>
      <c r="J171" s="654" t="s">
        <v>1298</v>
      </c>
    </row>
    <row r="172" spans="6:10" s="91" customFormat="1" ht="35.25" customHeight="1">
      <c r="F172" s="654" t="s">
        <v>1299</v>
      </c>
      <c r="G172" s="654" t="s">
        <v>804</v>
      </c>
      <c r="H172" s="654" t="s">
        <v>803</v>
      </c>
      <c r="I172" s="654" t="s">
        <v>1300</v>
      </c>
      <c r="J172" s="654" t="s">
        <v>1301</v>
      </c>
    </row>
    <row r="173" spans="6:10" s="91" customFormat="1" ht="21" customHeight="1">
      <c r="F173" s="654" t="s">
        <v>1302</v>
      </c>
      <c r="G173" s="654" t="s">
        <v>804</v>
      </c>
      <c r="H173" s="654" t="s">
        <v>803</v>
      </c>
      <c r="I173" s="654" t="s">
        <v>1303</v>
      </c>
      <c r="J173" s="654" t="s">
        <v>1304</v>
      </c>
    </row>
    <row r="174" spans="6:10" s="91" customFormat="1" ht="33" customHeight="1">
      <c r="F174" s="654" t="s">
        <v>1305</v>
      </c>
      <c r="G174" s="654" t="s">
        <v>804</v>
      </c>
      <c r="H174" s="654" t="s">
        <v>803</v>
      </c>
      <c r="I174" s="654" t="s">
        <v>1306</v>
      </c>
      <c r="J174" s="654" t="s">
        <v>1307</v>
      </c>
    </row>
    <row r="175" spans="6:10" s="91" customFormat="1" ht="15">
      <c r="F175" s="654" t="s">
        <v>1308</v>
      </c>
      <c r="G175" s="654" t="s">
        <v>804</v>
      </c>
      <c r="H175" s="654" t="s">
        <v>803</v>
      </c>
      <c r="I175" s="654" t="s">
        <v>1309</v>
      </c>
      <c r="J175" s="654" t="s">
        <v>1310</v>
      </c>
    </row>
    <row r="176" spans="6:10" s="91" customFormat="1" ht="15">
      <c r="F176" s="654" t="s">
        <v>1311</v>
      </c>
      <c r="G176" s="654" t="s">
        <v>804</v>
      </c>
      <c r="H176" s="654" t="s">
        <v>803</v>
      </c>
      <c r="I176" s="654" t="s">
        <v>1312</v>
      </c>
      <c r="J176" s="654" t="s">
        <v>1313</v>
      </c>
    </row>
    <row r="177" spans="6:10" s="91" customFormat="1" ht="18.75" customHeight="1">
      <c r="F177" s="654" t="s">
        <v>1314</v>
      </c>
      <c r="G177" s="654" t="s">
        <v>804</v>
      </c>
      <c r="H177" s="654" t="s">
        <v>803</v>
      </c>
      <c r="I177" s="654" t="s">
        <v>1315</v>
      </c>
      <c r="J177" s="654" t="s">
        <v>1316</v>
      </c>
    </row>
    <row r="178" spans="6:10" s="91" customFormat="1" ht="23.25" customHeight="1">
      <c r="F178" s="654" t="s">
        <v>1317</v>
      </c>
      <c r="G178" s="654" t="s">
        <v>804</v>
      </c>
      <c r="H178" s="654" t="s">
        <v>803</v>
      </c>
      <c r="I178" s="654" t="s">
        <v>1318</v>
      </c>
      <c r="J178" s="654" t="s">
        <v>1319</v>
      </c>
    </row>
    <row r="179" spans="6:10" s="91" customFormat="1" ht="35.25" customHeight="1">
      <c r="F179" s="654" t="s">
        <v>1320</v>
      </c>
      <c r="G179" s="654" t="s">
        <v>804</v>
      </c>
      <c r="H179" s="654" t="s">
        <v>803</v>
      </c>
      <c r="I179" s="654" t="s">
        <v>1321</v>
      </c>
      <c r="J179" s="654" t="s">
        <v>1322</v>
      </c>
    </row>
    <row r="180" spans="6:10" s="91" customFormat="1" ht="21" customHeight="1">
      <c r="F180" s="654" t="s">
        <v>1323</v>
      </c>
      <c r="G180" s="654" t="s">
        <v>804</v>
      </c>
      <c r="H180" s="654" t="s">
        <v>803</v>
      </c>
      <c r="I180" s="654" t="s">
        <v>1324</v>
      </c>
      <c r="J180" s="654" t="s">
        <v>1325</v>
      </c>
    </row>
    <row r="181" spans="6:10" s="91" customFormat="1" ht="33" customHeight="1">
      <c r="F181" s="654" t="s">
        <v>1326</v>
      </c>
      <c r="G181" s="654" t="s">
        <v>804</v>
      </c>
      <c r="H181" s="654" t="s">
        <v>803</v>
      </c>
      <c r="I181" s="654" t="s">
        <v>1327</v>
      </c>
      <c r="J181" s="654" t="s">
        <v>1328</v>
      </c>
    </row>
    <row r="182" spans="6:10" s="91" customFormat="1" ht="15">
      <c r="F182" s="654" t="s">
        <v>1329</v>
      </c>
      <c r="G182" s="654" t="s">
        <v>804</v>
      </c>
      <c r="H182" s="654" t="s">
        <v>803</v>
      </c>
      <c r="I182" s="654" t="s">
        <v>1330</v>
      </c>
      <c r="J182" s="654" t="s">
        <v>1331</v>
      </c>
    </row>
    <row r="183" spans="6:10" s="91" customFormat="1" ht="15">
      <c r="F183" s="654" t="s">
        <v>1332</v>
      </c>
      <c r="G183" s="654" t="s">
        <v>804</v>
      </c>
      <c r="H183" s="654" t="s">
        <v>803</v>
      </c>
      <c r="I183" s="654" t="s">
        <v>1333</v>
      </c>
      <c r="J183" s="654" t="s">
        <v>1334</v>
      </c>
    </row>
    <row r="184" spans="6:10" s="91" customFormat="1" ht="18.75" customHeight="1">
      <c r="F184" s="654" t="s">
        <v>1335</v>
      </c>
      <c r="G184" s="654" t="s">
        <v>804</v>
      </c>
      <c r="H184" s="654" t="s">
        <v>803</v>
      </c>
      <c r="I184" s="654" t="s">
        <v>1336</v>
      </c>
      <c r="J184" s="654" t="s">
        <v>1337</v>
      </c>
    </row>
    <row r="185" spans="6:10" s="91" customFormat="1" ht="23.25" customHeight="1">
      <c r="F185" s="654" t="s">
        <v>1338</v>
      </c>
      <c r="G185" s="654" t="s">
        <v>804</v>
      </c>
      <c r="H185" s="654" t="s">
        <v>803</v>
      </c>
      <c r="I185" s="654" t="s">
        <v>1339</v>
      </c>
      <c r="J185" s="654" t="s">
        <v>1340</v>
      </c>
    </row>
    <row r="186" spans="6:10" s="91" customFormat="1" ht="35.25" customHeight="1">
      <c r="F186" s="654" t="s">
        <v>1341</v>
      </c>
      <c r="G186" s="654" t="s">
        <v>804</v>
      </c>
      <c r="H186" s="654" t="s">
        <v>803</v>
      </c>
      <c r="I186" s="654" t="s">
        <v>1342</v>
      </c>
      <c r="J186" s="654" t="s">
        <v>1343</v>
      </c>
    </row>
    <row r="187" spans="6:10" s="91" customFormat="1" ht="21" customHeight="1">
      <c r="F187" s="654" t="s">
        <v>1344</v>
      </c>
      <c r="G187" s="654" t="s">
        <v>804</v>
      </c>
      <c r="H187" s="654" t="s">
        <v>803</v>
      </c>
      <c r="I187" s="654" t="s">
        <v>1345</v>
      </c>
      <c r="J187" s="654" t="s">
        <v>1346</v>
      </c>
    </row>
    <row r="188" spans="6:10" s="91" customFormat="1" ht="33" customHeight="1">
      <c r="F188" s="654" t="s">
        <v>1347</v>
      </c>
      <c r="G188" s="654" t="s">
        <v>804</v>
      </c>
      <c r="H188" s="654" t="s">
        <v>803</v>
      </c>
      <c r="I188" s="654" t="s">
        <v>1348</v>
      </c>
      <c r="J188" s="654" t="s">
        <v>1349</v>
      </c>
    </row>
    <row r="189" spans="6:10" s="91" customFormat="1" ht="15">
      <c r="F189" s="654" t="s">
        <v>1350</v>
      </c>
      <c r="G189" s="654" t="s">
        <v>804</v>
      </c>
      <c r="H189" s="654" t="s">
        <v>803</v>
      </c>
      <c r="I189" s="654" t="s">
        <v>1351</v>
      </c>
      <c r="J189" s="654" t="s">
        <v>1352</v>
      </c>
    </row>
    <row r="190" spans="6:10" s="91" customFormat="1" ht="15">
      <c r="F190" s="654" t="s">
        <v>1353</v>
      </c>
      <c r="G190" s="654" t="s">
        <v>804</v>
      </c>
      <c r="H190" s="654" t="s">
        <v>803</v>
      </c>
      <c r="I190" s="654" t="s">
        <v>1354</v>
      </c>
      <c r="J190" s="654" t="s">
        <v>1355</v>
      </c>
    </row>
    <row r="191" spans="6:10" s="91" customFormat="1" ht="18.75" customHeight="1">
      <c r="F191" s="654" t="s">
        <v>1356</v>
      </c>
      <c r="G191" s="654" t="s">
        <v>804</v>
      </c>
      <c r="H191" s="654" t="s">
        <v>803</v>
      </c>
      <c r="I191" s="654" t="s">
        <v>1357</v>
      </c>
      <c r="J191" s="654" t="s">
        <v>1358</v>
      </c>
    </row>
    <row r="192" spans="6:10" s="91" customFormat="1" ht="23.25" customHeight="1">
      <c r="F192" s="654" t="s">
        <v>1359</v>
      </c>
      <c r="G192" s="654" t="s">
        <v>804</v>
      </c>
      <c r="H192" s="654" t="s">
        <v>803</v>
      </c>
      <c r="I192" s="654" t="s">
        <v>1360</v>
      </c>
      <c r="J192" s="654" t="s">
        <v>1361</v>
      </c>
    </row>
    <row r="193" spans="6:10" s="91" customFormat="1" ht="35.25" customHeight="1">
      <c r="F193" s="654" t="s">
        <v>1362</v>
      </c>
      <c r="G193" s="654" t="s">
        <v>804</v>
      </c>
      <c r="H193" s="654" t="s">
        <v>803</v>
      </c>
      <c r="I193" s="654" t="s">
        <v>1363</v>
      </c>
      <c r="J193" s="654" t="s">
        <v>1364</v>
      </c>
    </row>
    <row r="194" spans="6:10" s="91" customFormat="1" ht="21" customHeight="1">
      <c r="F194" s="654" t="s">
        <v>1365</v>
      </c>
      <c r="G194" s="654" t="s">
        <v>804</v>
      </c>
      <c r="H194" s="654" t="s">
        <v>803</v>
      </c>
      <c r="I194" s="654" t="s">
        <v>1366</v>
      </c>
      <c r="J194" s="654" t="s">
        <v>1367</v>
      </c>
    </row>
    <row r="195" spans="6:10" s="91" customFormat="1" ht="33" customHeight="1">
      <c r="F195" s="654" t="s">
        <v>1368</v>
      </c>
      <c r="G195" s="654" t="s">
        <v>804</v>
      </c>
      <c r="H195" s="654" t="s">
        <v>803</v>
      </c>
      <c r="I195" s="654" t="s">
        <v>1369</v>
      </c>
      <c r="J195" s="654" t="s">
        <v>1370</v>
      </c>
    </row>
    <row r="196" spans="6:10" s="91" customFormat="1" ht="15">
      <c r="F196" s="654" t="s">
        <v>1371</v>
      </c>
      <c r="G196" s="654" t="s">
        <v>804</v>
      </c>
      <c r="H196" s="654" t="s">
        <v>803</v>
      </c>
      <c r="I196" s="654" t="s">
        <v>1372</v>
      </c>
      <c r="J196" s="654" t="s">
        <v>1373</v>
      </c>
    </row>
    <row r="197" spans="6:10" s="91" customFormat="1" ht="15">
      <c r="F197" s="654" t="s">
        <v>1374</v>
      </c>
      <c r="G197" s="654" t="s">
        <v>804</v>
      </c>
      <c r="H197" s="654" t="s">
        <v>803</v>
      </c>
      <c r="I197" s="654" t="s">
        <v>1375</v>
      </c>
      <c r="J197" s="654" t="s">
        <v>1376</v>
      </c>
    </row>
    <row r="198" spans="6:10" s="91" customFormat="1" ht="18.75" customHeight="1">
      <c r="F198" s="654" t="s">
        <v>1377</v>
      </c>
      <c r="G198" s="654" t="s">
        <v>804</v>
      </c>
      <c r="H198" s="654" t="s">
        <v>803</v>
      </c>
      <c r="I198" s="654" t="s">
        <v>1378</v>
      </c>
      <c r="J198" s="654" t="s">
        <v>1379</v>
      </c>
    </row>
    <row r="199" spans="6:10" s="91" customFormat="1" ht="23.25" customHeight="1">
      <c r="F199" s="654" t="s">
        <v>1380</v>
      </c>
      <c r="G199" s="654" t="s">
        <v>804</v>
      </c>
      <c r="H199" s="654" t="s">
        <v>803</v>
      </c>
      <c r="I199" s="654" t="s">
        <v>1381</v>
      </c>
      <c r="J199" s="654" t="s">
        <v>1382</v>
      </c>
    </row>
    <row r="200" spans="6:10" s="91" customFormat="1" ht="35.25" customHeight="1">
      <c r="F200" s="654" t="s">
        <v>1383</v>
      </c>
      <c r="G200" s="654" t="s">
        <v>806</v>
      </c>
      <c r="H200" s="654" t="s">
        <v>805</v>
      </c>
      <c r="I200" s="654" t="s">
        <v>868</v>
      </c>
      <c r="J200" s="654" t="s">
        <v>1384</v>
      </c>
    </row>
    <row r="201" spans="6:10" s="91" customFormat="1" ht="21" customHeight="1">
      <c r="F201" s="654" t="s">
        <v>1385</v>
      </c>
      <c r="G201" s="654" t="s">
        <v>806</v>
      </c>
      <c r="H201" s="654" t="s">
        <v>805</v>
      </c>
      <c r="I201" s="654" t="s">
        <v>870</v>
      </c>
      <c r="J201" s="654" t="s">
        <v>1364</v>
      </c>
    </row>
    <row r="202" spans="6:10" s="91" customFormat="1" ht="33" customHeight="1">
      <c r="F202" s="654" t="s">
        <v>1386</v>
      </c>
      <c r="G202" s="654" t="s">
        <v>806</v>
      </c>
      <c r="H202" s="654" t="s">
        <v>805</v>
      </c>
      <c r="I202" s="654" t="s">
        <v>874</v>
      </c>
      <c r="J202" s="654" t="s">
        <v>954</v>
      </c>
    </row>
    <row r="203" spans="6:10" s="91" customFormat="1" ht="15">
      <c r="F203" s="654" t="s">
        <v>1387</v>
      </c>
      <c r="G203" s="654" t="s">
        <v>806</v>
      </c>
      <c r="H203" s="654" t="s">
        <v>805</v>
      </c>
      <c r="I203" s="654" t="s">
        <v>878</v>
      </c>
      <c r="J203" s="654" t="s">
        <v>1388</v>
      </c>
    </row>
    <row r="204" spans="6:10" s="91" customFormat="1" ht="15">
      <c r="F204" s="654" t="s">
        <v>1389</v>
      </c>
      <c r="G204" s="654" t="s">
        <v>806</v>
      </c>
      <c r="H204" s="654" t="s">
        <v>805</v>
      </c>
      <c r="I204" s="654" t="s">
        <v>881</v>
      </c>
      <c r="J204" s="654" t="s">
        <v>1390</v>
      </c>
    </row>
    <row r="205" spans="6:10" s="91" customFormat="1" ht="18.75" customHeight="1">
      <c r="F205" s="654" t="s">
        <v>1391</v>
      </c>
      <c r="G205" s="654" t="s">
        <v>806</v>
      </c>
      <c r="H205" s="654" t="s">
        <v>805</v>
      </c>
      <c r="I205" s="654" t="s">
        <v>885</v>
      </c>
      <c r="J205" s="654" t="s">
        <v>1392</v>
      </c>
    </row>
    <row r="206" spans="6:10" s="91" customFormat="1" ht="23.25" customHeight="1">
      <c r="F206" s="654" t="s">
        <v>1393</v>
      </c>
      <c r="G206" s="654" t="s">
        <v>806</v>
      </c>
      <c r="H206" s="654" t="s">
        <v>805</v>
      </c>
      <c r="I206" s="654" t="s">
        <v>888</v>
      </c>
      <c r="J206" s="654" t="s">
        <v>1394</v>
      </c>
    </row>
    <row r="207" spans="6:10" s="91" customFormat="1" ht="35.25" customHeight="1">
      <c r="F207" s="654" t="s">
        <v>1395</v>
      </c>
      <c r="G207" s="654" t="s">
        <v>806</v>
      </c>
      <c r="H207" s="654" t="s">
        <v>805</v>
      </c>
      <c r="I207" s="654" t="s">
        <v>891</v>
      </c>
      <c r="J207" s="654" t="s">
        <v>1396</v>
      </c>
    </row>
    <row r="208" spans="6:10" s="91" customFormat="1" ht="21" customHeight="1">
      <c r="F208" s="654" t="s">
        <v>1397</v>
      </c>
      <c r="G208" s="654" t="s">
        <v>806</v>
      </c>
      <c r="H208" s="654" t="s">
        <v>805</v>
      </c>
      <c r="I208" s="654" t="s">
        <v>894</v>
      </c>
      <c r="J208" s="654" t="s">
        <v>1398</v>
      </c>
    </row>
    <row r="209" spans="6:10" s="91" customFormat="1" ht="33" customHeight="1">
      <c r="F209" s="654" t="s">
        <v>1399</v>
      </c>
      <c r="G209" s="654" t="s">
        <v>806</v>
      </c>
      <c r="H209" s="654" t="s">
        <v>805</v>
      </c>
      <c r="I209" s="654" t="s">
        <v>898</v>
      </c>
      <c r="J209" s="654" t="s">
        <v>1400</v>
      </c>
    </row>
    <row r="210" spans="6:10" s="91" customFormat="1" ht="15">
      <c r="F210" s="654" t="s">
        <v>1401</v>
      </c>
      <c r="G210" s="654" t="s">
        <v>806</v>
      </c>
      <c r="H210" s="654" t="s">
        <v>805</v>
      </c>
      <c r="I210" s="654" t="s">
        <v>901</v>
      </c>
      <c r="J210" s="654" t="s">
        <v>1402</v>
      </c>
    </row>
    <row r="211" spans="6:10" s="91" customFormat="1" ht="15">
      <c r="F211" s="654" t="s">
        <v>1403</v>
      </c>
      <c r="G211" s="654" t="s">
        <v>806</v>
      </c>
      <c r="H211" s="654" t="s">
        <v>805</v>
      </c>
      <c r="I211" s="654" t="s">
        <v>972</v>
      </c>
      <c r="J211" s="654" t="s">
        <v>1404</v>
      </c>
    </row>
    <row r="212" spans="6:10" s="91" customFormat="1" ht="18.75" customHeight="1">
      <c r="F212" s="654" t="s">
        <v>1405</v>
      </c>
      <c r="G212" s="654" t="s">
        <v>806</v>
      </c>
      <c r="H212" s="654" t="s">
        <v>805</v>
      </c>
      <c r="I212" s="654" t="s">
        <v>974</v>
      </c>
      <c r="J212" s="654" t="s">
        <v>1406</v>
      </c>
    </row>
    <row r="213" spans="6:10" s="91" customFormat="1" ht="23.25" customHeight="1">
      <c r="F213" s="654" t="s">
        <v>1407</v>
      </c>
      <c r="G213" s="654" t="s">
        <v>806</v>
      </c>
      <c r="H213" s="654" t="s">
        <v>805</v>
      </c>
      <c r="I213" s="654" t="s">
        <v>976</v>
      </c>
      <c r="J213" s="654" t="s">
        <v>1408</v>
      </c>
    </row>
    <row r="214" spans="6:10" s="91" customFormat="1" ht="35.25" customHeight="1">
      <c r="F214" s="654" t="s">
        <v>1409</v>
      </c>
      <c r="G214" s="654" t="s">
        <v>806</v>
      </c>
      <c r="H214" s="654" t="s">
        <v>805</v>
      </c>
      <c r="I214" s="654" t="s">
        <v>979</v>
      </c>
      <c r="J214" s="654" t="s">
        <v>1410</v>
      </c>
    </row>
    <row r="215" spans="6:10" s="91" customFormat="1" ht="21" customHeight="1">
      <c r="F215" s="654" t="s">
        <v>1411</v>
      </c>
      <c r="G215" s="654" t="s">
        <v>806</v>
      </c>
      <c r="H215" s="654" t="s">
        <v>805</v>
      </c>
      <c r="I215" s="654" t="s">
        <v>982</v>
      </c>
      <c r="J215" s="654" t="s">
        <v>1412</v>
      </c>
    </row>
    <row r="216" spans="6:10" s="91" customFormat="1" ht="33" customHeight="1">
      <c r="F216" s="654" t="s">
        <v>1413</v>
      </c>
      <c r="G216" s="654" t="s">
        <v>806</v>
      </c>
      <c r="H216" s="654" t="s">
        <v>805</v>
      </c>
      <c r="I216" s="654" t="s">
        <v>985</v>
      </c>
      <c r="J216" s="654" t="s">
        <v>1057</v>
      </c>
    </row>
    <row r="217" spans="6:10" s="91" customFormat="1" ht="15">
      <c r="F217" s="654" t="s">
        <v>1414</v>
      </c>
      <c r="G217" s="654" t="s">
        <v>806</v>
      </c>
      <c r="H217" s="654" t="s">
        <v>805</v>
      </c>
      <c r="I217" s="654" t="s">
        <v>988</v>
      </c>
      <c r="J217" s="654" t="s">
        <v>1415</v>
      </c>
    </row>
    <row r="218" spans="6:10" s="91" customFormat="1" ht="15">
      <c r="F218" s="654" t="s">
        <v>1416</v>
      </c>
      <c r="G218" s="654" t="s">
        <v>806</v>
      </c>
      <c r="H218" s="654" t="s">
        <v>805</v>
      </c>
      <c r="I218" s="654" t="s">
        <v>991</v>
      </c>
      <c r="J218" s="654" t="s">
        <v>805</v>
      </c>
    </row>
    <row r="219" spans="6:10" s="91" customFormat="1" ht="18.75" customHeight="1">
      <c r="F219" s="654" t="s">
        <v>1417</v>
      </c>
      <c r="G219" s="654" t="s">
        <v>806</v>
      </c>
      <c r="H219" s="654" t="s">
        <v>805</v>
      </c>
      <c r="I219" s="654" t="s">
        <v>993</v>
      </c>
      <c r="J219" s="654" t="s">
        <v>1418</v>
      </c>
    </row>
    <row r="220" spans="6:10" s="91" customFormat="1" ht="23.25" customHeight="1">
      <c r="F220" s="654" t="s">
        <v>1419</v>
      </c>
      <c r="G220" s="654" t="s">
        <v>806</v>
      </c>
      <c r="H220" s="654" t="s">
        <v>805</v>
      </c>
      <c r="I220" s="654" t="s">
        <v>996</v>
      </c>
      <c r="J220" s="654" t="s">
        <v>1420</v>
      </c>
    </row>
    <row r="221" spans="6:10" s="91" customFormat="1" ht="35.25" customHeight="1">
      <c r="F221" s="654" t="s">
        <v>1421</v>
      </c>
      <c r="G221" s="654" t="s">
        <v>806</v>
      </c>
      <c r="H221" s="654" t="s">
        <v>805</v>
      </c>
      <c r="I221" s="654" t="s">
        <v>999</v>
      </c>
      <c r="J221" s="654" t="s">
        <v>1422</v>
      </c>
    </row>
    <row r="222" spans="6:10" s="91" customFormat="1" ht="21" customHeight="1">
      <c r="F222" s="654" t="s">
        <v>1423</v>
      </c>
      <c r="G222" s="654" t="s">
        <v>806</v>
      </c>
      <c r="H222" s="654" t="s">
        <v>805</v>
      </c>
      <c r="I222" s="654" t="s">
        <v>1002</v>
      </c>
      <c r="J222" s="654" t="s">
        <v>1424</v>
      </c>
    </row>
    <row r="223" spans="6:10" s="91" customFormat="1" ht="33" customHeight="1">
      <c r="F223" s="654" t="s">
        <v>1425</v>
      </c>
      <c r="G223" s="654" t="s">
        <v>806</v>
      </c>
      <c r="H223" s="654" t="s">
        <v>805</v>
      </c>
      <c r="I223" s="654" t="s">
        <v>1005</v>
      </c>
      <c r="J223" s="654" t="s">
        <v>1426</v>
      </c>
    </row>
    <row r="224" spans="6:10" s="91" customFormat="1" ht="15">
      <c r="F224" s="654" t="s">
        <v>1427</v>
      </c>
      <c r="G224" s="654" t="s">
        <v>806</v>
      </c>
      <c r="H224" s="654" t="s">
        <v>805</v>
      </c>
      <c r="I224" s="654" t="s">
        <v>1008</v>
      </c>
      <c r="J224" s="654" t="s">
        <v>1428</v>
      </c>
    </row>
    <row r="225" spans="6:10" s="91" customFormat="1" ht="15">
      <c r="F225" s="654" t="s">
        <v>1429</v>
      </c>
      <c r="G225" s="654" t="s">
        <v>806</v>
      </c>
      <c r="H225" s="654" t="s">
        <v>805</v>
      </c>
      <c r="I225" s="654" t="s">
        <v>1011</v>
      </c>
      <c r="J225" s="654" t="s">
        <v>1430</v>
      </c>
    </row>
    <row r="226" spans="6:10" s="91" customFormat="1" ht="18.75" customHeight="1">
      <c r="F226" s="654" t="s">
        <v>1431</v>
      </c>
      <c r="G226" s="654" t="s">
        <v>806</v>
      </c>
      <c r="H226" s="654" t="s">
        <v>805</v>
      </c>
      <c r="I226" s="654" t="s">
        <v>1014</v>
      </c>
      <c r="J226" s="654" t="s">
        <v>1432</v>
      </c>
    </row>
    <row r="227" spans="6:10" s="91" customFormat="1" ht="23.25" customHeight="1">
      <c r="F227" s="654" t="s">
        <v>1433</v>
      </c>
      <c r="G227" s="654" t="s">
        <v>806</v>
      </c>
      <c r="H227" s="654" t="s">
        <v>805</v>
      </c>
      <c r="I227" s="654" t="s">
        <v>1017</v>
      </c>
      <c r="J227" s="654" t="s">
        <v>1434</v>
      </c>
    </row>
    <row r="228" spans="6:10" s="91" customFormat="1" ht="35.25" customHeight="1">
      <c r="F228" s="654" t="s">
        <v>1435</v>
      </c>
      <c r="G228" s="654" t="s">
        <v>806</v>
      </c>
      <c r="H228" s="654" t="s">
        <v>805</v>
      </c>
      <c r="I228" s="654" t="s">
        <v>1020</v>
      </c>
      <c r="J228" s="654" t="s">
        <v>1436</v>
      </c>
    </row>
    <row r="229" spans="6:10" s="91" customFormat="1" ht="21" customHeight="1">
      <c r="F229" s="654" t="s">
        <v>1437</v>
      </c>
      <c r="G229" s="654" t="s">
        <v>806</v>
      </c>
      <c r="H229" s="654" t="s">
        <v>805</v>
      </c>
      <c r="I229" s="654" t="s">
        <v>1023</v>
      </c>
      <c r="J229" s="654" t="s">
        <v>1438</v>
      </c>
    </row>
    <row r="230" spans="6:10" s="91" customFormat="1" ht="33" customHeight="1">
      <c r="F230" s="654" t="s">
        <v>1439</v>
      </c>
      <c r="G230" s="654" t="s">
        <v>806</v>
      </c>
      <c r="H230" s="654" t="s">
        <v>805</v>
      </c>
      <c r="I230" s="654" t="s">
        <v>1026</v>
      </c>
      <c r="J230" s="654" t="s">
        <v>813</v>
      </c>
    </row>
    <row r="231" spans="6:10" s="91" customFormat="1" ht="15">
      <c r="F231" s="654" t="s">
        <v>1440</v>
      </c>
      <c r="G231" s="654" t="s">
        <v>806</v>
      </c>
      <c r="H231" s="654" t="s">
        <v>805</v>
      </c>
      <c r="I231" s="654" t="s">
        <v>1029</v>
      </c>
      <c r="J231" s="654" t="s">
        <v>1441</v>
      </c>
    </row>
    <row r="232" spans="6:10" s="91" customFormat="1" ht="15">
      <c r="F232" s="654" t="s">
        <v>1442</v>
      </c>
      <c r="G232" s="654" t="s">
        <v>806</v>
      </c>
      <c r="H232" s="654" t="s">
        <v>805</v>
      </c>
      <c r="I232" s="654" t="s">
        <v>1032</v>
      </c>
      <c r="J232" s="654" t="s">
        <v>1443</v>
      </c>
    </row>
    <row r="233" spans="6:10" s="91" customFormat="1" ht="18.75" customHeight="1">
      <c r="F233" s="654" t="s">
        <v>1444</v>
      </c>
      <c r="G233" s="654" t="s">
        <v>806</v>
      </c>
      <c r="H233" s="654" t="s">
        <v>805</v>
      </c>
      <c r="I233" s="654" t="s">
        <v>1035</v>
      </c>
      <c r="J233" s="654" t="s">
        <v>1445</v>
      </c>
    </row>
    <row r="234" spans="6:10" s="91" customFormat="1" ht="23.25" customHeight="1">
      <c r="F234" s="654" t="s">
        <v>1446</v>
      </c>
      <c r="G234" s="654" t="s">
        <v>806</v>
      </c>
      <c r="H234" s="654" t="s">
        <v>805</v>
      </c>
      <c r="I234" s="654" t="s">
        <v>1038</v>
      </c>
      <c r="J234" s="654" t="s">
        <v>1447</v>
      </c>
    </row>
    <row r="235" spans="6:10" s="91" customFormat="1" ht="35.25" customHeight="1">
      <c r="F235" s="654" t="s">
        <v>1448</v>
      </c>
      <c r="G235" s="654" t="s">
        <v>806</v>
      </c>
      <c r="H235" s="654" t="s">
        <v>805</v>
      </c>
      <c r="I235" s="654" t="s">
        <v>1041</v>
      </c>
      <c r="J235" s="654" t="s">
        <v>977</v>
      </c>
    </row>
    <row r="236" spans="6:10" s="91" customFormat="1" ht="21" customHeight="1">
      <c r="F236" s="654" t="s">
        <v>1449</v>
      </c>
      <c r="G236" s="654" t="s">
        <v>806</v>
      </c>
      <c r="H236" s="654" t="s">
        <v>805</v>
      </c>
      <c r="I236" s="654" t="s">
        <v>1044</v>
      </c>
      <c r="J236" s="654" t="s">
        <v>980</v>
      </c>
    </row>
    <row r="237" spans="6:10" s="91" customFormat="1" ht="33" customHeight="1">
      <c r="F237" s="654" t="s">
        <v>1450</v>
      </c>
      <c r="G237" s="654" t="s">
        <v>806</v>
      </c>
      <c r="H237" s="654" t="s">
        <v>805</v>
      </c>
      <c r="I237" s="654" t="s">
        <v>1047</v>
      </c>
      <c r="J237" s="654" t="s">
        <v>1451</v>
      </c>
    </row>
    <row r="238" spans="6:10" s="91" customFormat="1" ht="15">
      <c r="F238" s="654" t="s">
        <v>1452</v>
      </c>
      <c r="G238" s="654" t="s">
        <v>806</v>
      </c>
      <c r="H238" s="654" t="s">
        <v>805</v>
      </c>
      <c r="I238" s="654" t="s">
        <v>1145</v>
      </c>
      <c r="J238" s="654" t="s">
        <v>1453</v>
      </c>
    </row>
    <row r="239" spans="6:10" s="91" customFormat="1" ht="15">
      <c r="F239" s="654" t="s">
        <v>1454</v>
      </c>
      <c r="G239" s="654" t="s">
        <v>806</v>
      </c>
      <c r="H239" s="654" t="s">
        <v>805</v>
      </c>
      <c r="I239" s="654" t="s">
        <v>1148</v>
      </c>
      <c r="J239" s="654" t="s">
        <v>1455</v>
      </c>
    </row>
    <row r="240" spans="6:10" s="91" customFormat="1" ht="18.75" customHeight="1">
      <c r="F240" s="654" t="s">
        <v>1456</v>
      </c>
      <c r="G240" s="654" t="s">
        <v>806</v>
      </c>
      <c r="H240" s="654" t="s">
        <v>805</v>
      </c>
      <c r="I240" s="654" t="s">
        <v>1151</v>
      </c>
      <c r="J240" s="654" t="s">
        <v>1457</v>
      </c>
    </row>
    <row r="241" spans="6:10" s="91" customFormat="1" ht="23.25" customHeight="1">
      <c r="F241" s="654" t="s">
        <v>1458</v>
      </c>
      <c r="G241" s="654" t="s">
        <v>806</v>
      </c>
      <c r="H241" s="654" t="s">
        <v>805</v>
      </c>
      <c r="I241" s="654" t="s">
        <v>1154</v>
      </c>
      <c r="J241" s="654" t="s">
        <v>1459</v>
      </c>
    </row>
    <row r="242" spans="6:10" s="91" customFormat="1" ht="35.25" customHeight="1">
      <c r="F242" s="654" t="s">
        <v>1460</v>
      </c>
      <c r="G242" s="654" t="s">
        <v>806</v>
      </c>
      <c r="H242" s="654" t="s">
        <v>805</v>
      </c>
      <c r="I242" s="654" t="s">
        <v>1157</v>
      </c>
      <c r="J242" s="654" t="s">
        <v>1461</v>
      </c>
    </row>
    <row r="243" spans="6:10" s="91" customFormat="1" ht="21" customHeight="1">
      <c r="F243" s="654" t="s">
        <v>1462</v>
      </c>
      <c r="G243" s="654" t="s">
        <v>806</v>
      </c>
      <c r="H243" s="654" t="s">
        <v>805</v>
      </c>
      <c r="I243" s="654" t="s">
        <v>1160</v>
      </c>
      <c r="J243" s="654" t="s">
        <v>986</v>
      </c>
    </row>
    <row r="244" spans="6:10" s="91" customFormat="1" ht="33" customHeight="1">
      <c r="F244" s="654" t="s">
        <v>1463</v>
      </c>
      <c r="G244" s="654" t="s">
        <v>806</v>
      </c>
      <c r="H244" s="654" t="s">
        <v>805</v>
      </c>
      <c r="I244" s="654" t="s">
        <v>1163</v>
      </c>
      <c r="J244" s="654" t="s">
        <v>1464</v>
      </c>
    </row>
    <row r="245" spans="6:10" s="91" customFormat="1" ht="15">
      <c r="F245" s="654" t="s">
        <v>1465</v>
      </c>
      <c r="G245" s="654" t="s">
        <v>806</v>
      </c>
      <c r="H245" s="654" t="s">
        <v>805</v>
      </c>
      <c r="I245" s="654" t="s">
        <v>1166</v>
      </c>
      <c r="J245" s="654" t="s">
        <v>823</v>
      </c>
    </row>
    <row r="246" spans="6:10" s="91" customFormat="1" ht="15">
      <c r="F246" s="654" t="s">
        <v>1466</v>
      </c>
      <c r="G246" s="654" t="s">
        <v>806</v>
      </c>
      <c r="H246" s="654" t="s">
        <v>805</v>
      </c>
      <c r="I246" s="654" t="s">
        <v>1169</v>
      </c>
      <c r="J246" s="654" t="s">
        <v>1467</v>
      </c>
    </row>
    <row r="247" spans="6:10" s="91" customFormat="1" ht="18.75" customHeight="1">
      <c r="F247" s="654" t="s">
        <v>1468</v>
      </c>
      <c r="G247" s="654" t="s">
        <v>806</v>
      </c>
      <c r="H247" s="654" t="s">
        <v>805</v>
      </c>
      <c r="I247" s="654" t="s">
        <v>1172</v>
      </c>
      <c r="J247" s="654" t="s">
        <v>1469</v>
      </c>
    </row>
    <row r="248" spans="6:10" s="91" customFormat="1" ht="23.25" customHeight="1">
      <c r="F248" s="654" t="s">
        <v>1470</v>
      </c>
      <c r="G248" s="654" t="s">
        <v>806</v>
      </c>
      <c r="H248" s="654" t="s">
        <v>805</v>
      </c>
      <c r="I248" s="654" t="s">
        <v>1174</v>
      </c>
      <c r="J248" s="654" t="s">
        <v>1471</v>
      </c>
    </row>
    <row r="249" spans="6:10" s="91" customFormat="1" ht="35.25" customHeight="1">
      <c r="F249" s="654" t="s">
        <v>1472</v>
      </c>
      <c r="G249" s="654" t="s">
        <v>806</v>
      </c>
      <c r="H249" s="654" t="s">
        <v>805</v>
      </c>
      <c r="I249" s="654" t="s">
        <v>1177</v>
      </c>
      <c r="J249" s="654" t="s">
        <v>1473</v>
      </c>
    </row>
    <row r="250" spans="6:10" s="91" customFormat="1" ht="21" customHeight="1">
      <c r="F250" s="654" t="s">
        <v>1474</v>
      </c>
      <c r="G250" s="654" t="s">
        <v>806</v>
      </c>
      <c r="H250" s="654" t="s">
        <v>805</v>
      </c>
      <c r="I250" s="654" t="s">
        <v>1180</v>
      </c>
      <c r="J250" s="654" t="s">
        <v>1003</v>
      </c>
    </row>
    <row r="251" spans="6:10" s="91" customFormat="1" ht="33" customHeight="1">
      <c r="F251" s="654" t="s">
        <v>1475</v>
      </c>
      <c r="G251" s="654" t="s">
        <v>806</v>
      </c>
      <c r="H251" s="654" t="s">
        <v>805</v>
      </c>
      <c r="I251" s="654" t="s">
        <v>1183</v>
      </c>
      <c r="J251" s="654" t="s">
        <v>1476</v>
      </c>
    </row>
    <row r="252" spans="6:10" s="91" customFormat="1" ht="15">
      <c r="F252" s="654" t="s">
        <v>1477</v>
      </c>
      <c r="G252" s="654" t="s">
        <v>806</v>
      </c>
      <c r="H252" s="654" t="s">
        <v>805</v>
      </c>
      <c r="I252" s="654" t="s">
        <v>1186</v>
      </c>
      <c r="J252" s="654" t="s">
        <v>1478</v>
      </c>
    </row>
    <row r="253" spans="6:10" s="91" customFormat="1" ht="15">
      <c r="F253" s="654" t="s">
        <v>1479</v>
      </c>
      <c r="G253" s="654" t="s">
        <v>806</v>
      </c>
      <c r="H253" s="654" t="s">
        <v>805</v>
      </c>
      <c r="I253" s="654" t="s">
        <v>1189</v>
      </c>
      <c r="J253" s="654" t="s">
        <v>1480</v>
      </c>
    </row>
    <row r="254" spans="6:10" s="91" customFormat="1" ht="18.75" customHeight="1">
      <c r="F254" s="654" t="s">
        <v>1481</v>
      </c>
      <c r="G254" s="654" t="s">
        <v>806</v>
      </c>
      <c r="H254" s="654" t="s">
        <v>805</v>
      </c>
      <c r="I254" s="654" t="s">
        <v>1192</v>
      </c>
      <c r="J254" s="654" t="s">
        <v>1482</v>
      </c>
    </row>
    <row r="255" spans="6:10" s="91" customFormat="1" ht="23.25" customHeight="1">
      <c r="F255" s="654" t="s">
        <v>1483</v>
      </c>
      <c r="G255" s="654" t="s">
        <v>806</v>
      </c>
      <c r="H255" s="654" t="s">
        <v>805</v>
      </c>
      <c r="I255" s="654" t="s">
        <v>1195</v>
      </c>
      <c r="J255" s="654" t="s">
        <v>1484</v>
      </c>
    </row>
    <row r="256" spans="6:10" s="91" customFormat="1" ht="35.25" customHeight="1">
      <c r="F256" s="654" t="s">
        <v>1485</v>
      </c>
      <c r="G256" s="654" t="s">
        <v>806</v>
      </c>
      <c r="H256" s="654" t="s">
        <v>805</v>
      </c>
      <c r="I256" s="654" t="s">
        <v>1198</v>
      </c>
      <c r="J256" s="654" t="s">
        <v>1486</v>
      </c>
    </row>
    <row r="257" spans="6:10" s="91" customFormat="1" ht="21" customHeight="1">
      <c r="F257" s="654" t="s">
        <v>1487</v>
      </c>
      <c r="G257" s="654" t="s">
        <v>806</v>
      </c>
      <c r="H257" s="654" t="s">
        <v>805</v>
      </c>
      <c r="I257" s="654" t="s">
        <v>1201</v>
      </c>
      <c r="J257" s="654" t="s">
        <v>1488</v>
      </c>
    </row>
    <row r="258" spans="6:10" s="91" customFormat="1" ht="33" customHeight="1">
      <c r="F258" s="654" t="s">
        <v>1489</v>
      </c>
      <c r="G258" s="654" t="s">
        <v>806</v>
      </c>
      <c r="H258" s="654" t="s">
        <v>805</v>
      </c>
      <c r="I258" s="654" t="s">
        <v>1204</v>
      </c>
      <c r="J258" s="654" t="s">
        <v>1490</v>
      </c>
    </row>
    <row r="259" spans="6:10" s="91" customFormat="1" ht="15">
      <c r="F259" s="654" t="s">
        <v>1491</v>
      </c>
      <c r="G259" s="654" t="s">
        <v>806</v>
      </c>
      <c r="H259" s="654" t="s">
        <v>805</v>
      </c>
      <c r="I259" s="654" t="s">
        <v>1207</v>
      </c>
      <c r="J259" s="654" t="s">
        <v>1492</v>
      </c>
    </row>
    <row r="260" spans="6:10" s="91" customFormat="1" ht="15">
      <c r="F260" s="654" t="s">
        <v>1493</v>
      </c>
      <c r="G260" s="654" t="s">
        <v>806</v>
      </c>
      <c r="H260" s="654" t="s">
        <v>805</v>
      </c>
      <c r="I260" s="654" t="s">
        <v>1210</v>
      </c>
      <c r="J260" s="654" t="s">
        <v>1494</v>
      </c>
    </row>
    <row r="261" spans="6:10" s="91" customFormat="1" ht="18.75" customHeight="1">
      <c r="F261" s="654" t="s">
        <v>1495</v>
      </c>
      <c r="G261" s="654" t="s">
        <v>806</v>
      </c>
      <c r="H261" s="654" t="s">
        <v>805</v>
      </c>
      <c r="I261" s="654" t="s">
        <v>1213</v>
      </c>
      <c r="J261" s="654" t="s">
        <v>1496</v>
      </c>
    </row>
    <row r="262" spans="6:10" s="91" customFormat="1" ht="23.25" customHeight="1">
      <c r="F262" s="654" t="s">
        <v>1497</v>
      </c>
      <c r="G262" s="654" t="s">
        <v>806</v>
      </c>
      <c r="H262" s="654" t="s">
        <v>805</v>
      </c>
      <c r="I262" s="654" t="s">
        <v>1216</v>
      </c>
      <c r="J262" s="654" t="s">
        <v>1498</v>
      </c>
    </row>
    <row r="263" spans="6:10" s="91" customFormat="1" ht="35.25" customHeight="1">
      <c r="F263" s="654" t="s">
        <v>1499</v>
      </c>
      <c r="G263" s="654" t="s">
        <v>806</v>
      </c>
      <c r="H263" s="654" t="s">
        <v>805</v>
      </c>
      <c r="I263" s="654" t="s">
        <v>1219</v>
      </c>
      <c r="J263" s="654" t="s">
        <v>1500</v>
      </c>
    </row>
    <row r="264" spans="6:10" s="91" customFormat="1" ht="21" customHeight="1">
      <c r="F264" s="654" t="s">
        <v>1501</v>
      </c>
      <c r="G264" s="654" t="s">
        <v>806</v>
      </c>
      <c r="H264" s="654" t="s">
        <v>805</v>
      </c>
      <c r="I264" s="654" t="s">
        <v>1222</v>
      </c>
      <c r="J264" s="654" t="s">
        <v>1502</v>
      </c>
    </row>
    <row r="265" spans="6:10" s="91" customFormat="1" ht="33" customHeight="1">
      <c r="F265" s="654" t="s">
        <v>1503</v>
      </c>
      <c r="G265" s="654" t="s">
        <v>806</v>
      </c>
      <c r="H265" s="654" t="s">
        <v>805</v>
      </c>
      <c r="I265" s="654" t="s">
        <v>1225</v>
      </c>
      <c r="J265" s="654" t="s">
        <v>1504</v>
      </c>
    </row>
    <row r="266" spans="6:10" s="91" customFormat="1" ht="15">
      <c r="F266" s="654" t="s">
        <v>1505</v>
      </c>
      <c r="G266" s="654" t="s">
        <v>806</v>
      </c>
      <c r="H266" s="654" t="s">
        <v>805</v>
      </c>
      <c r="I266" s="654" t="s">
        <v>1228</v>
      </c>
      <c r="J266" s="654" t="s">
        <v>1506</v>
      </c>
    </row>
    <row r="267" spans="6:10" s="91" customFormat="1" ht="15">
      <c r="F267" s="654" t="s">
        <v>1507</v>
      </c>
      <c r="G267" s="654" t="s">
        <v>808</v>
      </c>
      <c r="H267" s="654" t="s">
        <v>807</v>
      </c>
      <c r="I267" s="654" t="s">
        <v>870</v>
      </c>
      <c r="J267" s="654" t="s">
        <v>1508</v>
      </c>
    </row>
    <row r="268" spans="6:10" s="91" customFormat="1" ht="18.75" customHeight="1">
      <c r="F268" s="654" t="s">
        <v>1509</v>
      </c>
      <c r="G268" s="654" t="s">
        <v>808</v>
      </c>
      <c r="H268" s="654" t="s">
        <v>807</v>
      </c>
      <c r="I268" s="654" t="s">
        <v>874</v>
      </c>
      <c r="J268" s="654" t="s">
        <v>1510</v>
      </c>
    </row>
    <row r="269" spans="6:10" s="91" customFormat="1" ht="23.25" customHeight="1">
      <c r="F269" s="654" t="s">
        <v>1511</v>
      </c>
      <c r="G269" s="654" t="s">
        <v>808</v>
      </c>
      <c r="H269" s="654" t="s">
        <v>807</v>
      </c>
      <c r="I269" s="654" t="s">
        <v>878</v>
      </c>
      <c r="J269" s="654" t="s">
        <v>1512</v>
      </c>
    </row>
    <row r="270" spans="6:10" s="91" customFormat="1" ht="35.25" customHeight="1">
      <c r="F270" s="654" t="s">
        <v>1513</v>
      </c>
      <c r="G270" s="654" t="s">
        <v>808</v>
      </c>
      <c r="H270" s="654" t="s">
        <v>807</v>
      </c>
      <c r="I270" s="654" t="s">
        <v>881</v>
      </c>
      <c r="J270" s="654" t="s">
        <v>1514</v>
      </c>
    </row>
    <row r="271" spans="6:10" s="91" customFormat="1" ht="21" customHeight="1">
      <c r="F271" s="654" t="s">
        <v>1515</v>
      </c>
      <c r="G271" s="654" t="s">
        <v>808</v>
      </c>
      <c r="H271" s="654" t="s">
        <v>807</v>
      </c>
      <c r="I271" s="654" t="s">
        <v>885</v>
      </c>
      <c r="J271" s="654" t="s">
        <v>1516</v>
      </c>
    </row>
    <row r="272" spans="6:10" s="91" customFormat="1" ht="33" customHeight="1">
      <c r="F272" s="654" t="s">
        <v>1517</v>
      </c>
      <c r="G272" s="654" t="s">
        <v>808</v>
      </c>
      <c r="H272" s="654" t="s">
        <v>807</v>
      </c>
      <c r="I272" s="654" t="s">
        <v>888</v>
      </c>
      <c r="J272" s="654" t="s">
        <v>1518</v>
      </c>
    </row>
    <row r="273" spans="6:10" s="91" customFormat="1" ht="15">
      <c r="F273" s="654" t="s">
        <v>1519</v>
      </c>
      <c r="G273" s="654" t="s">
        <v>808</v>
      </c>
      <c r="H273" s="654" t="s">
        <v>807</v>
      </c>
      <c r="I273" s="654" t="s">
        <v>891</v>
      </c>
      <c r="J273" s="654" t="s">
        <v>1520</v>
      </c>
    </row>
    <row r="274" spans="6:10" s="91" customFormat="1" ht="15">
      <c r="F274" s="654" t="s">
        <v>1521</v>
      </c>
      <c r="G274" s="654" t="s">
        <v>808</v>
      </c>
      <c r="H274" s="654" t="s">
        <v>807</v>
      </c>
      <c r="I274" s="654" t="s">
        <v>894</v>
      </c>
      <c r="J274" s="654" t="s">
        <v>1522</v>
      </c>
    </row>
    <row r="275" spans="6:10" s="91" customFormat="1" ht="18.75" customHeight="1">
      <c r="F275" s="654" t="s">
        <v>1523</v>
      </c>
      <c r="G275" s="654" t="s">
        <v>808</v>
      </c>
      <c r="H275" s="654" t="s">
        <v>807</v>
      </c>
      <c r="I275" s="654" t="s">
        <v>898</v>
      </c>
      <c r="J275" s="654" t="s">
        <v>1524</v>
      </c>
    </row>
    <row r="276" spans="6:10" s="91" customFormat="1" ht="23.25" customHeight="1">
      <c r="F276" s="654" t="s">
        <v>1525</v>
      </c>
      <c r="G276" s="654" t="s">
        <v>808</v>
      </c>
      <c r="H276" s="654" t="s">
        <v>807</v>
      </c>
      <c r="I276" s="654" t="s">
        <v>901</v>
      </c>
      <c r="J276" s="654" t="s">
        <v>1526</v>
      </c>
    </row>
    <row r="277" spans="6:10" s="91" customFormat="1" ht="35.25" customHeight="1">
      <c r="F277" s="654" t="s">
        <v>1527</v>
      </c>
      <c r="G277" s="654" t="s">
        <v>808</v>
      </c>
      <c r="H277" s="654" t="s">
        <v>807</v>
      </c>
      <c r="I277" s="654" t="s">
        <v>972</v>
      </c>
      <c r="J277" s="654" t="s">
        <v>1528</v>
      </c>
    </row>
    <row r="278" spans="6:10" s="91" customFormat="1" ht="21" customHeight="1">
      <c r="F278" s="654" t="s">
        <v>1529</v>
      </c>
      <c r="G278" s="654" t="s">
        <v>808</v>
      </c>
      <c r="H278" s="654" t="s">
        <v>807</v>
      </c>
      <c r="I278" s="654" t="s">
        <v>974</v>
      </c>
      <c r="J278" s="654" t="s">
        <v>1530</v>
      </c>
    </row>
    <row r="279" spans="6:10" s="91" customFormat="1" ht="33" customHeight="1">
      <c r="F279" s="654" t="s">
        <v>1531</v>
      </c>
      <c r="G279" s="654" t="s">
        <v>808</v>
      </c>
      <c r="H279" s="654" t="s">
        <v>807</v>
      </c>
      <c r="I279" s="654" t="s">
        <v>976</v>
      </c>
      <c r="J279" s="654" t="s">
        <v>1532</v>
      </c>
    </row>
    <row r="280" spans="6:10" s="91" customFormat="1" ht="15">
      <c r="F280" s="654" t="s">
        <v>1533</v>
      </c>
      <c r="G280" s="654" t="s">
        <v>808</v>
      </c>
      <c r="H280" s="654" t="s">
        <v>807</v>
      </c>
      <c r="I280" s="654" t="s">
        <v>979</v>
      </c>
      <c r="J280" s="654" t="s">
        <v>1057</v>
      </c>
    </row>
    <row r="281" spans="6:10" s="91" customFormat="1" ht="15">
      <c r="F281" s="654" t="s">
        <v>1534</v>
      </c>
      <c r="G281" s="654" t="s">
        <v>808</v>
      </c>
      <c r="H281" s="654" t="s">
        <v>807</v>
      </c>
      <c r="I281" s="654" t="s">
        <v>982</v>
      </c>
      <c r="J281" s="654" t="s">
        <v>1535</v>
      </c>
    </row>
    <row r="282" spans="6:10" s="91" customFormat="1" ht="18.75" customHeight="1">
      <c r="F282" s="654" t="s">
        <v>1536</v>
      </c>
      <c r="G282" s="654" t="s">
        <v>808</v>
      </c>
      <c r="H282" s="654" t="s">
        <v>807</v>
      </c>
      <c r="I282" s="654" t="s">
        <v>985</v>
      </c>
      <c r="J282" s="654" t="s">
        <v>1343</v>
      </c>
    </row>
    <row r="283" spans="6:10" s="91" customFormat="1" ht="23.25" customHeight="1">
      <c r="F283" s="654" t="s">
        <v>1537</v>
      </c>
      <c r="G283" s="654" t="s">
        <v>810</v>
      </c>
      <c r="H283" s="654" t="s">
        <v>809</v>
      </c>
      <c r="I283" s="654" t="s">
        <v>868</v>
      </c>
      <c r="J283" s="654" t="s">
        <v>1538</v>
      </c>
    </row>
    <row r="284" spans="6:10" s="91" customFormat="1" ht="35.25" customHeight="1">
      <c r="F284" s="654" t="s">
        <v>1539</v>
      </c>
      <c r="G284" s="654" t="s">
        <v>810</v>
      </c>
      <c r="H284" s="654" t="s">
        <v>809</v>
      </c>
      <c r="I284" s="654" t="s">
        <v>870</v>
      </c>
      <c r="J284" s="654" t="s">
        <v>1540</v>
      </c>
    </row>
    <row r="285" spans="6:10" s="91" customFormat="1" ht="21" customHeight="1">
      <c r="F285" s="654" t="s">
        <v>1541</v>
      </c>
      <c r="G285" s="654" t="s">
        <v>810</v>
      </c>
      <c r="H285" s="654" t="s">
        <v>809</v>
      </c>
      <c r="I285" s="654" t="s">
        <v>874</v>
      </c>
      <c r="J285" s="654" t="s">
        <v>1542</v>
      </c>
    </row>
    <row r="286" spans="6:10" s="91" customFormat="1" ht="33" customHeight="1">
      <c r="F286" s="654" t="s">
        <v>1543</v>
      </c>
      <c r="G286" s="654" t="s">
        <v>810</v>
      </c>
      <c r="H286" s="654" t="s">
        <v>809</v>
      </c>
      <c r="I286" s="654" t="s">
        <v>878</v>
      </c>
      <c r="J286" s="654" t="s">
        <v>1544</v>
      </c>
    </row>
    <row r="287" spans="6:10" s="91" customFormat="1" ht="15">
      <c r="F287" s="654" t="s">
        <v>1545</v>
      </c>
      <c r="G287" s="654" t="s">
        <v>810</v>
      </c>
      <c r="H287" s="654" t="s">
        <v>809</v>
      </c>
      <c r="I287" s="654" t="s">
        <v>881</v>
      </c>
      <c r="J287" s="654" t="s">
        <v>809</v>
      </c>
    </row>
    <row r="288" spans="6:10" s="91" customFormat="1" ht="15">
      <c r="F288" s="654" t="s">
        <v>1546</v>
      </c>
      <c r="G288" s="654" t="s">
        <v>810</v>
      </c>
      <c r="H288" s="654" t="s">
        <v>809</v>
      </c>
      <c r="I288" s="654" t="s">
        <v>885</v>
      </c>
      <c r="J288" s="654" t="s">
        <v>1547</v>
      </c>
    </row>
    <row r="289" spans="6:10" s="91" customFormat="1" ht="18.75" customHeight="1">
      <c r="F289" s="654" t="s">
        <v>1548</v>
      </c>
      <c r="G289" s="654" t="s">
        <v>810</v>
      </c>
      <c r="H289" s="654" t="s">
        <v>809</v>
      </c>
      <c r="I289" s="654" t="s">
        <v>888</v>
      </c>
      <c r="J289" s="654" t="s">
        <v>1549</v>
      </c>
    </row>
    <row r="290" spans="6:10" s="91" customFormat="1" ht="23.25" customHeight="1">
      <c r="F290" s="654" t="s">
        <v>1550</v>
      </c>
      <c r="G290" s="654" t="s">
        <v>810</v>
      </c>
      <c r="H290" s="654" t="s">
        <v>809</v>
      </c>
      <c r="I290" s="654" t="s">
        <v>891</v>
      </c>
      <c r="J290" s="654" t="s">
        <v>1551</v>
      </c>
    </row>
    <row r="291" spans="6:10" s="91" customFormat="1" ht="35.25" customHeight="1">
      <c r="F291" s="654" t="s">
        <v>1552</v>
      </c>
      <c r="G291" s="654" t="s">
        <v>810</v>
      </c>
      <c r="H291" s="654" t="s">
        <v>809</v>
      </c>
      <c r="I291" s="654" t="s">
        <v>894</v>
      </c>
      <c r="J291" s="654" t="s">
        <v>1553</v>
      </c>
    </row>
    <row r="292" spans="6:10" s="91" customFormat="1" ht="21" customHeight="1">
      <c r="F292" s="654" t="s">
        <v>1554</v>
      </c>
      <c r="G292" s="654" t="s">
        <v>810</v>
      </c>
      <c r="H292" s="654" t="s">
        <v>809</v>
      </c>
      <c r="I292" s="654" t="s">
        <v>898</v>
      </c>
      <c r="J292" s="654" t="s">
        <v>815</v>
      </c>
    </row>
    <row r="293" spans="6:10" s="91" customFormat="1" ht="33" customHeight="1">
      <c r="F293" s="654" t="s">
        <v>1555</v>
      </c>
      <c r="G293" s="654" t="s">
        <v>810</v>
      </c>
      <c r="H293" s="654" t="s">
        <v>809</v>
      </c>
      <c r="I293" s="654" t="s">
        <v>901</v>
      </c>
      <c r="J293" s="654" t="s">
        <v>1556</v>
      </c>
    </row>
    <row r="294" spans="6:10" s="91" customFormat="1" ht="15">
      <c r="F294" s="654" t="s">
        <v>1557</v>
      </c>
      <c r="G294" s="654" t="s">
        <v>810</v>
      </c>
      <c r="H294" s="654" t="s">
        <v>809</v>
      </c>
      <c r="I294" s="654" t="s">
        <v>972</v>
      </c>
      <c r="J294" s="654" t="s">
        <v>1558</v>
      </c>
    </row>
    <row r="295" spans="6:10" s="91" customFormat="1" ht="15">
      <c r="F295" s="654" t="s">
        <v>1559</v>
      </c>
      <c r="G295" s="654" t="s">
        <v>810</v>
      </c>
      <c r="H295" s="654" t="s">
        <v>809</v>
      </c>
      <c r="I295" s="654" t="s">
        <v>974</v>
      </c>
      <c r="J295" s="654" t="s">
        <v>1560</v>
      </c>
    </row>
    <row r="296" spans="6:10" s="91" customFormat="1" ht="18.75" customHeight="1">
      <c r="F296" s="654" t="s">
        <v>1561</v>
      </c>
      <c r="G296" s="654" t="s">
        <v>810</v>
      </c>
      <c r="H296" s="654" t="s">
        <v>809</v>
      </c>
      <c r="I296" s="654" t="s">
        <v>976</v>
      </c>
      <c r="J296" s="654" t="s">
        <v>1562</v>
      </c>
    </row>
    <row r="297" spans="6:10" s="91" customFormat="1" ht="23.25" customHeight="1">
      <c r="F297" s="654" t="s">
        <v>1563</v>
      </c>
      <c r="G297" s="654" t="s">
        <v>810</v>
      </c>
      <c r="H297" s="654" t="s">
        <v>809</v>
      </c>
      <c r="I297" s="654" t="s">
        <v>979</v>
      </c>
      <c r="J297" s="654" t="s">
        <v>1564</v>
      </c>
    </row>
    <row r="298" spans="6:10" s="91" customFormat="1" ht="35.25" customHeight="1">
      <c r="F298" s="654" t="s">
        <v>1565</v>
      </c>
      <c r="G298" s="654" t="s">
        <v>810</v>
      </c>
      <c r="H298" s="654" t="s">
        <v>809</v>
      </c>
      <c r="I298" s="654" t="s">
        <v>982</v>
      </c>
      <c r="J298" s="654" t="s">
        <v>1566</v>
      </c>
    </row>
    <row r="299" spans="6:10" s="91" customFormat="1" ht="21" customHeight="1">
      <c r="F299" s="654" t="s">
        <v>1567</v>
      </c>
      <c r="G299" s="654" t="s">
        <v>810</v>
      </c>
      <c r="H299" s="654" t="s">
        <v>809</v>
      </c>
      <c r="I299" s="654" t="s">
        <v>985</v>
      </c>
      <c r="J299" s="654" t="s">
        <v>1003</v>
      </c>
    </row>
    <row r="300" spans="6:10" s="91" customFormat="1" ht="33" customHeight="1">
      <c r="F300" s="654" t="s">
        <v>1568</v>
      </c>
      <c r="G300" s="654" t="s">
        <v>810</v>
      </c>
      <c r="H300" s="654" t="s">
        <v>809</v>
      </c>
      <c r="I300" s="654" t="s">
        <v>988</v>
      </c>
      <c r="J300" s="654" t="s">
        <v>1569</v>
      </c>
    </row>
    <row r="301" spans="6:10" s="91" customFormat="1" ht="15">
      <c r="F301" s="654" t="s">
        <v>1570</v>
      </c>
      <c r="G301" s="654" t="s">
        <v>810</v>
      </c>
      <c r="H301" s="654" t="s">
        <v>809</v>
      </c>
      <c r="I301" s="654" t="s">
        <v>991</v>
      </c>
      <c r="J301" s="654" t="s">
        <v>1571</v>
      </c>
    </row>
    <row r="302" spans="6:10" s="91" customFormat="1" ht="15">
      <c r="F302" s="654" t="s">
        <v>1572</v>
      </c>
      <c r="G302" s="654" t="s">
        <v>810</v>
      </c>
      <c r="H302" s="654" t="s">
        <v>809</v>
      </c>
      <c r="I302" s="654" t="s">
        <v>993</v>
      </c>
      <c r="J302" s="654" t="s">
        <v>1573</v>
      </c>
    </row>
    <row r="303" spans="6:10" s="91" customFormat="1" ht="18.75" customHeight="1">
      <c r="F303" s="654" t="s">
        <v>1574</v>
      </c>
      <c r="G303" s="654" t="s">
        <v>810</v>
      </c>
      <c r="H303" s="654" t="s">
        <v>809</v>
      </c>
      <c r="I303" s="654" t="s">
        <v>996</v>
      </c>
      <c r="J303" s="654" t="s">
        <v>1575</v>
      </c>
    </row>
    <row r="304" spans="6:10" s="91" customFormat="1" ht="23.25" customHeight="1">
      <c r="F304" s="654" t="s">
        <v>1576</v>
      </c>
      <c r="G304" s="654" t="s">
        <v>810</v>
      </c>
      <c r="H304" s="654" t="s">
        <v>809</v>
      </c>
      <c r="I304" s="654" t="s">
        <v>999</v>
      </c>
      <c r="J304" s="654" t="s">
        <v>1577</v>
      </c>
    </row>
    <row r="305" spans="6:10" s="91" customFormat="1" ht="35.25" customHeight="1">
      <c r="F305" s="654" t="s">
        <v>1578</v>
      </c>
      <c r="G305" s="654" t="s">
        <v>810</v>
      </c>
      <c r="H305" s="654" t="s">
        <v>809</v>
      </c>
      <c r="I305" s="654" t="s">
        <v>1002</v>
      </c>
      <c r="J305" s="654" t="s">
        <v>1579</v>
      </c>
    </row>
    <row r="306" spans="6:10" s="91" customFormat="1" ht="21" customHeight="1">
      <c r="F306" s="654" t="s">
        <v>1580</v>
      </c>
      <c r="G306" s="654" t="s">
        <v>810</v>
      </c>
      <c r="H306" s="654" t="s">
        <v>809</v>
      </c>
      <c r="I306" s="654" t="s">
        <v>1005</v>
      </c>
      <c r="J306" s="654" t="s">
        <v>1581</v>
      </c>
    </row>
    <row r="307" spans="6:10" s="91" customFormat="1" ht="33" customHeight="1">
      <c r="F307" s="654" t="s">
        <v>1582</v>
      </c>
      <c r="G307" s="654" t="s">
        <v>810</v>
      </c>
      <c r="H307" s="654" t="s">
        <v>809</v>
      </c>
      <c r="I307" s="654" t="s">
        <v>1008</v>
      </c>
      <c r="J307" s="654" t="s">
        <v>1583</v>
      </c>
    </row>
    <row r="308" spans="6:10" s="91" customFormat="1" ht="15">
      <c r="F308" s="654" t="s">
        <v>1584</v>
      </c>
      <c r="G308" s="654" t="s">
        <v>810</v>
      </c>
      <c r="H308" s="654" t="s">
        <v>809</v>
      </c>
      <c r="I308" s="654" t="s">
        <v>1011</v>
      </c>
      <c r="J308" s="654" t="s">
        <v>1585</v>
      </c>
    </row>
    <row r="309" spans="6:10" s="91" customFormat="1" ht="15">
      <c r="F309" s="654" t="s">
        <v>1586</v>
      </c>
      <c r="G309" s="654" t="s">
        <v>810</v>
      </c>
      <c r="H309" s="654" t="s">
        <v>809</v>
      </c>
      <c r="I309" s="654" t="s">
        <v>1014</v>
      </c>
      <c r="J309" s="654" t="s">
        <v>1587</v>
      </c>
    </row>
    <row r="310" spans="6:10" s="91" customFormat="1" ht="18.75" customHeight="1">
      <c r="F310" s="654" t="s">
        <v>1588</v>
      </c>
      <c r="G310" s="654" t="s">
        <v>810</v>
      </c>
      <c r="H310" s="654" t="s">
        <v>809</v>
      </c>
      <c r="I310" s="654" t="s">
        <v>1017</v>
      </c>
      <c r="J310" s="654" t="s">
        <v>1589</v>
      </c>
    </row>
    <row r="311" spans="6:10" s="91" customFormat="1" ht="23.25" customHeight="1">
      <c r="F311" s="654" t="s">
        <v>1590</v>
      </c>
      <c r="G311" s="654" t="s">
        <v>810</v>
      </c>
      <c r="H311" s="654" t="s">
        <v>809</v>
      </c>
      <c r="I311" s="654" t="s">
        <v>1020</v>
      </c>
      <c r="J311" s="654" t="s">
        <v>1591</v>
      </c>
    </row>
    <row r="312" spans="6:10" s="91" customFormat="1" ht="35.25" customHeight="1">
      <c r="F312" s="654" t="s">
        <v>1592</v>
      </c>
      <c r="G312" s="654" t="s">
        <v>810</v>
      </c>
      <c r="H312" s="654" t="s">
        <v>809</v>
      </c>
      <c r="I312" s="654" t="s">
        <v>1023</v>
      </c>
      <c r="J312" s="654" t="s">
        <v>1593</v>
      </c>
    </row>
    <row r="313" spans="6:10" s="91" customFormat="1" ht="21" customHeight="1">
      <c r="F313" s="654" t="s">
        <v>1594</v>
      </c>
      <c r="G313" s="654" t="s">
        <v>810</v>
      </c>
      <c r="H313" s="654" t="s">
        <v>809</v>
      </c>
      <c r="I313" s="654" t="s">
        <v>1026</v>
      </c>
      <c r="J313" s="654" t="s">
        <v>1595</v>
      </c>
    </row>
    <row r="314" spans="6:10" s="91" customFormat="1" ht="33" customHeight="1">
      <c r="F314" s="654" t="s">
        <v>1596</v>
      </c>
      <c r="G314" s="654" t="s">
        <v>810</v>
      </c>
      <c r="H314" s="654" t="s">
        <v>809</v>
      </c>
      <c r="I314" s="654" t="s">
        <v>1029</v>
      </c>
      <c r="J314" s="654" t="s">
        <v>1597</v>
      </c>
    </row>
    <row r="315" spans="6:10" s="91" customFormat="1" ht="15">
      <c r="F315" s="654" t="s">
        <v>1598</v>
      </c>
      <c r="G315" s="654" t="s">
        <v>810</v>
      </c>
      <c r="H315" s="654" t="s">
        <v>809</v>
      </c>
      <c r="I315" s="654" t="s">
        <v>1032</v>
      </c>
      <c r="J315" s="654" t="s">
        <v>1599</v>
      </c>
    </row>
    <row r="316" spans="6:10" s="91" customFormat="1" ht="15">
      <c r="F316" s="654" t="s">
        <v>1600</v>
      </c>
      <c r="G316" s="654" t="s">
        <v>810</v>
      </c>
      <c r="H316" s="654" t="s">
        <v>809</v>
      </c>
      <c r="I316" s="654" t="s">
        <v>1035</v>
      </c>
      <c r="J316" s="654" t="s">
        <v>1601</v>
      </c>
    </row>
    <row r="317" spans="6:10" s="91" customFormat="1" ht="18.75" customHeight="1">
      <c r="F317" s="654" t="s">
        <v>1602</v>
      </c>
      <c r="G317" s="654" t="s">
        <v>810</v>
      </c>
      <c r="H317" s="654" t="s">
        <v>809</v>
      </c>
      <c r="I317" s="654" t="s">
        <v>1038</v>
      </c>
      <c r="J317" s="654" t="s">
        <v>1603</v>
      </c>
    </row>
    <row r="318" spans="6:10" s="91" customFormat="1" ht="23.25" customHeight="1">
      <c r="F318" s="654" t="s">
        <v>1604</v>
      </c>
      <c r="G318" s="654" t="s">
        <v>810</v>
      </c>
      <c r="H318" s="654" t="s">
        <v>809</v>
      </c>
      <c r="I318" s="654" t="s">
        <v>1041</v>
      </c>
      <c r="J318" s="654" t="s">
        <v>1605</v>
      </c>
    </row>
    <row r="319" spans="6:10" s="91" customFormat="1" ht="35.25" customHeight="1">
      <c r="F319" s="654" t="s">
        <v>1606</v>
      </c>
      <c r="G319" s="654" t="s">
        <v>810</v>
      </c>
      <c r="H319" s="654" t="s">
        <v>809</v>
      </c>
      <c r="I319" s="654" t="s">
        <v>1044</v>
      </c>
      <c r="J319" s="654" t="s">
        <v>1607</v>
      </c>
    </row>
    <row r="320" spans="6:10" s="91" customFormat="1" ht="21" customHeight="1">
      <c r="F320" s="654" t="s">
        <v>1608</v>
      </c>
      <c r="G320" s="654" t="s">
        <v>810</v>
      </c>
      <c r="H320" s="654" t="s">
        <v>809</v>
      </c>
      <c r="I320" s="654" t="s">
        <v>1047</v>
      </c>
      <c r="J320" s="654" t="s">
        <v>1609</v>
      </c>
    </row>
    <row r="321" spans="6:10" s="91" customFormat="1" ht="33" customHeight="1">
      <c r="F321" s="654" t="s">
        <v>1610</v>
      </c>
      <c r="G321" s="654" t="s">
        <v>810</v>
      </c>
      <c r="H321" s="654" t="s">
        <v>809</v>
      </c>
      <c r="I321" s="654" t="s">
        <v>1145</v>
      </c>
      <c r="J321" s="654" t="s">
        <v>1611</v>
      </c>
    </row>
    <row r="322" spans="6:10" s="91" customFormat="1" ht="15">
      <c r="F322" s="654" t="s">
        <v>1612</v>
      </c>
      <c r="G322" s="654" t="s">
        <v>812</v>
      </c>
      <c r="H322" s="654" t="s">
        <v>811</v>
      </c>
      <c r="I322" s="654" t="s">
        <v>868</v>
      </c>
      <c r="J322" s="654" t="s">
        <v>950</v>
      </c>
    </row>
    <row r="323" spans="6:10" s="91" customFormat="1" ht="15">
      <c r="F323" s="654" t="s">
        <v>1613</v>
      </c>
      <c r="G323" s="654" t="s">
        <v>812</v>
      </c>
      <c r="H323" s="654" t="s">
        <v>811</v>
      </c>
      <c r="I323" s="654" t="s">
        <v>870</v>
      </c>
      <c r="J323" s="654" t="s">
        <v>1614</v>
      </c>
    </row>
    <row r="324" spans="6:10" s="91" customFormat="1" ht="18.75" customHeight="1">
      <c r="F324" s="654" t="s">
        <v>1615</v>
      </c>
      <c r="G324" s="654" t="s">
        <v>812</v>
      </c>
      <c r="H324" s="654" t="s">
        <v>811</v>
      </c>
      <c r="I324" s="654" t="s">
        <v>874</v>
      </c>
      <c r="J324" s="654" t="s">
        <v>1616</v>
      </c>
    </row>
    <row r="325" spans="6:10" s="91" customFormat="1" ht="23.25" customHeight="1">
      <c r="F325" s="654" t="s">
        <v>1617</v>
      </c>
      <c r="G325" s="654" t="s">
        <v>812</v>
      </c>
      <c r="H325" s="654" t="s">
        <v>811</v>
      </c>
      <c r="I325" s="654" t="s">
        <v>878</v>
      </c>
      <c r="J325" s="654" t="s">
        <v>1618</v>
      </c>
    </row>
    <row r="326" spans="6:10" s="91" customFormat="1" ht="35.25" customHeight="1">
      <c r="F326" s="654" t="s">
        <v>1619</v>
      </c>
      <c r="G326" s="654" t="s">
        <v>812</v>
      </c>
      <c r="H326" s="654" t="s">
        <v>811</v>
      </c>
      <c r="I326" s="654" t="s">
        <v>881</v>
      </c>
      <c r="J326" s="654" t="s">
        <v>1620</v>
      </c>
    </row>
    <row r="327" spans="6:10" s="91" customFormat="1" ht="21" customHeight="1">
      <c r="F327" s="654" t="s">
        <v>1621</v>
      </c>
      <c r="G327" s="654" t="s">
        <v>812</v>
      </c>
      <c r="H327" s="654" t="s">
        <v>811</v>
      </c>
      <c r="I327" s="654" t="s">
        <v>885</v>
      </c>
      <c r="J327" s="654" t="s">
        <v>1622</v>
      </c>
    </row>
    <row r="328" spans="6:10" s="91" customFormat="1" ht="33" customHeight="1">
      <c r="F328" s="654" t="s">
        <v>1623</v>
      </c>
      <c r="G328" s="654" t="s">
        <v>812</v>
      </c>
      <c r="H328" s="654" t="s">
        <v>811</v>
      </c>
      <c r="I328" s="654" t="s">
        <v>888</v>
      </c>
      <c r="J328" s="654" t="s">
        <v>1624</v>
      </c>
    </row>
    <row r="329" spans="6:10" s="91" customFormat="1" ht="15">
      <c r="F329" s="654" t="s">
        <v>1625</v>
      </c>
      <c r="G329" s="654" t="s">
        <v>812</v>
      </c>
      <c r="H329" s="654" t="s">
        <v>811</v>
      </c>
      <c r="I329" s="654" t="s">
        <v>891</v>
      </c>
      <c r="J329" s="654" t="s">
        <v>1626</v>
      </c>
    </row>
    <row r="330" spans="6:10" s="91" customFormat="1" ht="15">
      <c r="F330" s="654" t="s">
        <v>1627</v>
      </c>
      <c r="G330" s="654" t="s">
        <v>812</v>
      </c>
      <c r="H330" s="654" t="s">
        <v>811</v>
      </c>
      <c r="I330" s="654" t="s">
        <v>894</v>
      </c>
      <c r="J330" s="654" t="s">
        <v>1628</v>
      </c>
    </row>
    <row r="331" spans="6:10" s="91" customFormat="1" ht="18.75" customHeight="1">
      <c r="F331" s="654" t="s">
        <v>1629</v>
      </c>
      <c r="G331" s="654" t="s">
        <v>812</v>
      </c>
      <c r="H331" s="654" t="s">
        <v>811</v>
      </c>
      <c r="I331" s="654" t="s">
        <v>898</v>
      </c>
      <c r="J331" s="654" t="s">
        <v>1630</v>
      </c>
    </row>
    <row r="332" spans="6:10" s="91" customFormat="1" ht="23.25" customHeight="1">
      <c r="F332" s="654" t="s">
        <v>1631</v>
      </c>
      <c r="G332" s="654" t="s">
        <v>812</v>
      </c>
      <c r="H332" s="654" t="s">
        <v>811</v>
      </c>
      <c r="I332" s="654" t="s">
        <v>901</v>
      </c>
      <c r="J332" s="654" t="s">
        <v>1632</v>
      </c>
    </row>
    <row r="333" spans="6:10" s="91" customFormat="1" ht="35.25" customHeight="1">
      <c r="F333" s="654" t="s">
        <v>1633</v>
      </c>
      <c r="G333" s="654" t="s">
        <v>812</v>
      </c>
      <c r="H333" s="654" t="s">
        <v>811</v>
      </c>
      <c r="I333" s="654" t="s">
        <v>972</v>
      </c>
      <c r="J333" s="654" t="s">
        <v>1634</v>
      </c>
    </row>
    <row r="334" spans="6:10" s="91" customFormat="1" ht="21" customHeight="1">
      <c r="F334" s="654" t="s">
        <v>1635</v>
      </c>
      <c r="G334" s="654" t="s">
        <v>812</v>
      </c>
      <c r="H334" s="654" t="s">
        <v>811</v>
      </c>
      <c r="I334" s="654" t="s">
        <v>974</v>
      </c>
      <c r="J334" s="654" t="s">
        <v>1636</v>
      </c>
    </row>
    <row r="335" spans="6:10" s="91" customFormat="1" ht="33" customHeight="1">
      <c r="F335" s="654" t="s">
        <v>1637</v>
      </c>
      <c r="G335" s="654" t="s">
        <v>812</v>
      </c>
      <c r="H335" s="654" t="s">
        <v>811</v>
      </c>
      <c r="I335" s="654" t="s">
        <v>976</v>
      </c>
      <c r="J335" s="654" t="s">
        <v>1638</v>
      </c>
    </row>
    <row r="336" spans="6:10" s="91" customFormat="1" ht="15">
      <c r="F336" s="654" t="s">
        <v>1639</v>
      </c>
      <c r="G336" s="654" t="s">
        <v>812</v>
      </c>
      <c r="H336" s="654" t="s">
        <v>811</v>
      </c>
      <c r="I336" s="654" t="s">
        <v>979</v>
      </c>
      <c r="J336" s="654" t="s">
        <v>811</v>
      </c>
    </row>
    <row r="337" spans="6:10" s="91" customFormat="1" ht="15">
      <c r="F337" s="654" t="s">
        <v>1640</v>
      </c>
      <c r="G337" s="654" t="s">
        <v>812</v>
      </c>
      <c r="H337" s="654" t="s">
        <v>811</v>
      </c>
      <c r="I337" s="654" t="s">
        <v>982</v>
      </c>
      <c r="J337" s="654" t="s">
        <v>1641</v>
      </c>
    </row>
    <row r="338" spans="6:10" s="91" customFormat="1" ht="18.75" customHeight="1">
      <c r="F338" s="654" t="s">
        <v>1642</v>
      </c>
      <c r="G338" s="654" t="s">
        <v>812</v>
      </c>
      <c r="H338" s="654" t="s">
        <v>811</v>
      </c>
      <c r="I338" s="654" t="s">
        <v>985</v>
      </c>
      <c r="J338" s="654" t="s">
        <v>1643</v>
      </c>
    </row>
    <row r="339" spans="6:10" s="91" customFormat="1" ht="23.25" customHeight="1">
      <c r="F339" s="654" t="s">
        <v>1644</v>
      </c>
      <c r="G339" s="654" t="s">
        <v>812</v>
      </c>
      <c r="H339" s="654" t="s">
        <v>811</v>
      </c>
      <c r="I339" s="654" t="s">
        <v>988</v>
      </c>
      <c r="J339" s="654" t="s">
        <v>1645</v>
      </c>
    </row>
    <row r="340" spans="6:10" s="91" customFormat="1" ht="35.25" customHeight="1">
      <c r="F340" s="654" t="s">
        <v>1646</v>
      </c>
      <c r="G340" s="654" t="s">
        <v>812</v>
      </c>
      <c r="H340" s="654" t="s">
        <v>811</v>
      </c>
      <c r="I340" s="654" t="s">
        <v>991</v>
      </c>
      <c r="J340" s="654" t="s">
        <v>1647</v>
      </c>
    </row>
    <row r="341" spans="6:10" s="91" customFormat="1" ht="21" customHeight="1">
      <c r="F341" s="654" t="s">
        <v>1648</v>
      </c>
      <c r="G341" s="654" t="s">
        <v>812</v>
      </c>
      <c r="H341" s="654" t="s">
        <v>811</v>
      </c>
      <c r="I341" s="654" t="s">
        <v>993</v>
      </c>
      <c r="J341" s="654" t="s">
        <v>1649</v>
      </c>
    </row>
    <row r="342" spans="6:10" s="91" customFormat="1" ht="33" customHeight="1">
      <c r="F342" s="654" t="s">
        <v>1650</v>
      </c>
      <c r="G342" s="654" t="s">
        <v>812</v>
      </c>
      <c r="H342" s="654" t="s">
        <v>811</v>
      </c>
      <c r="I342" s="654" t="s">
        <v>996</v>
      </c>
      <c r="J342" s="654" t="s">
        <v>1651</v>
      </c>
    </row>
    <row r="343" spans="6:10" s="91" customFormat="1" ht="15">
      <c r="F343" s="654" t="s">
        <v>1652</v>
      </c>
      <c r="G343" s="654" t="s">
        <v>812</v>
      </c>
      <c r="H343" s="654" t="s">
        <v>811</v>
      </c>
      <c r="I343" s="654" t="s">
        <v>999</v>
      </c>
      <c r="J343" s="654" t="s">
        <v>1003</v>
      </c>
    </row>
    <row r="344" spans="6:10" s="91" customFormat="1" ht="15">
      <c r="F344" s="654" t="s">
        <v>1653</v>
      </c>
      <c r="G344" s="654" t="s">
        <v>812</v>
      </c>
      <c r="H344" s="654" t="s">
        <v>811</v>
      </c>
      <c r="I344" s="654" t="s">
        <v>1002</v>
      </c>
      <c r="J344" s="654" t="s">
        <v>1654</v>
      </c>
    </row>
    <row r="345" spans="6:10" s="91" customFormat="1" ht="18.75" customHeight="1">
      <c r="F345" s="654" t="s">
        <v>1655</v>
      </c>
      <c r="G345" s="654" t="s">
        <v>812</v>
      </c>
      <c r="H345" s="654" t="s">
        <v>811</v>
      </c>
      <c r="I345" s="654" t="s">
        <v>1005</v>
      </c>
      <c r="J345" s="654" t="s">
        <v>1579</v>
      </c>
    </row>
    <row r="346" spans="6:10" s="91" customFormat="1" ht="23.25" customHeight="1">
      <c r="F346" s="654" t="s">
        <v>1656</v>
      </c>
      <c r="G346" s="654" t="s">
        <v>812</v>
      </c>
      <c r="H346" s="654" t="s">
        <v>811</v>
      </c>
      <c r="I346" s="654" t="s">
        <v>1008</v>
      </c>
      <c r="J346" s="654" t="s">
        <v>1657</v>
      </c>
    </row>
    <row r="347" spans="6:10" s="91" customFormat="1" ht="35.25" customHeight="1">
      <c r="F347" s="654" t="s">
        <v>1658</v>
      </c>
      <c r="G347" s="654" t="s">
        <v>812</v>
      </c>
      <c r="H347" s="654" t="s">
        <v>811</v>
      </c>
      <c r="I347" s="654" t="s">
        <v>1011</v>
      </c>
      <c r="J347" s="654" t="s">
        <v>1659</v>
      </c>
    </row>
    <row r="348" spans="6:10" s="91" customFormat="1" ht="21" customHeight="1">
      <c r="F348" s="654" t="s">
        <v>1660</v>
      </c>
      <c r="G348" s="654" t="s">
        <v>812</v>
      </c>
      <c r="H348" s="654" t="s">
        <v>811</v>
      </c>
      <c r="I348" s="654" t="s">
        <v>1014</v>
      </c>
      <c r="J348" s="654" t="s">
        <v>1661</v>
      </c>
    </row>
    <row r="349" spans="6:10" s="91" customFormat="1" ht="33" customHeight="1">
      <c r="F349" s="654" t="s">
        <v>1662</v>
      </c>
      <c r="G349" s="654" t="s">
        <v>812</v>
      </c>
      <c r="H349" s="654" t="s">
        <v>811</v>
      </c>
      <c r="I349" s="654" t="s">
        <v>1017</v>
      </c>
      <c r="J349" s="654" t="s">
        <v>1663</v>
      </c>
    </row>
    <row r="350" spans="6:10" s="91" customFormat="1" ht="15">
      <c r="F350" s="654" t="s">
        <v>1664</v>
      </c>
      <c r="G350" s="654" t="s">
        <v>812</v>
      </c>
      <c r="H350" s="654" t="s">
        <v>811</v>
      </c>
      <c r="I350" s="654" t="s">
        <v>1020</v>
      </c>
      <c r="J350" s="654" t="s">
        <v>1665</v>
      </c>
    </row>
    <row r="351" spans="6:10" s="91" customFormat="1" ht="15">
      <c r="F351" s="654" t="s">
        <v>1666</v>
      </c>
      <c r="G351" s="654" t="s">
        <v>812</v>
      </c>
      <c r="H351" s="654" t="s">
        <v>811</v>
      </c>
      <c r="I351" s="654" t="s">
        <v>1023</v>
      </c>
      <c r="J351" s="654" t="s">
        <v>1667</v>
      </c>
    </row>
    <row r="352" spans="6:10" s="91" customFormat="1" ht="18.75" customHeight="1">
      <c r="F352" s="654" t="s">
        <v>1668</v>
      </c>
      <c r="G352" s="654" t="s">
        <v>812</v>
      </c>
      <c r="H352" s="654" t="s">
        <v>811</v>
      </c>
      <c r="I352" s="654" t="s">
        <v>1026</v>
      </c>
      <c r="J352" s="654" t="s">
        <v>1669</v>
      </c>
    </row>
    <row r="353" spans="6:10" s="91" customFormat="1" ht="23.25" customHeight="1">
      <c r="F353" s="654" t="s">
        <v>1670</v>
      </c>
      <c r="G353" s="654" t="s">
        <v>812</v>
      </c>
      <c r="H353" s="654" t="s">
        <v>811</v>
      </c>
      <c r="I353" s="654" t="s">
        <v>1029</v>
      </c>
      <c r="J353" s="654" t="s">
        <v>1671</v>
      </c>
    </row>
    <row r="354" spans="6:10" s="91" customFormat="1" ht="35.25" customHeight="1">
      <c r="F354" s="654" t="s">
        <v>1672</v>
      </c>
      <c r="G354" s="654" t="s">
        <v>812</v>
      </c>
      <c r="H354" s="654" t="s">
        <v>811</v>
      </c>
      <c r="I354" s="654" t="s">
        <v>1032</v>
      </c>
      <c r="J354" s="654" t="s">
        <v>1673</v>
      </c>
    </row>
    <row r="355" spans="6:10" s="91" customFormat="1" ht="21" customHeight="1">
      <c r="F355" s="654" t="s">
        <v>1674</v>
      </c>
      <c r="G355" s="654" t="s">
        <v>812</v>
      </c>
      <c r="H355" s="654" t="s">
        <v>811</v>
      </c>
      <c r="I355" s="654" t="s">
        <v>1035</v>
      </c>
      <c r="J355" s="654" t="s">
        <v>1675</v>
      </c>
    </row>
    <row r="356" spans="6:10" s="91" customFormat="1" ht="33" customHeight="1">
      <c r="F356" s="654" t="s">
        <v>1676</v>
      </c>
      <c r="G356" s="654" t="s">
        <v>812</v>
      </c>
      <c r="H356" s="654" t="s">
        <v>811</v>
      </c>
      <c r="I356" s="654" t="s">
        <v>1038</v>
      </c>
      <c r="J356" s="654" t="s">
        <v>1677</v>
      </c>
    </row>
    <row r="357" spans="6:10" s="91" customFormat="1" ht="15">
      <c r="F357" s="654" t="s">
        <v>1678</v>
      </c>
      <c r="G357" s="654" t="s">
        <v>812</v>
      </c>
      <c r="H357" s="654" t="s">
        <v>811</v>
      </c>
      <c r="I357" s="654" t="s">
        <v>1041</v>
      </c>
      <c r="J357" s="654" t="s">
        <v>1679</v>
      </c>
    </row>
    <row r="358" spans="6:10" s="91" customFormat="1" ht="15">
      <c r="F358" s="654" t="s">
        <v>1680</v>
      </c>
      <c r="G358" s="654" t="s">
        <v>812</v>
      </c>
      <c r="H358" s="654" t="s">
        <v>811</v>
      </c>
      <c r="I358" s="654" t="s">
        <v>1044</v>
      </c>
      <c r="J358" s="654" t="s">
        <v>1681</v>
      </c>
    </row>
    <row r="359" spans="6:10" s="91" customFormat="1" ht="18.75" customHeight="1">
      <c r="F359" s="654" t="s">
        <v>1682</v>
      </c>
      <c r="G359" s="654" t="s">
        <v>812</v>
      </c>
      <c r="H359" s="654" t="s">
        <v>811</v>
      </c>
      <c r="I359" s="654" t="s">
        <v>1047</v>
      </c>
      <c r="J359" s="654" t="s">
        <v>1683</v>
      </c>
    </row>
    <row r="360" spans="6:10" s="91" customFormat="1" ht="23.25" customHeight="1">
      <c r="F360" s="654" t="s">
        <v>1684</v>
      </c>
      <c r="G360" s="654" t="s">
        <v>812</v>
      </c>
      <c r="H360" s="654" t="s">
        <v>811</v>
      </c>
      <c r="I360" s="654" t="s">
        <v>1145</v>
      </c>
      <c r="J360" s="654" t="s">
        <v>1685</v>
      </c>
    </row>
    <row r="361" spans="6:10" s="91" customFormat="1" ht="35.25" customHeight="1">
      <c r="F361" s="654" t="s">
        <v>1686</v>
      </c>
      <c r="G361" s="654" t="s">
        <v>812</v>
      </c>
      <c r="H361" s="654" t="s">
        <v>811</v>
      </c>
      <c r="I361" s="654" t="s">
        <v>1148</v>
      </c>
      <c r="J361" s="654" t="s">
        <v>1687</v>
      </c>
    </row>
    <row r="362" spans="6:10" s="91" customFormat="1" ht="21" customHeight="1">
      <c r="F362" s="654" t="s">
        <v>1688</v>
      </c>
      <c r="G362" s="654" t="s">
        <v>812</v>
      </c>
      <c r="H362" s="654" t="s">
        <v>811</v>
      </c>
      <c r="I362" s="654" t="s">
        <v>1151</v>
      </c>
      <c r="J362" s="654" t="s">
        <v>1689</v>
      </c>
    </row>
    <row r="363" spans="6:10" s="91" customFormat="1" ht="33" customHeight="1">
      <c r="F363" s="654" t="s">
        <v>1690</v>
      </c>
      <c r="G363" s="654" t="s">
        <v>812</v>
      </c>
      <c r="H363" s="654" t="s">
        <v>811</v>
      </c>
      <c r="I363" s="654" t="s">
        <v>1154</v>
      </c>
      <c r="J363" s="654" t="s">
        <v>1691</v>
      </c>
    </row>
    <row r="364" spans="6:10" s="91" customFormat="1" ht="15">
      <c r="F364" s="654" t="s">
        <v>1692</v>
      </c>
      <c r="G364" s="654" t="s">
        <v>812</v>
      </c>
      <c r="H364" s="654" t="s">
        <v>811</v>
      </c>
      <c r="I364" s="654" t="s">
        <v>1157</v>
      </c>
      <c r="J364" s="654" t="s">
        <v>1693</v>
      </c>
    </row>
    <row r="365" spans="6:10" s="91" customFormat="1" ht="15">
      <c r="F365" s="654" t="s">
        <v>1694</v>
      </c>
      <c r="G365" s="654" t="s">
        <v>812</v>
      </c>
      <c r="H365" s="654" t="s">
        <v>811</v>
      </c>
      <c r="I365" s="654" t="s">
        <v>1160</v>
      </c>
      <c r="J365" s="654" t="s">
        <v>1695</v>
      </c>
    </row>
    <row r="366" spans="6:10" s="91" customFormat="1" ht="18.75" customHeight="1">
      <c r="F366" s="654" t="s">
        <v>1696</v>
      </c>
      <c r="G366" s="654" t="s">
        <v>812</v>
      </c>
      <c r="H366" s="654" t="s">
        <v>811</v>
      </c>
      <c r="I366" s="654" t="s">
        <v>1163</v>
      </c>
      <c r="J366" s="654" t="s">
        <v>1697</v>
      </c>
    </row>
    <row r="367" spans="6:10" s="91" customFormat="1" ht="23.25" customHeight="1">
      <c r="F367" s="654" t="s">
        <v>1698</v>
      </c>
      <c r="G367" s="654" t="s">
        <v>812</v>
      </c>
      <c r="H367" s="654" t="s">
        <v>811</v>
      </c>
      <c r="I367" s="654" t="s">
        <v>1166</v>
      </c>
      <c r="J367" s="654" t="s">
        <v>1699</v>
      </c>
    </row>
    <row r="368" spans="6:10" s="91" customFormat="1" ht="35.25" customHeight="1">
      <c r="F368" s="654" t="s">
        <v>1700</v>
      </c>
      <c r="G368" s="654" t="s">
        <v>814</v>
      </c>
      <c r="H368" s="654" t="s">
        <v>813</v>
      </c>
      <c r="I368" s="654" t="s">
        <v>868</v>
      </c>
      <c r="J368" s="654" t="s">
        <v>1701</v>
      </c>
    </row>
    <row r="369" spans="6:10" s="91" customFormat="1" ht="21" customHeight="1">
      <c r="F369" s="654" t="s">
        <v>1702</v>
      </c>
      <c r="G369" s="654" t="s">
        <v>814</v>
      </c>
      <c r="H369" s="654" t="s">
        <v>813</v>
      </c>
      <c r="I369" s="654" t="s">
        <v>870</v>
      </c>
      <c r="J369" s="654" t="s">
        <v>1703</v>
      </c>
    </row>
    <row r="370" spans="6:10" s="91" customFormat="1" ht="33" customHeight="1">
      <c r="F370" s="654" t="s">
        <v>1704</v>
      </c>
      <c r="G370" s="654" t="s">
        <v>814</v>
      </c>
      <c r="H370" s="654" t="s">
        <v>813</v>
      </c>
      <c r="I370" s="654" t="s">
        <v>874</v>
      </c>
      <c r="J370" s="654" t="s">
        <v>1705</v>
      </c>
    </row>
    <row r="371" spans="6:10" s="91" customFormat="1" ht="15">
      <c r="F371" s="654" t="s">
        <v>1706</v>
      </c>
      <c r="G371" s="654" t="s">
        <v>814</v>
      </c>
      <c r="H371" s="654" t="s">
        <v>813</v>
      </c>
      <c r="I371" s="654" t="s">
        <v>878</v>
      </c>
      <c r="J371" s="654" t="s">
        <v>1707</v>
      </c>
    </row>
    <row r="372" spans="6:10" s="91" customFormat="1" ht="15">
      <c r="F372" s="654" t="s">
        <v>1708</v>
      </c>
      <c r="G372" s="654" t="s">
        <v>814</v>
      </c>
      <c r="H372" s="654" t="s">
        <v>813</v>
      </c>
      <c r="I372" s="654" t="s">
        <v>881</v>
      </c>
      <c r="J372" s="654" t="s">
        <v>1709</v>
      </c>
    </row>
    <row r="373" spans="6:10" s="91" customFormat="1" ht="18.75" customHeight="1">
      <c r="F373" s="654" t="s">
        <v>1710</v>
      </c>
      <c r="G373" s="654" t="s">
        <v>814</v>
      </c>
      <c r="H373" s="654" t="s">
        <v>813</v>
      </c>
      <c r="I373" s="654" t="s">
        <v>885</v>
      </c>
      <c r="J373" s="654" t="s">
        <v>1711</v>
      </c>
    </row>
    <row r="374" spans="6:10" s="91" customFormat="1" ht="23.25" customHeight="1">
      <c r="F374" s="654" t="s">
        <v>1712</v>
      </c>
      <c r="G374" s="654" t="s">
        <v>814</v>
      </c>
      <c r="H374" s="654" t="s">
        <v>813</v>
      </c>
      <c r="I374" s="654" t="s">
        <v>888</v>
      </c>
      <c r="J374" s="654" t="s">
        <v>1713</v>
      </c>
    </row>
    <row r="375" spans="6:10" s="91" customFormat="1" ht="35.25" customHeight="1">
      <c r="F375" s="654" t="s">
        <v>1714</v>
      </c>
      <c r="G375" s="654" t="s">
        <v>814</v>
      </c>
      <c r="H375" s="654" t="s">
        <v>813</v>
      </c>
      <c r="I375" s="654" t="s">
        <v>891</v>
      </c>
      <c r="J375" s="654" t="s">
        <v>1715</v>
      </c>
    </row>
    <row r="376" spans="6:10" s="91" customFormat="1" ht="21" customHeight="1">
      <c r="F376" s="654" t="s">
        <v>1716</v>
      </c>
      <c r="G376" s="654" t="s">
        <v>814</v>
      </c>
      <c r="H376" s="654" t="s">
        <v>813</v>
      </c>
      <c r="I376" s="654" t="s">
        <v>894</v>
      </c>
      <c r="J376" s="654" t="s">
        <v>1717</v>
      </c>
    </row>
    <row r="377" spans="6:10" s="91" customFormat="1" ht="33" customHeight="1">
      <c r="F377" s="654" t="s">
        <v>1718</v>
      </c>
      <c r="G377" s="654" t="s">
        <v>814</v>
      </c>
      <c r="H377" s="654" t="s">
        <v>813</v>
      </c>
      <c r="I377" s="654" t="s">
        <v>898</v>
      </c>
      <c r="J377" s="654" t="s">
        <v>1719</v>
      </c>
    </row>
    <row r="378" spans="6:10" s="91" customFormat="1" ht="15">
      <c r="F378" s="654" t="s">
        <v>1720</v>
      </c>
      <c r="G378" s="654" t="s">
        <v>814</v>
      </c>
      <c r="H378" s="654" t="s">
        <v>813</v>
      </c>
      <c r="I378" s="654" t="s">
        <v>901</v>
      </c>
      <c r="J378" s="654" t="s">
        <v>1721</v>
      </c>
    </row>
    <row r="379" spans="6:10" s="91" customFormat="1" ht="15">
      <c r="F379" s="654" t="s">
        <v>1722</v>
      </c>
      <c r="G379" s="654" t="s">
        <v>814</v>
      </c>
      <c r="H379" s="654" t="s">
        <v>813</v>
      </c>
      <c r="I379" s="654" t="s">
        <v>972</v>
      </c>
      <c r="J379" s="654" t="s">
        <v>1723</v>
      </c>
    </row>
    <row r="380" spans="6:10" s="91" customFormat="1" ht="18.75" customHeight="1">
      <c r="F380" s="654" t="s">
        <v>1724</v>
      </c>
      <c r="G380" s="654" t="s">
        <v>814</v>
      </c>
      <c r="H380" s="654" t="s">
        <v>813</v>
      </c>
      <c r="I380" s="654" t="s">
        <v>974</v>
      </c>
      <c r="J380" s="654" t="s">
        <v>1725</v>
      </c>
    </row>
    <row r="381" spans="6:10" s="91" customFormat="1" ht="23.25" customHeight="1">
      <c r="F381" s="654" t="s">
        <v>1726</v>
      </c>
      <c r="G381" s="654" t="s">
        <v>814</v>
      </c>
      <c r="H381" s="654" t="s">
        <v>813</v>
      </c>
      <c r="I381" s="654" t="s">
        <v>976</v>
      </c>
      <c r="J381" s="654" t="s">
        <v>1532</v>
      </c>
    </row>
    <row r="382" spans="6:10" s="91" customFormat="1" ht="35.25" customHeight="1">
      <c r="F382" s="654" t="s">
        <v>1727</v>
      </c>
      <c r="G382" s="654" t="s">
        <v>814</v>
      </c>
      <c r="H382" s="654" t="s">
        <v>813</v>
      </c>
      <c r="I382" s="654" t="s">
        <v>979</v>
      </c>
      <c r="J382" s="654" t="s">
        <v>1728</v>
      </c>
    </row>
    <row r="383" spans="6:10" s="91" customFormat="1" ht="21" customHeight="1">
      <c r="F383" s="654" t="s">
        <v>1729</v>
      </c>
      <c r="G383" s="654" t="s">
        <v>814</v>
      </c>
      <c r="H383" s="654" t="s">
        <v>813</v>
      </c>
      <c r="I383" s="654" t="s">
        <v>982</v>
      </c>
      <c r="J383" s="654" t="s">
        <v>1730</v>
      </c>
    </row>
    <row r="384" spans="6:10" s="91" customFormat="1" ht="33" customHeight="1">
      <c r="F384" s="654" t="s">
        <v>1731</v>
      </c>
      <c r="G384" s="654" t="s">
        <v>814</v>
      </c>
      <c r="H384" s="654" t="s">
        <v>813</v>
      </c>
      <c r="I384" s="654" t="s">
        <v>985</v>
      </c>
      <c r="J384" s="654" t="s">
        <v>1732</v>
      </c>
    </row>
    <row r="385" spans="6:10" s="91" customFormat="1" ht="15">
      <c r="F385" s="654" t="s">
        <v>1733</v>
      </c>
      <c r="G385" s="654" t="s">
        <v>814</v>
      </c>
      <c r="H385" s="654" t="s">
        <v>813</v>
      </c>
      <c r="I385" s="654" t="s">
        <v>988</v>
      </c>
      <c r="J385" s="654" t="s">
        <v>1734</v>
      </c>
    </row>
    <row r="386" spans="6:10" s="91" customFormat="1" ht="15">
      <c r="F386" s="654" t="s">
        <v>1735</v>
      </c>
      <c r="G386" s="654" t="s">
        <v>814</v>
      </c>
      <c r="H386" s="654" t="s">
        <v>813</v>
      </c>
      <c r="I386" s="654" t="s">
        <v>991</v>
      </c>
      <c r="J386" s="654" t="s">
        <v>1736</v>
      </c>
    </row>
    <row r="387" spans="6:10" s="91" customFormat="1" ht="18.75" customHeight="1">
      <c r="F387" s="654" t="s">
        <v>1737</v>
      </c>
      <c r="G387" s="654" t="s">
        <v>814</v>
      </c>
      <c r="H387" s="654" t="s">
        <v>813</v>
      </c>
      <c r="I387" s="654" t="s">
        <v>993</v>
      </c>
      <c r="J387" s="654" t="s">
        <v>1738</v>
      </c>
    </row>
    <row r="388" spans="6:10" s="91" customFormat="1" ht="23.25" customHeight="1">
      <c r="F388" s="654" t="s">
        <v>1739</v>
      </c>
      <c r="G388" s="654" t="s">
        <v>814</v>
      </c>
      <c r="H388" s="654" t="s">
        <v>813</v>
      </c>
      <c r="I388" s="654" t="s">
        <v>996</v>
      </c>
      <c r="J388" s="654" t="s">
        <v>1740</v>
      </c>
    </row>
    <row r="389" spans="6:10" s="91" customFormat="1" ht="35.25" customHeight="1">
      <c r="F389" s="654" t="s">
        <v>1741</v>
      </c>
      <c r="G389" s="654" t="s">
        <v>814</v>
      </c>
      <c r="H389" s="654" t="s">
        <v>813</v>
      </c>
      <c r="I389" s="654" t="s">
        <v>999</v>
      </c>
      <c r="J389" s="654" t="s">
        <v>1742</v>
      </c>
    </row>
    <row r="390" spans="6:10" s="91" customFormat="1" ht="21" customHeight="1">
      <c r="F390" s="654" t="s">
        <v>1743</v>
      </c>
      <c r="G390" s="654" t="s">
        <v>814</v>
      </c>
      <c r="H390" s="654" t="s">
        <v>813</v>
      </c>
      <c r="I390" s="654" t="s">
        <v>1002</v>
      </c>
      <c r="J390" s="654" t="s">
        <v>1744</v>
      </c>
    </row>
    <row r="391" spans="6:10" s="91" customFormat="1" ht="33" customHeight="1">
      <c r="F391" s="654" t="s">
        <v>1745</v>
      </c>
      <c r="G391" s="654" t="s">
        <v>814</v>
      </c>
      <c r="H391" s="654" t="s">
        <v>813</v>
      </c>
      <c r="I391" s="654" t="s">
        <v>1005</v>
      </c>
      <c r="J391" s="654" t="s">
        <v>1746</v>
      </c>
    </row>
    <row r="392" spans="6:10" s="91" customFormat="1" ht="15">
      <c r="F392" s="654" t="s">
        <v>1747</v>
      </c>
      <c r="G392" s="654" t="s">
        <v>814</v>
      </c>
      <c r="H392" s="654" t="s">
        <v>813</v>
      </c>
      <c r="I392" s="654" t="s">
        <v>1008</v>
      </c>
      <c r="J392" s="654" t="s">
        <v>1748</v>
      </c>
    </row>
    <row r="393" spans="6:10" s="91" customFormat="1" ht="15">
      <c r="F393" s="654" t="s">
        <v>1749</v>
      </c>
      <c r="G393" s="654" t="s">
        <v>814</v>
      </c>
      <c r="H393" s="654" t="s">
        <v>813</v>
      </c>
      <c r="I393" s="654" t="s">
        <v>1011</v>
      </c>
      <c r="J393" s="654" t="s">
        <v>1750</v>
      </c>
    </row>
    <row r="394" spans="6:10" s="91" customFormat="1" ht="18.75" customHeight="1">
      <c r="F394" s="654" t="s">
        <v>1751</v>
      </c>
      <c r="G394" s="654" t="s">
        <v>814</v>
      </c>
      <c r="H394" s="654" t="s">
        <v>813</v>
      </c>
      <c r="I394" s="654" t="s">
        <v>1014</v>
      </c>
      <c r="J394" s="654" t="s">
        <v>1752</v>
      </c>
    </row>
    <row r="395" spans="6:10" s="91" customFormat="1" ht="23.25" customHeight="1">
      <c r="F395" s="654" t="s">
        <v>1753</v>
      </c>
      <c r="G395" s="654" t="s">
        <v>814</v>
      </c>
      <c r="H395" s="654" t="s">
        <v>813</v>
      </c>
      <c r="I395" s="654" t="s">
        <v>1017</v>
      </c>
      <c r="J395" s="654" t="s">
        <v>1754</v>
      </c>
    </row>
    <row r="396" spans="6:10" s="91" customFormat="1" ht="35.25" customHeight="1">
      <c r="F396" s="654" t="s">
        <v>1755</v>
      </c>
      <c r="G396" s="654" t="s">
        <v>814</v>
      </c>
      <c r="H396" s="654" t="s">
        <v>813</v>
      </c>
      <c r="I396" s="654" t="s">
        <v>1020</v>
      </c>
      <c r="J396" s="654" t="s">
        <v>1756</v>
      </c>
    </row>
    <row r="397" spans="6:10" s="91" customFormat="1" ht="21" customHeight="1">
      <c r="F397" s="654" t="s">
        <v>1757</v>
      </c>
      <c r="G397" s="654" t="s">
        <v>814</v>
      </c>
      <c r="H397" s="654" t="s">
        <v>813</v>
      </c>
      <c r="I397" s="654" t="s">
        <v>1023</v>
      </c>
      <c r="J397" s="654" t="s">
        <v>1758</v>
      </c>
    </row>
    <row r="398" spans="6:10" s="91" customFormat="1" ht="33" customHeight="1">
      <c r="F398" s="654" t="s">
        <v>1759</v>
      </c>
      <c r="G398" s="654" t="s">
        <v>814</v>
      </c>
      <c r="H398" s="654" t="s">
        <v>813</v>
      </c>
      <c r="I398" s="654" t="s">
        <v>1026</v>
      </c>
      <c r="J398" s="654" t="s">
        <v>1760</v>
      </c>
    </row>
    <row r="399" spans="6:10" s="91" customFormat="1" ht="15">
      <c r="F399" s="654" t="s">
        <v>1761</v>
      </c>
      <c r="G399" s="654" t="s">
        <v>814</v>
      </c>
      <c r="H399" s="654" t="s">
        <v>813</v>
      </c>
      <c r="I399" s="654" t="s">
        <v>1029</v>
      </c>
      <c r="J399" s="654" t="s">
        <v>1762</v>
      </c>
    </row>
    <row r="400" spans="6:10" s="91" customFormat="1" ht="15">
      <c r="F400" s="654" t="s">
        <v>1763</v>
      </c>
      <c r="G400" s="654" t="s">
        <v>814</v>
      </c>
      <c r="H400" s="654" t="s">
        <v>813</v>
      </c>
      <c r="I400" s="654" t="s">
        <v>1032</v>
      </c>
      <c r="J400" s="654" t="s">
        <v>1764</v>
      </c>
    </row>
    <row r="401" spans="6:10" s="91" customFormat="1" ht="18.75" customHeight="1">
      <c r="F401" s="654" t="s">
        <v>1765</v>
      </c>
      <c r="G401" s="654" t="s">
        <v>814</v>
      </c>
      <c r="H401" s="654" t="s">
        <v>813</v>
      </c>
      <c r="I401" s="654" t="s">
        <v>1035</v>
      </c>
      <c r="J401" s="654" t="s">
        <v>1766</v>
      </c>
    </row>
    <row r="402" spans="6:10" s="91" customFormat="1" ht="23.25" customHeight="1">
      <c r="F402" s="654" t="s">
        <v>1767</v>
      </c>
      <c r="G402" s="654" t="s">
        <v>814</v>
      </c>
      <c r="H402" s="654" t="s">
        <v>813</v>
      </c>
      <c r="I402" s="654" t="s">
        <v>1038</v>
      </c>
      <c r="J402" s="654" t="s">
        <v>1768</v>
      </c>
    </row>
    <row r="403" spans="6:10" s="91" customFormat="1" ht="35.25" customHeight="1">
      <c r="F403" s="654" t="s">
        <v>1769</v>
      </c>
      <c r="G403" s="654" t="s">
        <v>814</v>
      </c>
      <c r="H403" s="654" t="s">
        <v>813</v>
      </c>
      <c r="I403" s="654" t="s">
        <v>1041</v>
      </c>
      <c r="J403" s="654" t="s">
        <v>1770</v>
      </c>
    </row>
    <row r="404" spans="6:10" s="91" customFormat="1" ht="21" customHeight="1">
      <c r="F404" s="654" t="s">
        <v>1771</v>
      </c>
      <c r="G404" s="654" t="s">
        <v>814</v>
      </c>
      <c r="H404" s="654" t="s">
        <v>813</v>
      </c>
      <c r="I404" s="654" t="s">
        <v>1044</v>
      </c>
      <c r="J404" s="654" t="s">
        <v>1772</v>
      </c>
    </row>
    <row r="405" spans="6:10" s="91" customFormat="1" ht="33" customHeight="1">
      <c r="F405" s="654" t="s">
        <v>1773</v>
      </c>
      <c r="G405" s="654" t="s">
        <v>814</v>
      </c>
      <c r="H405" s="654" t="s">
        <v>813</v>
      </c>
      <c r="I405" s="654" t="s">
        <v>1047</v>
      </c>
      <c r="J405" s="654" t="s">
        <v>1774</v>
      </c>
    </row>
    <row r="406" spans="6:10" s="91" customFormat="1" ht="15">
      <c r="F406" s="654" t="s">
        <v>1775</v>
      </c>
      <c r="G406" s="654" t="s">
        <v>814</v>
      </c>
      <c r="H406" s="654" t="s">
        <v>813</v>
      </c>
      <c r="I406" s="654" t="s">
        <v>1145</v>
      </c>
      <c r="J406" s="654" t="s">
        <v>1776</v>
      </c>
    </row>
    <row r="407" spans="6:10" s="91" customFormat="1" ht="15">
      <c r="F407" s="654" t="s">
        <v>1777</v>
      </c>
      <c r="G407" s="654" t="s">
        <v>814</v>
      </c>
      <c r="H407" s="654" t="s">
        <v>813</v>
      </c>
      <c r="I407" s="654" t="s">
        <v>1148</v>
      </c>
      <c r="J407" s="654" t="s">
        <v>1778</v>
      </c>
    </row>
    <row r="408" spans="6:10" s="91" customFormat="1" ht="18.75" customHeight="1">
      <c r="F408" s="654" t="s">
        <v>1779</v>
      </c>
      <c r="G408" s="654" t="s">
        <v>814</v>
      </c>
      <c r="H408" s="654" t="s">
        <v>813</v>
      </c>
      <c r="I408" s="654" t="s">
        <v>1151</v>
      </c>
      <c r="J408" s="654" t="s">
        <v>1780</v>
      </c>
    </row>
    <row r="409" spans="6:10" s="91" customFormat="1" ht="23.25" customHeight="1">
      <c r="F409" s="654" t="s">
        <v>1781</v>
      </c>
      <c r="G409" s="654" t="s">
        <v>814</v>
      </c>
      <c r="H409" s="654" t="s">
        <v>813</v>
      </c>
      <c r="I409" s="654" t="s">
        <v>1154</v>
      </c>
      <c r="J409" s="654" t="s">
        <v>1782</v>
      </c>
    </row>
    <row r="410" spans="6:10" s="91" customFormat="1" ht="35.25" customHeight="1">
      <c r="F410" s="654" t="s">
        <v>1783</v>
      </c>
      <c r="G410" s="654" t="s">
        <v>814</v>
      </c>
      <c r="H410" s="654" t="s">
        <v>813</v>
      </c>
      <c r="I410" s="654" t="s">
        <v>1157</v>
      </c>
      <c r="J410" s="654" t="s">
        <v>1784</v>
      </c>
    </row>
    <row r="411" spans="6:10" s="91" customFormat="1" ht="21" customHeight="1">
      <c r="F411" s="654" t="s">
        <v>1785</v>
      </c>
      <c r="G411" s="654" t="s">
        <v>814</v>
      </c>
      <c r="H411" s="654" t="s">
        <v>813</v>
      </c>
      <c r="I411" s="654" t="s">
        <v>1160</v>
      </c>
      <c r="J411" s="654" t="s">
        <v>1786</v>
      </c>
    </row>
    <row r="412" spans="6:10" s="91" customFormat="1" ht="33" customHeight="1">
      <c r="F412" s="654" t="s">
        <v>1787</v>
      </c>
      <c r="G412" s="654" t="s">
        <v>814</v>
      </c>
      <c r="H412" s="654" t="s">
        <v>813</v>
      </c>
      <c r="I412" s="654" t="s">
        <v>1163</v>
      </c>
      <c r="J412" s="654" t="s">
        <v>1788</v>
      </c>
    </row>
    <row r="413" spans="6:10" s="91" customFormat="1" ht="15">
      <c r="F413" s="654" t="s">
        <v>1789</v>
      </c>
      <c r="G413" s="654" t="s">
        <v>814</v>
      </c>
      <c r="H413" s="654" t="s">
        <v>813</v>
      </c>
      <c r="I413" s="654" t="s">
        <v>1166</v>
      </c>
      <c r="J413" s="654" t="s">
        <v>1790</v>
      </c>
    </row>
    <row r="414" spans="6:10" s="91" customFormat="1" ht="15">
      <c r="F414" s="654" t="s">
        <v>1791</v>
      </c>
      <c r="G414" s="654" t="s">
        <v>814</v>
      </c>
      <c r="H414" s="654" t="s">
        <v>813</v>
      </c>
      <c r="I414" s="654" t="s">
        <v>1169</v>
      </c>
      <c r="J414" s="654" t="s">
        <v>1792</v>
      </c>
    </row>
    <row r="415" spans="6:10" s="91" customFormat="1" ht="18.75" customHeight="1">
      <c r="F415" s="654" t="s">
        <v>1793</v>
      </c>
      <c r="G415" s="654" t="s">
        <v>814</v>
      </c>
      <c r="H415" s="654" t="s">
        <v>813</v>
      </c>
      <c r="I415" s="654" t="s">
        <v>1172</v>
      </c>
      <c r="J415" s="654" t="s">
        <v>1794</v>
      </c>
    </row>
    <row r="416" spans="6:10" s="91" customFormat="1" ht="23.25" customHeight="1">
      <c r="F416" s="654" t="s">
        <v>1795</v>
      </c>
      <c r="G416" s="654" t="s">
        <v>814</v>
      </c>
      <c r="H416" s="654" t="s">
        <v>813</v>
      </c>
      <c r="I416" s="654" t="s">
        <v>1174</v>
      </c>
      <c r="J416" s="654" t="s">
        <v>1796</v>
      </c>
    </row>
    <row r="417" spans="6:10" s="91" customFormat="1" ht="35.25" customHeight="1">
      <c r="F417" s="654" t="s">
        <v>1797</v>
      </c>
      <c r="G417" s="654" t="s">
        <v>814</v>
      </c>
      <c r="H417" s="654" t="s">
        <v>813</v>
      </c>
      <c r="I417" s="654" t="s">
        <v>1177</v>
      </c>
      <c r="J417" s="654" t="s">
        <v>1798</v>
      </c>
    </row>
    <row r="418" spans="6:10" s="91" customFormat="1" ht="21" customHeight="1">
      <c r="F418" s="654" t="s">
        <v>1799</v>
      </c>
      <c r="G418" s="654" t="s">
        <v>814</v>
      </c>
      <c r="H418" s="654" t="s">
        <v>813</v>
      </c>
      <c r="I418" s="654" t="s">
        <v>1180</v>
      </c>
      <c r="J418" s="654" t="s">
        <v>1800</v>
      </c>
    </row>
    <row r="419" spans="6:10" s="91" customFormat="1" ht="33" customHeight="1">
      <c r="F419" s="654" t="s">
        <v>1801</v>
      </c>
      <c r="G419" s="654" t="s">
        <v>814</v>
      </c>
      <c r="H419" s="654" t="s">
        <v>813</v>
      </c>
      <c r="I419" s="654" t="s">
        <v>1183</v>
      </c>
      <c r="J419" s="654" t="s">
        <v>1802</v>
      </c>
    </row>
    <row r="420" spans="6:10" s="91" customFormat="1" ht="15">
      <c r="F420" s="654" t="s">
        <v>1803</v>
      </c>
      <c r="G420" s="654" t="s">
        <v>814</v>
      </c>
      <c r="H420" s="654" t="s">
        <v>813</v>
      </c>
      <c r="I420" s="654" t="s">
        <v>1186</v>
      </c>
      <c r="J420" s="654" t="s">
        <v>1804</v>
      </c>
    </row>
    <row r="421" spans="6:10" s="91" customFormat="1" ht="15">
      <c r="F421" s="654" t="s">
        <v>1805</v>
      </c>
      <c r="G421" s="654" t="s">
        <v>814</v>
      </c>
      <c r="H421" s="654" t="s">
        <v>813</v>
      </c>
      <c r="I421" s="654" t="s">
        <v>1189</v>
      </c>
      <c r="J421" s="654" t="s">
        <v>1806</v>
      </c>
    </row>
    <row r="422" spans="6:10" s="91" customFormat="1" ht="18.75" customHeight="1">
      <c r="F422" s="654" t="s">
        <v>1807</v>
      </c>
      <c r="G422" s="654" t="s">
        <v>814</v>
      </c>
      <c r="H422" s="654" t="s">
        <v>813</v>
      </c>
      <c r="I422" s="654" t="s">
        <v>1192</v>
      </c>
      <c r="J422" s="654" t="s">
        <v>1808</v>
      </c>
    </row>
    <row r="423" spans="6:10" s="91" customFormat="1" ht="23.25" customHeight="1">
      <c r="F423" s="654" t="s">
        <v>1809</v>
      </c>
      <c r="G423" s="654" t="s">
        <v>814</v>
      </c>
      <c r="H423" s="654" t="s">
        <v>813</v>
      </c>
      <c r="I423" s="654" t="s">
        <v>1195</v>
      </c>
      <c r="J423" s="654" t="s">
        <v>1810</v>
      </c>
    </row>
    <row r="424" spans="6:10" s="91" customFormat="1" ht="35.25" customHeight="1">
      <c r="F424" s="654" t="s">
        <v>1811</v>
      </c>
      <c r="G424" s="654" t="s">
        <v>814</v>
      </c>
      <c r="H424" s="654" t="s">
        <v>813</v>
      </c>
      <c r="I424" s="654" t="s">
        <v>1198</v>
      </c>
      <c r="J424" s="654" t="s">
        <v>1812</v>
      </c>
    </row>
    <row r="425" spans="6:10" s="91" customFormat="1" ht="21" customHeight="1">
      <c r="F425" s="654" t="s">
        <v>1813</v>
      </c>
      <c r="G425" s="654" t="s">
        <v>814</v>
      </c>
      <c r="H425" s="654" t="s">
        <v>813</v>
      </c>
      <c r="I425" s="654" t="s">
        <v>1201</v>
      </c>
      <c r="J425" s="654" t="s">
        <v>1814</v>
      </c>
    </row>
    <row r="426" spans="6:10" s="91" customFormat="1" ht="33" customHeight="1">
      <c r="F426" s="654" t="s">
        <v>1815</v>
      </c>
      <c r="G426" s="654" t="s">
        <v>814</v>
      </c>
      <c r="H426" s="654" t="s">
        <v>813</v>
      </c>
      <c r="I426" s="654" t="s">
        <v>1204</v>
      </c>
      <c r="J426" s="654" t="s">
        <v>1816</v>
      </c>
    </row>
    <row r="427" spans="6:10" s="91" customFormat="1" ht="15">
      <c r="F427" s="654" t="s">
        <v>1817</v>
      </c>
      <c r="G427" s="654" t="s">
        <v>814</v>
      </c>
      <c r="H427" s="654" t="s">
        <v>813</v>
      </c>
      <c r="I427" s="654" t="s">
        <v>1207</v>
      </c>
      <c r="J427" s="654" t="s">
        <v>1818</v>
      </c>
    </row>
    <row r="428" spans="6:10" s="91" customFormat="1" ht="15">
      <c r="F428" s="654" t="s">
        <v>1819</v>
      </c>
      <c r="G428" s="654" t="s">
        <v>814</v>
      </c>
      <c r="H428" s="654" t="s">
        <v>813</v>
      </c>
      <c r="I428" s="654" t="s">
        <v>1210</v>
      </c>
      <c r="J428" s="654" t="s">
        <v>1820</v>
      </c>
    </row>
    <row r="429" spans="6:10" s="91" customFormat="1" ht="18.75" customHeight="1">
      <c r="F429" s="654" t="s">
        <v>1821</v>
      </c>
      <c r="G429" s="654" t="s">
        <v>814</v>
      </c>
      <c r="H429" s="654" t="s">
        <v>813</v>
      </c>
      <c r="I429" s="654" t="s">
        <v>1213</v>
      </c>
      <c r="J429" s="654" t="s">
        <v>1822</v>
      </c>
    </row>
    <row r="430" spans="6:10" s="91" customFormat="1" ht="23.25" customHeight="1">
      <c r="F430" s="654" t="s">
        <v>1823</v>
      </c>
      <c r="G430" s="654" t="s">
        <v>814</v>
      </c>
      <c r="H430" s="654" t="s">
        <v>813</v>
      </c>
      <c r="I430" s="654" t="s">
        <v>1216</v>
      </c>
      <c r="J430" s="654" t="s">
        <v>1824</v>
      </c>
    </row>
    <row r="431" spans="6:10" s="91" customFormat="1" ht="35.25" customHeight="1">
      <c r="F431" s="654" t="s">
        <v>1825</v>
      </c>
      <c r="G431" s="654" t="s">
        <v>814</v>
      </c>
      <c r="H431" s="654" t="s">
        <v>813</v>
      </c>
      <c r="I431" s="654" t="s">
        <v>1219</v>
      </c>
      <c r="J431" s="654" t="s">
        <v>1826</v>
      </c>
    </row>
    <row r="432" spans="6:10" s="91" customFormat="1" ht="21" customHeight="1">
      <c r="F432" s="654" t="s">
        <v>1827</v>
      </c>
      <c r="G432" s="654" t="s">
        <v>814</v>
      </c>
      <c r="H432" s="654" t="s">
        <v>813</v>
      </c>
      <c r="I432" s="654" t="s">
        <v>1222</v>
      </c>
      <c r="J432" s="654" t="s">
        <v>1828</v>
      </c>
    </row>
    <row r="433" spans="6:10" s="91" customFormat="1" ht="33" customHeight="1">
      <c r="F433" s="654" t="s">
        <v>1829</v>
      </c>
      <c r="G433" s="654" t="s">
        <v>814</v>
      </c>
      <c r="H433" s="654" t="s">
        <v>813</v>
      </c>
      <c r="I433" s="654" t="s">
        <v>1225</v>
      </c>
      <c r="J433" s="654" t="s">
        <v>1830</v>
      </c>
    </row>
    <row r="434" spans="6:10" s="91" customFormat="1" ht="15">
      <c r="F434" s="654" t="s">
        <v>1831</v>
      </c>
      <c r="G434" s="654" t="s">
        <v>814</v>
      </c>
      <c r="H434" s="654" t="s">
        <v>813</v>
      </c>
      <c r="I434" s="654" t="s">
        <v>1228</v>
      </c>
      <c r="J434" s="654" t="s">
        <v>1832</v>
      </c>
    </row>
    <row r="435" spans="6:10" s="91" customFormat="1" ht="15">
      <c r="F435" s="654" t="s">
        <v>1833</v>
      </c>
      <c r="G435" s="654" t="s">
        <v>814</v>
      </c>
      <c r="H435" s="654" t="s">
        <v>813</v>
      </c>
      <c r="I435" s="654" t="s">
        <v>1231</v>
      </c>
      <c r="J435" s="654" t="s">
        <v>1834</v>
      </c>
    </row>
    <row r="436" spans="6:10" s="91" customFormat="1" ht="18.75" customHeight="1">
      <c r="F436" s="654" t="s">
        <v>1835</v>
      </c>
      <c r="G436" s="654" t="s">
        <v>814</v>
      </c>
      <c r="H436" s="654" t="s">
        <v>813</v>
      </c>
      <c r="I436" s="654" t="s">
        <v>1234</v>
      </c>
      <c r="J436" s="654" t="s">
        <v>1836</v>
      </c>
    </row>
    <row r="437" spans="6:10" s="91" customFormat="1" ht="23.25" customHeight="1">
      <c r="F437" s="654" t="s">
        <v>1837</v>
      </c>
      <c r="G437" s="654" t="s">
        <v>814</v>
      </c>
      <c r="H437" s="654" t="s">
        <v>813</v>
      </c>
      <c r="I437" s="654" t="s">
        <v>1237</v>
      </c>
      <c r="J437" s="654" t="s">
        <v>1838</v>
      </c>
    </row>
    <row r="438" spans="6:10" s="91" customFormat="1" ht="35.25" customHeight="1">
      <c r="F438" s="654" t="s">
        <v>1839</v>
      </c>
      <c r="G438" s="654" t="s">
        <v>814</v>
      </c>
      <c r="H438" s="654" t="s">
        <v>813</v>
      </c>
      <c r="I438" s="654" t="s">
        <v>1240</v>
      </c>
      <c r="J438" s="654" t="s">
        <v>1840</v>
      </c>
    </row>
    <row r="439" spans="6:10" s="91" customFormat="1" ht="21" customHeight="1">
      <c r="F439" s="654" t="s">
        <v>1841</v>
      </c>
      <c r="G439" s="654" t="s">
        <v>814</v>
      </c>
      <c r="H439" s="654" t="s">
        <v>813</v>
      </c>
      <c r="I439" s="654" t="s">
        <v>1243</v>
      </c>
      <c r="J439" s="654" t="s">
        <v>1842</v>
      </c>
    </row>
    <row r="440" spans="6:10" s="91" customFormat="1" ht="33" customHeight="1">
      <c r="F440" s="654" t="s">
        <v>1843</v>
      </c>
      <c r="G440" s="654" t="s">
        <v>814</v>
      </c>
      <c r="H440" s="654" t="s">
        <v>813</v>
      </c>
      <c r="I440" s="654" t="s">
        <v>1246</v>
      </c>
      <c r="J440" s="654" t="s">
        <v>1844</v>
      </c>
    </row>
    <row r="441" spans="6:10" s="91" customFormat="1" ht="15">
      <c r="F441" s="654" t="s">
        <v>1845</v>
      </c>
      <c r="G441" s="654" t="s">
        <v>814</v>
      </c>
      <c r="H441" s="654" t="s">
        <v>813</v>
      </c>
      <c r="I441" s="654" t="s">
        <v>1249</v>
      </c>
      <c r="J441" s="654" t="s">
        <v>1846</v>
      </c>
    </row>
    <row r="442" spans="6:10" s="91" customFormat="1" ht="15">
      <c r="F442" s="654" t="s">
        <v>1847</v>
      </c>
      <c r="G442" s="654" t="s">
        <v>814</v>
      </c>
      <c r="H442" s="654" t="s">
        <v>813</v>
      </c>
      <c r="I442" s="654" t="s">
        <v>1252</v>
      </c>
      <c r="J442" s="654" t="s">
        <v>1848</v>
      </c>
    </row>
    <row r="443" spans="6:10" s="91" customFormat="1" ht="18.75" customHeight="1">
      <c r="F443" s="654" t="s">
        <v>1849</v>
      </c>
      <c r="G443" s="654" t="s">
        <v>814</v>
      </c>
      <c r="H443" s="654" t="s">
        <v>813</v>
      </c>
      <c r="I443" s="654" t="s">
        <v>1255</v>
      </c>
      <c r="J443" s="654" t="s">
        <v>1850</v>
      </c>
    </row>
    <row r="444" spans="6:10" s="91" customFormat="1" ht="23.25" customHeight="1">
      <c r="F444" s="654" t="s">
        <v>1851</v>
      </c>
      <c r="G444" s="654" t="s">
        <v>814</v>
      </c>
      <c r="H444" s="654" t="s">
        <v>813</v>
      </c>
      <c r="I444" s="654" t="s">
        <v>1258</v>
      </c>
      <c r="J444" s="654" t="s">
        <v>1852</v>
      </c>
    </row>
    <row r="445" spans="6:10" s="91" customFormat="1" ht="35.25" customHeight="1">
      <c r="F445" s="654" t="s">
        <v>1853</v>
      </c>
      <c r="G445" s="654" t="s">
        <v>814</v>
      </c>
      <c r="H445" s="654" t="s">
        <v>813</v>
      </c>
      <c r="I445" s="654" t="s">
        <v>1261</v>
      </c>
      <c r="J445" s="654" t="s">
        <v>1854</v>
      </c>
    </row>
    <row r="446" spans="6:10" s="91" customFormat="1" ht="21" customHeight="1">
      <c r="F446" s="654" t="s">
        <v>1855</v>
      </c>
      <c r="G446" s="654" t="s">
        <v>814</v>
      </c>
      <c r="H446" s="654" t="s">
        <v>813</v>
      </c>
      <c r="I446" s="654" t="s">
        <v>1264</v>
      </c>
      <c r="J446" s="654" t="s">
        <v>1856</v>
      </c>
    </row>
    <row r="447" spans="6:10" s="91" customFormat="1" ht="33" customHeight="1">
      <c r="F447" s="654" t="s">
        <v>1857</v>
      </c>
      <c r="G447" s="654" t="s">
        <v>814</v>
      </c>
      <c r="H447" s="654" t="s">
        <v>813</v>
      </c>
      <c r="I447" s="654" t="s">
        <v>1267</v>
      </c>
      <c r="J447" s="654" t="s">
        <v>1858</v>
      </c>
    </row>
    <row r="448" spans="6:10" s="91" customFormat="1" ht="15">
      <c r="F448" s="654" t="s">
        <v>1859</v>
      </c>
      <c r="G448" s="654" t="s">
        <v>814</v>
      </c>
      <c r="H448" s="654" t="s">
        <v>813</v>
      </c>
      <c r="I448" s="654" t="s">
        <v>1270</v>
      </c>
      <c r="J448" s="654" t="s">
        <v>1860</v>
      </c>
    </row>
    <row r="449" spans="6:10" s="91" customFormat="1" ht="15">
      <c r="F449" s="654" t="s">
        <v>1861</v>
      </c>
      <c r="G449" s="654" t="s">
        <v>816</v>
      </c>
      <c r="H449" s="654" t="s">
        <v>815</v>
      </c>
      <c r="I449" s="654" t="s">
        <v>868</v>
      </c>
      <c r="J449" s="654" t="s">
        <v>1862</v>
      </c>
    </row>
    <row r="450" spans="6:10" s="91" customFormat="1" ht="18.75" customHeight="1">
      <c r="F450" s="654" t="s">
        <v>1863</v>
      </c>
      <c r="G450" s="654" t="s">
        <v>816</v>
      </c>
      <c r="H450" s="654" t="s">
        <v>815</v>
      </c>
      <c r="I450" s="654" t="s">
        <v>870</v>
      </c>
      <c r="J450" s="654" t="s">
        <v>1864</v>
      </c>
    </row>
    <row r="451" spans="6:10" s="91" customFormat="1" ht="23.25" customHeight="1">
      <c r="F451" s="654" t="s">
        <v>1865</v>
      </c>
      <c r="G451" s="654" t="s">
        <v>816</v>
      </c>
      <c r="H451" s="654" t="s">
        <v>815</v>
      </c>
      <c r="I451" s="654" t="s">
        <v>874</v>
      </c>
      <c r="J451" s="654" t="s">
        <v>1866</v>
      </c>
    </row>
    <row r="452" spans="6:10" s="91" customFormat="1" ht="35.25" customHeight="1">
      <c r="F452" s="654" t="s">
        <v>1867</v>
      </c>
      <c r="G452" s="654" t="s">
        <v>816</v>
      </c>
      <c r="H452" s="654" t="s">
        <v>815</v>
      </c>
      <c r="I452" s="654" t="s">
        <v>878</v>
      </c>
      <c r="J452" s="654" t="s">
        <v>1868</v>
      </c>
    </row>
    <row r="453" spans="6:10" s="91" customFormat="1" ht="21" customHeight="1">
      <c r="F453" s="654" t="s">
        <v>1869</v>
      </c>
      <c r="G453" s="654" t="s">
        <v>816</v>
      </c>
      <c r="H453" s="654" t="s">
        <v>815</v>
      </c>
      <c r="I453" s="654" t="s">
        <v>881</v>
      </c>
      <c r="J453" s="654" t="s">
        <v>1870</v>
      </c>
    </row>
    <row r="454" spans="6:10" s="91" customFormat="1" ht="33" customHeight="1">
      <c r="F454" s="654" t="s">
        <v>1871</v>
      </c>
      <c r="G454" s="654" t="s">
        <v>816</v>
      </c>
      <c r="H454" s="654" t="s">
        <v>815</v>
      </c>
      <c r="I454" s="654" t="s">
        <v>885</v>
      </c>
      <c r="J454" s="654" t="s">
        <v>1872</v>
      </c>
    </row>
    <row r="455" spans="6:10" s="91" customFormat="1" ht="15">
      <c r="F455" s="654" t="s">
        <v>1873</v>
      </c>
      <c r="G455" s="654" t="s">
        <v>816</v>
      </c>
      <c r="H455" s="654" t="s">
        <v>815</v>
      </c>
      <c r="I455" s="654" t="s">
        <v>888</v>
      </c>
      <c r="J455" s="654" t="s">
        <v>1874</v>
      </c>
    </row>
    <row r="456" spans="6:10" s="91" customFormat="1" ht="15">
      <c r="F456" s="654" t="s">
        <v>1875</v>
      </c>
      <c r="G456" s="654" t="s">
        <v>816</v>
      </c>
      <c r="H456" s="654" t="s">
        <v>815</v>
      </c>
      <c r="I456" s="654" t="s">
        <v>891</v>
      </c>
      <c r="J456" s="654" t="s">
        <v>1876</v>
      </c>
    </row>
    <row r="457" spans="6:10" s="91" customFormat="1" ht="18.75" customHeight="1">
      <c r="F457" s="654" t="s">
        <v>1877</v>
      </c>
      <c r="G457" s="654" t="s">
        <v>816</v>
      </c>
      <c r="H457" s="654" t="s">
        <v>815</v>
      </c>
      <c r="I457" s="654" t="s">
        <v>894</v>
      </c>
      <c r="J457" s="654" t="s">
        <v>1878</v>
      </c>
    </row>
    <row r="458" spans="6:10" s="91" customFormat="1" ht="23.25" customHeight="1">
      <c r="F458" s="654" t="s">
        <v>1879</v>
      </c>
      <c r="G458" s="654" t="s">
        <v>816</v>
      </c>
      <c r="H458" s="654" t="s">
        <v>815</v>
      </c>
      <c r="I458" s="654" t="s">
        <v>898</v>
      </c>
      <c r="J458" s="654" t="s">
        <v>1880</v>
      </c>
    </row>
    <row r="459" spans="6:10" s="91" customFormat="1" ht="35.25" customHeight="1">
      <c r="F459" s="654" t="s">
        <v>1881</v>
      </c>
      <c r="G459" s="654" t="s">
        <v>816</v>
      </c>
      <c r="H459" s="654" t="s">
        <v>815</v>
      </c>
      <c r="I459" s="654" t="s">
        <v>901</v>
      </c>
      <c r="J459" s="654" t="s">
        <v>1882</v>
      </c>
    </row>
    <row r="460" spans="6:10" s="91" customFormat="1" ht="21" customHeight="1">
      <c r="F460" s="654" t="s">
        <v>1883</v>
      </c>
      <c r="G460" s="654" t="s">
        <v>816</v>
      </c>
      <c r="H460" s="654" t="s">
        <v>815</v>
      </c>
      <c r="I460" s="654" t="s">
        <v>972</v>
      </c>
      <c r="J460" s="654" t="s">
        <v>1884</v>
      </c>
    </row>
    <row r="461" spans="6:10" s="91" customFormat="1" ht="33" customHeight="1">
      <c r="F461" s="654" t="s">
        <v>1885</v>
      </c>
      <c r="G461" s="654" t="s">
        <v>816</v>
      </c>
      <c r="H461" s="654" t="s">
        <v>815</v>
      </c>
      <c r="I461" s="654" t="s">
        <v>974</v>
      </c>
      <c r="J461" s="654" t="s">
        <v>1886</v>
      </c>
    </row>
    <row r="462" spans="6:10" s="91" customFormat="1" ht="15">
      <c r="F462" s="654" t="s">
        <v>1887</v>
      </c>
      <c r="G462" s="654" t="s">
        <v>816</v>
      </c>
      <c r="H462" s="654" t="s">
        <v>815</v>
      </c>
      <c r="I462" s="654" t="s">
        <v>976</v>
      </c>
      <c r="J462" s="654" t="s">
        <v>1888</v>
      </c>
    </row>
    <row r="463" spans="6:10" s="91" customFormat="1" ht="15">
      <c r="F463" s="654" t="s">
        <v>1889</v>
      </c>
      <c r="G463" s="654" t="s">
        <v>816</v>
      </c>
      <c r="H463" s="654" t="s">
        <v>815</v>
      </c>
      <c r="I463" s="654" t="s">
        <v>979</v>
      </c>
      <c r="J463" s="654" t="s">
        <v>1890</v>
      </c>
    </row>
    <row r="464" spans="6:10" s="91" customFormat="1" ht="18.75" customHeight="1">
      <c r="F464" s="654" t="s">
        <v>1891</v>
      </c>
      <c r="G464" s="654" t="s">
        <v>816</v>
      </c>
      <c r="H464" s="654" t="s">
        <v>815</v>
      </c>
      <c r="I464" s="654" t="s">
        <v>982</v>
      </c>
      <c r="J464" s="654" t="s">
        <v>1892</v>
      </c>
    </row>
    <row r="465" spans="6:10" s="91" customFormat="1" ht="23.25" customHeight="1">
      <c r="F465" s="654" t="s">
        <v>1893</v>
      </c>
      <c r="G465" s="654" t="s">
        <v>816</v>
      </c>
      <c r="H465" s="654" t="s">
        <v>815</v>
      </c>
      <c r="I465" s="654" t="s">
        <v>985</v>
      </c>
      <c r="J465" s="654" t="s">
        <v>1894</v>
      </c>
    </row>
    <row r="466" spans="6:10" s="91" customFormat="1" ht="35.25" customHeight="1">
      <c r="F466" s="654" t="s">
        <v>1895</v>
      </c>
      <c r="G466" s="654" t="s">
        <v>816</v>
      </c>
      <c r="H466" s="654" t="s">
        <v>815</v>
      </c>
      <c r="I466" s="654" t="s">
        <v>988</v>
      </c>
      <c r="J466" s="654" t="s">
        <v>1896</v>
      </c>
    </row>
    <row r="467" spans="6:10" s="91" customFormat="1" ht="21" customHeight="1">
      <c r="F467" s="654" t="s">
        <v>1897</v>
      </c>
      <c r="G467" s="654" t="s">
        <v>816</v>
      </c>
      <c r="H467" s="654" t="s">
        <v>815</v>
      </c>
      <c r="I467" s="654" t="s">
        <v>991</v>
      </c>
      <c r="J467" s="654" t="s">
        <v>1898</v>
      </c>
    </row>
    <row r="468" spans="6:10" s="91" customFormat="1" ht="33" customHeight="1">
      <c r="F468" s="654" t="s">
        <v>1899</v>
      </c>
      <c r="G468" s="654" t="s">
        <v>816</v>
      </c>
      <c r="H468" s="654" t="s">
        <v>815</v>
      </c>
      <c r="I468" s="654" t="s">
        <v>993</v>
      </c>
      <c r="J468" s="654" t="s">
        <v>1900</v>
      </c>
    </row>
    <row r="469" spans="6:10" s="91" customFormat="1" ht="15">
      <c r="F469" s="654" t="s">
        <v>1901</v>
      </c>
      <c r="G469" s="654" t="s">
        <v>816</v>
      </c>
      <c r="H469" s="654" t="s">
        <v>815</v>
      </c>
      <c r="I469" s="654" t="s">
        <v>996</v>
      </c>
      <c r="J469" s="654" t="s">
        <v>1902</v>
      </c>
    </row>
    <row r="470" spans="6:10" s="91" customFormat="1" ht="15">
      <c r="F470" s="654" t="s">
        <v>1903</v>
      </c>
      <c r="G470" s="654" t="s">
        <v>816</v>
      </c>
      <c r="H470" s="654" t="s">
        <v>815</v>
      </c>
      <c r="I470" s="654" t="s">
        <v>999</v>
      </c>
      <c r="J470" s="654" t="s">
        <v>1904</v>
      </c>
    </row>
    <row r="471" spans="6:10" s="91" customFormat="1" ht="18.75" customHeight="1">
      <c r="F471" s="654" t="s">
        <v>1905</v>
      </c>
      <c r="G471" s="654" t="s">
        <v>816</v>
      </c>
      <c r="H471" s="654" t="s">
        <v>815</v>
      </c>
      <c r="I471" s="654" t="s">
        <v>1002</v>
      </c>
      <c r="J471" s="654" t="s">
        <v>966</v>
      </c>
    </row>
    <row r="472" spans="6:10" s="91" customFormat="1" ht="23.25" customHeight="1">
      <c r="F472" s="654" t="s">
        <v>1906</v>
      </c>
      <c r="G472" s="654" t="s">
        <v>816</v>
      </c>
      <c r="H472" s="654" t="s">
        <v>815</v>
      </c>
      <c r="I472" s="654" t="s">
        <v>1005</v>
      </c>
      <c r="J472" s="654" t="s">
        <v>1907</v>
      </c>
    </row>
    <row r="473" spans="6:10" s="91" customFormat="1" ht="35.25" customHeight="1">
      <c r="F473" s="654" t="s">
        <v>1908</v>
      </c>
      <c r="G473" s="654" t="s">
        <v>816</v>
      </c>
      <c r="H473" s="654" t="s">
        <v>815</v>
      </c>
      <c r="I473" s="654" t="s">
        <v>1008</v>
      </c>
      <c r="J473" s="654" t="s">
        <v>1909</v>
      </c>
    </row>
    <row r="474" spans="6:10" s="91" customFormat="1" ht="21" customHeight="1">
      <c r="F474" s="654" t="s">
        <v>1910</v>
      </c>
      <c r="G474" s="654" t="s">
        <v>816</v>
      </c>
      <c r="H474" s="654" t="s">
        <v>815</v>
      </c>
      <c r="I474" s="654" t="s">
        <v>1011</v>
      </c>
      <c r="J474" s="654" t="s">
        <v>1911</v>
      </c>
    </row>
    <row r="475" spans="6:10" s="91" customFormat="1" ht="33" customHeight="1">
      <c r="F475" s="654" t="s">
        <v>1912</v>
      </c>
      <c r="G475" s="654" t="s">
        <v>816</v>
      </c>
      <c r="H475" s="654" t="s">
        <v>815</v>
      </c>
      <c r="I475" s="654" t="s">
        <v>1014</v>
      </c>
      <c r="J475" s="654" t="s">
        <v>1913</v>
      </c>
    </row>
    <row r="476" spans="6:10" s="91" customFormat="1" ht="15">
      <c r="F476" s="654" t="s">
        <v>1914</v>
      </c>
      <c r="G476" s="654" t="s">
        <v>816</v>
      </c>
      <c r="H476" s="654" t="s">
        <v>815</v>
      </c>
      <c r="I476" s="654" t="s">
        <v>1017</v>
      </c>
      <c r="J476" s="654" t="s">
        <v>1915</v>
      </c>
    </row>
    <row r="477" spans="6:10" s="91" customFormat="1" ht="15">
      <c r="F477" s="654" t="s">
        <v>1916</v>
      </c>
      <c r="G477" s="654" t="s">
        <v>816</v>
      </c>
      <c r="H477" s="654" t="s">
        <v>815</v>
      </c>
      <c r="I477" s="654" t="s">
        <v>1020</v>
      </c>
      <c r="J477" s="654" t="s">
        <v>1917</v>
      </c>
    </row>
    <row r="478" spans="6:10" s="91" customFormat="1" ht="18.75" customHeight="1">
      <c r="F478" s="654" t="s">
        <v>1918</v>
      </c>
      <c r="G478" s="654" t="s">
        <v>816</v>
      </c>
      <c r="H478" s="654" t="s">
        <v>815</v>
      </c>
      <c r="I478" s="654" t="s">
        <v>1023</v>
      </c>
      <c r="J478" s="654" t="s">
        <v>1919</v>
      </c>
    </row>
    <row r="479" spans="6:10" s="91" customFormat="1" ht="23.25" customHeight="1">
      <c r="F479" s="654" t="s">
        <v>1920</v>
      </c>
      <c r="G479" s="654" t="s">
        <v>816</v>
      </c>
      <c r="H479" s="654" t="s">
        <v>815</v>
      </c>
      <c r="I479" s="654" t="s">
        <v>1026</v>
      </c>
      <c r="J479" s="654" t="s">
        <v>1921</v>
      </c>
    </row>
    <row r="480" spans="6:10" s="91" customFormat="1" ht="35.25" customHeight="1">
      <c r="F480" s="654" t="s">
        <v>1922</v>
      </c>
      <c r="G480" s="654" t="s">
        <v>816</v>
      </c>
      <c r="H480" s="654" t="s">
        <v>815</v>
      </c>
      <c r="I480" s="654" t="s">
        <v>1029</v>
      </c>
      <c r="J480" s="654" t="s">
        <v>1923</v>
      </c>
    </row>
    <row r="481" spans="6:10" s="91" customFormat="1" ht="21" customHeight="1">
      <c r="F481" s="654" t="s">
        <v>1924</v>
      </c>
      <c r="G481" s="654" t="s">
        <v>816</v>
      </c>
      <c r="H481" s="654" t="s">
        <v>815</v>
      </c>
      <c r="I481" s="654" t="s">
        <v>1032</v>
      </c>
      <c r="J481" s="654" t="s">
        <v>1925</v>
      </c>
    </row>
    <row r="482" spans="6:10" s="91" customFormat="1" ht="33" customHeight="1">
      <c r="F482" s="654" t="s">
        <v>1926</v>
      </c>
      <c r="G482" s="654" t="s">
        <v>816</v>
      </c>
      <c r="H482" s="654" t="s">
        <v>815</v>
      </c>
      <c r="I482" s="654" t="s">
        <v>1035</v>
      </c>
      <c r="J482" s="654" t="s">
        <v>1927</v>
      </c>
    </row>
    <row r="483" spans="6:10" s="91" customFormat="1" ht="15">
      <c r="F483" s="654" t="s">
        <v>1928</v>
      </c>
      <c r="G483" s="654" t="s">
        <v>816</v>
      </c>
      <c r="H483" s="654" t="s">
        <v>815</v>
      </c>
      <c r="I483" s="654" t="s">
        <v>1038</v>
      </c>
      <c r="J483" s="654" t="s">
        <v>1929</v>
      </c>
    </row>
    <row r="484" spans="6:10" s="91" customFormat="1" ht="15">
      <c r="F484" s="654" t="s">
        <v>1930</v>
      </c>
      <c r="G484" s="654" t="s">
        <v>816</v>
      </c>
      <c r="H484" s="654" t="s">
        <v>815</v>
      </c>
      <c r="I484" s="654" t="s">
        <v>1041</v>
      </c>
      <c r="J484" s="654" t="s">
        <v>1931</v>
      </c>
    </row>
    <row r="485" spans="6:10" s="91" customFormat="1" ht="18.75" customHeight="1">
      <c r="F485" s="654" t="s">
        <v>1932</v>
      </c>
      <c r="G485" s="654" t="s">
        <v>816</v>
      </c>
      <c r="H485" s="654" t="s">
        <v>815</v>
      </c>
      <c r="I485" s="654" t="s">
        <v>1044</v>
      </c>
      <c r="J485" s="654" t="s">
        <v>1933</v>
      </c>
    </row>
    <row r="486" spans="6:10" s="91" customFormat="1" ht="23.25" customHeight="1">
      <c r="F486" s="654" t="s">
        <v>1934</v>
      </c>
      <c r="G486" s="654" t="s">
        <v>816</v>
      </c>
      <c r="H486" s="654" t="s">
        <v>815</v>
      </c>
      <c r="I486" s="654" t="s">
        <v>1047</v>
      </c>
      <c r="J486" s="654" t="s">
        <v>1935</v>
      </c>
    </row>
    <row r="487" spans="6:10" s="91" customFormat="1" ht="35.25" customHeight="1">
      <c r="F487" s="654" t="s">
        <v>1936</v>
      </c>
      <c r="G487" s="654" t="s">
        <v>816</v>
      </c>
      <c r="H487" s="654" t="s">
        <v>815</v>
      </c>
      <c r="I487" s="654" t="s">
        <v>1145</v>
      </c>
      <c r="J487" s="654" t="s">
        <v>1937</v>
      </c>
    </row>
    <row r="488" spans="6:10" s="91" customFormat="1" ht="21" customHeight="1">
      <c r="F488" s="654" t="s">
        <v>1938</v>
      </c>
      <c r="G488" s="654" t="s">
        <v>816</v>
      </c>
      <c r="H488" s="654" t="s">
        <v>815</v>
      </c>
      <c r="I488" s="654" t="s">
        <v>1148</v>
      </c>
      <c r="J488" s="654" t="s">
        <v>1939</v>
      </c>
    </row>
    <row r="489" spans="6:10" s="91" customFormat="1" ht="33" customHeight="1">
      <c r="F489" s="654" t="s">
        <v>1940</v>
      </c>
      <c r="G489" s="654" t="s">
        <v>816</v>
      </c>
      <c r="H489" s="654" t="s">
        <v>815</v>
      </c>
      <c r="I489" s="654" t="s">
        <v>1151</v>
      </c>
      <c r="J489" s="654" t="s">
        <v>1941</v>
      </c>
    </row>
    <row r="490" spans="6:10" s="91" customFormat="1" ht="15">
      <c r="F490" s="654" t="s">
        <v>1942</v>
      </c>
      <c r="G490" s="654" t="s">
        <v>816</v>
      </c>
      <c r="H490" s="654" t="s">
        <v>815</v>
      </c>
      <c r="I490" s="654" t="s">
        <v>1154</v>
      </c>
      <c r="J490" s="654" t="s">
        <v>1943</v>
      </c>
    </row>
    <row r="491" spans="6:10" s="91" customFormat="1" ht="15">
      <c r="F491" s="654" t="s">
        <v>1944</v>
      </c>
      <c r="G491" s="654" t="s">
        <v>816</v>
      </c>
      <c r="H491" s="654" t="s">
        <v>815</v>
      </c>
      <c r="I491" s="654" t="s">
        <v>1157</v>
      </c>
      <c r="J491" s="654" t="s">
        <v>1945</v>
      </c>
    </row>
    <row r="492" spans="6:10" s="91" customFormat="1" ht="18.75" customHeight="1">
      <c r="F492" s="654" t="s">
        <v>1946</v>
      </c>
      <c r="G492" s="654" t="s">
        <v>816</v>
      </c>
      <c r="H492" s="654" t="s">
        <v>815</v>
      </c>
      <c r="I492" s="654" t="s">
        <v>1160</v>
      </c>
      <c r="J492" s="654" t="s">
        <v>1947</v>
      </c>
    </row>
    <row r="493" spans="6:10" s="91" customFormat="1" ht="23.25" customHeight="1">
      <c r="F493" s="654" t="s">
        <v>1948</v>
      </c>
      <c r="G493" s="654" t="s">
        <v>816</v>
      </c>
      <c r="H493" s="654" t="s">
        <v>815</v>
      </c>
      <c r="I493" s="654" t="s">
        <v>1163</v>
      </c>
      <c r="J493" s="654" t="s">
        <v>1949</v>
      </c>
    </row>
    <row r="494" spans="6:10" s="91" customFormat="1" ht="35.25" customHeight="1">
      <c r="F494" s="654" t="s">
        <v>1950</v>
      </c>
      <c r="G494" s="654" t="s">
        <v>816</v>
      </c>
      <c r="H494" s="654" t="s">
        <v>815</v>
      </c>
      <c r="I494" s="654" t="s">
        <v>1166</v>
      </c>
      <c r="J494" s="654" t="s">
        <v>1951</v>
      </c>
    </row>
    <row r="495" spans="6:10" s="91" customFormat="1" ht="21" customHeight="1">
      <c r="F495" s="654" t="s">
        <v>1952</v>
      </c>
      <c r="G495" s="654" t="s">
        <v>816</v>
      </c>
      <c r="H495" s="654" t="s">
        <v>815</v>
      </c>
      <c r="I495" s="654" t="s">
        <v>1169</v>
      </c>
      <c r="J495" s="654" t="s">
        <v>1953</v>
      </c>
    </row>
    <row r="496" spans="6:10" s="91" customFormat="1" ht="33" customHeight="1">
      <c r="F496" s="654" t="s">
        <v>1954</v>
      </c>
      <c r="G496" s="654" t="s">
        <v>816</v>
      </c>
      <c r="H496" s="654" t="s">
        <v>815</v>
      </c>
      <c r="I496" s="654" t="s">
        <v>1172</v>
      </c>
      <c r="J496" s="654" t="s">
        <v>1955</v>
      </c>
    </row>
    <row r="497" spans="2:10" s="91" customFormat="1" ht="15">
      <c r="F497" s="654" t="s">
        <v>1956</v>
      </c>
      <c r="G497" s="654" t="s">
        <v>816</v>
      </c>
      <c r="H497" s="654" t="s">
        <v>815</v>
      </c>
      <c r="I497" s="654" t="s">
        <v>1174</v>
      </c>
      <c r="J497" s="654" t="s">
        <v>1957</v>
      </c>
    </row>
    <row r="498" spans="2:10" s="91" customFormat="1" ht="15">
      <c r="F498" s="654" t="s">
        <v>1958</v>
      </c>
      <c r="G498" s="654" t="s">
        <v>816</v>
      </c>
      <c r="H498" s="654" t="s">
        <v>815</v>
      </c>
      <c r="I498" s="654" t="s">
        <v>1177</v>
      </c>
      <c r="J498" s="654" t="s">
        <v>1959</v>
      </c>
    </row>
    <row r="499" spans="2:10" s="91" customFormat="1" ht="39" customHeight="1">
      <c r="F499" s="654" t="s">
        <v>1960</v>
      </c>
      <c r="G499" s="654" t="s">
        <v>816</v>
      </c>
      <c r="H499" s="654" t="s">
        <v>815</v>
      </c>
      <c r="I499" s="654" t="s">
        <v>1180</v>
      </c>
      <c r="J499" s="654" t="s">
        <v>1961</v>
      </c>
    </row>
    <row r="500" spans="2:10" s="91" customFormat="1" ht="41.25" customHeight="1">
      <c r="F500" s="654" t="s">
        <v>1962</v>
      </c>
      <c r="G500" s="654" t="s">
        <v>816</v>
      </c>
      <c r="H500" s="654" t="s">
        <v>815</v>
      </c>
      <c r="I500" s="654" t="s">
        <v>1183</v>
      </c>
      <c r="J500" s="654" t="s">
        <v>1963</v>
      </c>
    </row>
    <row r="501" spans="2:10" s="91" customFormat="1" ht="35.25" customHeight="1">
      <c r="F501" s="654" t="s">
        <v>1964</v>
      </c>
      <c r="G501" s="654" t="s">
        <v>816</v>
      </c>
      <c r="H501" s="654" t="s">
        <v>815</v>
      </c>
      <c r="I501" s="654" t="s">
        <v>1186</v>
      </c>
      <c r="J501" s="654" t="s">
        <v>1965</v>
      </c>
    </row>
    <row r="502" spans="2:10" s="91" customFormat="1" ht="15">
      <c r="F502" s="654" t="s">
        <v>1966</v>
      </c>
      <c r="G502" s="654" t="s">
        <v>816</v>
      </c>
      <c r="H502" s="654" t="s">
        <v>815</v>
      </c>
      <c r="I502" s="654" t="s">
        <v>1189</v>
      </c>
      <c r="J502" s="654" t="s">
        <v>1967</v>
      </c>
    </row>
    <row r="503" spans="2:10" s="91" customFormat="1" ht="15.75" customHeight="1">
      <c r="B503" s="189"/>
      <c r="C503" s="189"/>
      <c r="D503" s="189"/>
      <c r="E503" s="189"/>
      <c r="F503" s="654" t="s">
        <v>1968</v>
      </c>
      <c r="G503" s="654" t="s">
        <v>816</v>
      </c>
      <c r="H503" s="654" t="s">
        <v>815</v>
      </c>
      <c r="I503" s="654" t="s">
        <v>1192</v>
      </c>
      <c r="J503" s="654" t="s">
        <v>1969</v>
      </c>
    </row>
    <row r="504" spans="2:10" s="189" customFormat="1" ht="26.25" customHeight="1">
      <c r="B504" s="401"/>
      <c r="C504" s="401"/>
      <c r="D504" s="401"/>
      <c r="E504" s="401"/>
      <c r="F504" s="654" t="s">
        <v>1970</v>
      </c>
      <c r="G504" s="654" t="s">
        <v>816</v>
      </c>
      <c r="H504" s="654" t="s">
        <v>815</v>
      </c>
      <c r="I504" s="654" t="s">
        <v>1195</v>
      </c>
      <c r="J504" s="654" t="s">
        <v>1971</v>
      </c>
    </row>
    <row r="505" spans="2:10" s="401" customFormat="1" ht="30" customHeight="1">
      <c r="F505" s="654" t="s">
        <v>1972</v>
      </c>
      <c r="G505" s="654" t="s">
        <v>816</v>
      </c>
      <c r="H505" s="654" t="s">
        <v>815</v>
      </c>
      <c r="I505" s="654" t="s">
        <v>1198</v>
      </c>
      <c r="J505" s="654" t="s">
        <v>1973</v>
      </c>
    </row>
    <row r="506" spans="2:10" s="401" customFormat="1" ht="15" customHeight="1">
      <c r="B506" s="91"/>
      <c r="C506" s="91"/>
      <c r="D506" s="91"/>
      <c r="E506" s="91"/>
      <c r="F506" s="654" t="s">
        <v>1974</v>
      </c>
      <c r="G506" s="654" t="s">
        <v>816</v>
      </c>
      <c r="H506" s="654" t="s">
        <v>815</v>
      </c>
      <c r="I506" s="654" t="s">
        <v>1201</v>
      </c>
      <c r="J506" s="654" t="s">
        <v>1975</v>
      </c>
    </row>
    <row r="507" spans="2:10" s="91" customFormat="1" ht="37.5" customHeight="1">
      <c r="F507" s="654" t="s">
        <v>1976</v>
      </c>
      <c r="G507" s="654" t="s">
        <v>816</v>
      </c>
      <c r="H507" s="654" t="s">
        <v>815</v>
      </c>
      <c r="I507" s="654" t="s">
        <v>1204</v>
      </c>
      <c r="J507" s="654" t="s">
        <v>1977</v>
      </c>
    </row>
    <row r="508" spans="2:10" s="91" customFormat="1" ht="15">
      <c r="F508" s="654" t="s">
        <v>1978</v>
      </c>
      <c r="G508" s="654" t="s">
        <v>816</v>
      </c>
      <c r="H508" s="654" t="s">
        <v>815</v>
      </c>
      <c r="I508" s="654" t="s">
        <v>1207</v>
      </c>
      <c r="J508" s="654" t="s">
        <v>1979</v>
      </c>
    </row>
    <row r="509" spans="2:10" s="91" customFormat="1" ht="15">
      <c r="F509" s="654" t="s">
        <v>1980</v>
      </c>
      <c r="G509" s="654" t="s">
        <v>816</v>
      </c>
      <c r="H509" s="654" t="s">
        <v>815</v>
      </c>
      <c r="I509" s="654" t="s">
        <v>1210</v>
      </c>
      <c r="J509" s="654" t="s">
        <v>1981</v>
      </c>
    </row>
    <row r="510" spans="2:10" s="91" customFormat="1" ht="18.75" customHeight="1">
      <c r="F510" s="654" t="s">
        <v>1982</v>
      </c>
      <c r="G510" s="654" t="s">
        <v>816</v>
      </c>
      <c r="H510" s="654" t="s">
        <v>815</v>
      </c>
      <c r="I510" s="654" t="s">
        <v>1213</v>
      </c>
      <c r="J510" s="654" t="s">
        <v>1983</v>
      </c>
    </row>
    <row r="511" spans="2:10" s="91" customFormat="1" ht="23.25" customHeight="1">
      <c r="F511" s="654" t="s">
        <v>1984</v>
      </c>
      <c r="G511" s="654" t="s">
        <v>816</v>
      </c>
      <c r="H511" s="654" t="s">
        <v>815</v>
      </c>
      <c r="I511" s="654" t="s">
        <v>1216</v>
      </c>
      <c r="J511" s="654" t="s">
        <v>1985</v>
      </c>
    </row>
    <row r="512" spans="2:10" s="91" customFormat="1" ht="35.25" customHeight="1">
      <c r="F512" s="654" t="s">
        <v>1986</v>
      </c>
      <c r="G512" s="654" t="s">
        <v>816</v>
      </c>
      <c r="H512" s="654" t="s">
        <v>815</v>
      </c>
      <c r="I512" s="654" t="s">
        <v>1219</v>
      </c>
      <c r="J512" s="654" t="s">
        <v>1987</v>
      </c>
    </row>
    <row r="513" spans="6:10" s="91" customFormat="1" ht="21" customHeight="1">
      <c r="F513" s="654" t="s">
        <v>1988</v>
      </c>
      <c r="G513" s="654" t="s">
        <v>816</v>
      </c>
      <c r="H513" s="654" t="s">
        <v>815</v>
      </c>
      <c r="I513" s="654" t="s">
        <v>1222</v>
      </c>
      <c r="J513" s="654" t="s">
        <v>1989</v>
      </c>
    </row>
    <row r="514" spans="6:10" s="91" customFormat="1" ht="33" customHeight="1">
      <c r="F514" s="654" t="s">
        <v>1990</v>
      </c>
      <c r="G514" s="654" t="s">
        <v>816</v>
      </c>
      <c r="H514" s="654" t="s">
        <v>815</v>
      </c>
      <c r="I514" s="654" t="s">
        <v>1225</v>
      </c>
      <c r="J514" s="654" t="s">
        <v>1991</v>
      </c>
    </row>
    <row r="515" spans="6:10" s="91" customFormat="1" ht="15">
      <c r="F515" s="654" t="s">
        <v>1992</v>
      </c>
      <c r="G515" s="654" t="s">
        <v>816</v>
      </c>
      <c r="H515" s="654" t="s">
        <v>815</v>
      </c>
      <c r="I515" s="654" t="s">
        <v>1228</v>
      </c>
      <c r="J515" s="654" t="s">
        <v>1993</v>
      </c>
    </row>
    <row r="516" spans="6:10" s="91" customFormat="1" ht="15">
      <c r="F516" s="654" t="s">
        <v>1994</v>
      </c>
      <c r="G516" s="654" t="s">
        <v>816</v>
      </c>
      <c r="H516" s="654" t="s">
        <v>815</v>
      </c>
      <c r="I516" s="654" t="s">
        <v>1231</v>
      </c>
      <c r="J516" s="654" t="s">
        <v>1995</v>
      </c>
    </row>
    <row r="517" spans="6:10" s="91" customFormat="1" ht="18.75" customHeight="1">
      <c r="F517" s="654" t="s">
        <v>1996</v>
      </c>
      <c r="G517" s="654" t="s">
        <v>816</v>
      </c>
      <c r="H517" s="654" t="s">
        <v>815</v>
      </c>
      <c r="I517" s="654" t="s">
        <v>1234</v>
      </c>
      <c r="J517" s="654" t="s">
        <v>1997</v>
      </c>
    </row>
    <row r="518" spans="6:10" s="91" customFormat="1" ht="23.25" customHeight="1">
      <c r="F518" s="654" t="s">
        <v>1998</v>
      </c>
      <c r="G518" s="654" t="s">
        <v>816</v>
      </c>
      <c r="H518" s="654" t="s">
        <v>815</v>
      </c>
      <c r="I518" s="654" t="s">
        <v>1237</v>
      </c>
      <c r="J518" s="654" t="s">
        <v>1999</v>
      </c>
    </row>
    <row r="519" spans="6:10" s="91" customFormat="1" ht="35.25" customHeight="1">
      <c r="F519" s="654" t="s">
        <v>2000</v>
      </c>
      <c r="G519" s="654" t="s">
        <v>816</v>
      </c>
      <c r="H519" s="654" t="s">
        <v>815</v>
      </c>
      <c r="I519" s="654" t="s">
        <v>1240</v>
      </c>
      <c r="J519" s="654" t="s">
        <v>2001</v>
      </c>
    </row>
    <row r="520" spans="6:10" s="91" customFormat="1" ht="21" customHeight="1">
      <c r="F520" s="654" t="s">
        <v>2002</v>
      </c>
      <c r="G520" s="654" t="s">
        <v>816</v>
      </c>
      <c r="H520" s="654" t="s">
        <v>815</v>
      </c>
      <c r="I520" s="654" t="s">
        <v>1243</v>
      </c>
      <c r="J520" s="654" t="s">
        <v>2003</v>
      </c>
    </row>
    <row r="521" spans="6:10" s="91" customFormat="1" ht="33" customHeight="1">
      <c r="F521" s="654" t="s">
        <v>2004</v>
      </c>
      <c r="G521" s="654" t="s">
        <v>816</v>
      </c>
      <c r="H521" s="654" t="s">
        <v>815</v>
      </c>
      <c r="I521" s="654" t="s">
        <v>1246</v>
      </c>
      <c r="J521" s="654" t="s">
        <v>2005</v>
      </c>
    </row>
    <row r="522" spans="6:10" s="91" customFormat="1" ht="15">
      <c r="F522" s="654" t="s">
        <v>2006</v>
      </c>
      <c r="G522" s="654" t="s">
        <v>816</v>
      </c>
      <c r="H522" s="654" t="s">
        <v>815</v>
      </c>
      <c r="I522" s="654" t="s">
        <v>1249</v>
      </c>
      <c r="J522" s="654" t="s">
        <v>2007</v>
      </c>
    </row>
    <row r="523" spans="6:10" s="91" customFormat="1" ht="15">
      <c r="F523" s="654" t="s">
        <v>2008</v>
      </c>
      <c r="G523" s="654" t="s">
        <v>816</v>
      </c>
      <c r="H523" s="654" t="s">
        <v>815</v>
      </c>
      <c r="I523" s="654" t="s">
        <v>1252</v>
      </c>
      <c r="J523" s="654" t="s">
        <v>2009</v>
      </c>
    </row>
    <row r="524" spans="6:10" s="91" customFormat="1" ht="18.75" customHeight="1">
      <c r="F524" s="654" t="s">
        <v>2010</v>
      </c>
      <c r="G524" s="654" t="s">
        <v>816</v>
      </c>
      <c r="H524" s="654" t="s">
        <v>815</v>
      </c>
      <c r="I524" s="654" t="s">
        <v>1255</v>
      </c>
      <c r="J524" s="654" t="s">
        <v>2011</v>
      </c>
    </row>
    <row r="525" spans="6:10" s="91" customFormat="1" ht="23.25" customHeight="1">
      <c r="F525" s="654" t="s">
        <v>2012</v>
      </c>
      <c r="G525" s="654" t="s">
        <v>816</v>
      </c>
      <c r="H525" s="654" t="s">
        <v>815</v>
      </c>
      <c r="I525" s="654" t="s">
        <v>1258</v>
      </c>
      <c r="J525" s="654" t="s">
        <v>2013</v>
      </c>
    </row>
    <row r="526" spans="6:10" s="91" customFormat="1" ht="35.25" customHeight="1">
      <c r="F526" s="654" t="s">
        <v>2014</v>
      </c>
      <c r="G526" s="654" t="s">
        <v>816</v>
      </c>
      <c r="H526" s="654" t="s">
        <v>815</v>
      </c>
      <c r="I526" s="654" t="s">
        <v>1261</v>
      </c>
      <c r="J526" s="654" t="s">
        <v>2015</v>
      </c>
    </row>
    <row r="527" spans="6:10" s="91" customFormat="1" ht="21" customHeight="1">
      <c r="F527" s="654" t="s">
        <v>2016</v>
      </c>
      <c r="G527" s="654" t="s">
        <v>816</v>
      </c>
      <c r="H527" s="654" t="s">
        <v>815</v>
      </c>
      <c r="I527" s="654" t="s">
        <v>1264</v>
      </c>
      <c r="J527" s="654" t="s">
        <v>2017</v>
      </c>
    </row>
    <row r="528" spans="6:10" s="91" customFormat="1" ht="33" customHeight="1">
      <c r="F528" s="654" t="s">
        <v>2018</v>
      </c>
      <c r="G528" s="654" t="s">
        <v>816</v>
      </c>
      <c r="H528" s="654" t="s">
        <v>815</v>
      </c>
      <c r="I528" s="654" t="s">
        <v>1267</v>
      </c>
      <c r="J528" s="654" t="s">
        <v>2019</v>
      </c>
    </row>
    <row r="529" spans="6:10" s="91" customFormat="1" ht="15">
      <c r="F529" s="654" t="s">
        <v>2020</v>
      </c>
      <c r="G529" s="654" t="s">
        <v>816</v>
      </c>
      <c r="H529" s="654" t="s">
        <v>815</v>
      </c>
      <c r="I529" s="654" t="s">
        <v>1270</v>
      </c>
      <c r="J529" s="654" t="s">
        <v>2021</v>
      </c>
    </row>
    <row r="530" spans="6:10" s="91" customFormat="1" ht="15">
      <c r="F530" s="654" t="s">
        <v>2022</v>
      </c>
      <c r="G530" s="654" t="s">
        <v>816</v>
      </c>
      <c r="H530" s="654" t="s">
        <v>815</v>
      </c>
      <c r="I530" s="654" t="s">
        <v>1273</v>
      </c>
      <c r="J530" s="654" t="s">
        <v>2023</v>
      </c>
    </row>
    <row r="531" spans="6:10" s="91" customFormat="1" ht="18.75" customHeight="1">
      <c r="F531" s="654" t="s">
        <v>2024</v>
      </c>
      <c r="G531" s="654" t="s">
        <v>816</v>
      </c>
      <c r="H531" s="654" t="s">
        <v>815</v>
      </c>
      <c r="I531" s="654" t="s">
        <v>1276</v>
      </c>
      <c r="J531" s="654" t="s">
        <v>2025</v>
      </c>
    </row>
    <row r="532" spans="6:10" s="91" customFormat="1" ht="23.25" customHeight="1">
      <c r="F532" s="654" t="s">
        <v>2026</v>
      </c>
      <c r="G532" s="654" t="s">
        <v>816</v>
      </c>
      <c r="H532" s="654" t="s">
        <v>815</v>
      </c>
      <c r="I532" s="654" t="s">
        <v>1279</v>
      </c>
      <c r="J532" s="654" t="s">
        <v>2027</v>
      </c>
    </row>
    <row r="533" spans="6:10" s="91" customFormat="1" ht="35.25" customHeight="1">
      <c r="F533" s="654" t="s">
        <v>2028</v>
      </c>
      <c r="G533" s="654" t="s">
        <v>818</v>
      </c>
      <c r="H533" s="654" t="s">
        <v>817</v>
      </c>
      <c r="I533" s="654" t="s">
        <v>868</v>
      </c>
      <c r="J533" s="654" t="s">
        <v>2029</v>
      </c>
    </row>
    <row r="534" spans="6:10" s="91" customFormat="1" ht="21" customHeight="1">
      <c r="F534" s="654" t="s">
        <v>2030</v>
      </c>
      <c r="G534" s="654" t="s">
        <v>818</v>
      </c>
      <c r="H534" s="654" t="s">
        <v>817</v>
      </c>
      <c r="I534" s="654" t="s">
        <v>870</v>
      </c>
      <c r="J534" s="654" t="s">
        <v>2031</v>
      </c>
    </row>
    <row r="535" spans="6:10" s="91" customFormat="1" ht="33" customHeight="1">
      <c r="F535" s="654" t="s">
        <v>2032</v>
      </c>
      <c r="G535" s="654" t="s">
        <v>818</v>
      </c>
      <c r="H535" s="654" t="s">
        <v>817</v>
      </c>
      <c r="I535" s="654" t="s">
        <v>874</v>
      </c>
      <c r="J535" s="654" t="s">
        <v>2033</v>
      </c>
    </row>
    <row r="536" spans="6:10" s="91" customFormat="1" ht="15">
      <c r="F536" s="654" t="s">
        <v>2034</v>
      </c>
      <c r="G536" s="654" t="s">
        <v>818</v>
      </c>
      <c r="H536" s="654" t="s">
        <v>817</v>
      </c>
      <c r="I536" s="654" t="s">
        <v>878</v>
      </c>
      <c r="J536" s="654" t="s">
        <v>2035</v>
      </c>
    </row>
    <row r="537" spans="6:10" s="91" customFormat="1" ht="15">
      <c r="F537" s="654" t="s">
        <v>2036</v>
      </c>
      <c r="G537" s="654" t="s">
        <v>818</v>
      </c>
      <c r="H537" s="654" t="s">
        <v>817</v>
      </c>
      <c r="I537" s="654" t="s">
        <v>881</v>
      </c>
      <c r="J537" s="654" t="s">
        <v>2037</v>
      </c>
    </row>
    <row r="538" spans="6:10" s="91" customFormat="1" ht="18.75" customHeight="1">
      <c r="F538" s="654" t="s">
        <v>2038</v>
      </c>
      <c r="G538" s="654" t="s">
        <v>818</v>
      </c>
      <c r="H538" s="654" t="s">
        <v>817</v>
      </c>
      <c r="I538" s="654" t="s">
        <v>885</v>
      </c>
      <c r="J538" s="654" t="s">
        <v>2039</v>
      </c>
    </row>
    <row r="539" spans="6:10" s="91" customFormat="1" ht="23.25" customHeight="1">
      <c r="F539" s="654" t="s">
        <v>2040</v>
      </c>
      <c r="G539" s="654" t="s">
        <v>818</v>
      </c>
      <c r="H539" s="654" t="s">
        <v>817</v>
      </c>
      <c r="I539" s="654" t="s">
        <v>888</v>
      </c>
      <c r="J539" s="654" t="s">
        <v>2041</v>
      </c>
    </row>
    <row r="540" spans="6:10" s="91" customFormat="1" ht="35.25" customHeight="1">
      <c r="F540" s="654" t="s">
        <v>2042</v>
      </c>
      <c r="G540" s="654" t="s">
        <v>818</v>
      </c>
      <c r="H540" s="654" t="s">
        <v>817</v>
      </c>
      <c r="I540" s="654" t="s">
        <v>891</v>
      </c>
      <c r="J540" s="654" t="s">
        <v>2043</v>
      </c>
    </row>
    <row r="541" spans="6:10" s="91" customFormat="1" ht="21" customHeight="1">
      <c r="F541" s="654" t="s">
        <v>2044</v>
      </c>
      <c r="G541" s="654" t="s">
        <v>818</v>
      </c>
      <c r="H541" s="654" t="s">
        <v>817</v>
      </c>
      <c r="I541" s="654" t="s">
        <v>894</v>
      </c>
      <c r="J541" s="654" t="s">
        <v>1878</v>
      </c>
    </row>
    <row r="542" spans="6:10" s="91" customFormat="1" ht="33" customHeight="1">
      <c r="F542" s="654" t="s">
        <v>2045</v>
      </c>
      <c r="G542" s="654" t="s">
        <v>818</v>
      </c>
      <c r="H542" s="654" t="s">
        <v>817</v>
      </c>
      <c r="I542" s="654" t="s">
        <v>898</v>
      </c>
      <c r="J542" s="654" t="s">
        <v>2046</v>
      </c>
    </row>
    <row r="543" spans="6:10" s="91" customFormat="1" ht="15">
      <c r="F543" s="654" t="s">
        <v>2047</v>
      </c>
      <c r="G543" s="654" t="s">
        <v>818</v>
      </c>
      <c r="H543" s="654" t="s">
        <v>817</v>
      </c>
      <c r="I543" s="654" t="s">
        <v>901</v>
      </c>
      <c r="J543" s="654" t="s">
        <v>2048</v>
      </c>
    </row>
    <row r="544" spans="6:10" s="91" customFormat="1" ht="15">
      <c r="F544" s="654" t="s">
        <v>2049</v>
      </c>
      <c r="G544" s="654" t="s">
        <v>818</v>
      </c>
      <c r="H544" s="654" t="s">
        <v>817</v>
      </c>
      <c r="I544" s="654" t="s">
        <v>972</v>
      </c>
      <c r="J544" s="654" t="s">
        <v>2050</v>
      </c>
    </row>
    <row r="545" spans="6:10" s="91" customFormat="1" ht="18.75" customHeight="1">
      <c r="F545" s="654" t="s">
        <v>2051</v>
      </c>
      <c r="G545" s="654" t="s">
        <v>818</v>
      </c>
      <c r="H545" s="654" t="s">
        <v>817</v>
      </c>
      <c r="I545" s="654" t="s">
        <v>974</v>
      </c>
      <c r="J545" s="654" t="s">
        <v>2052</v>
      </c>
    </row>
    <row r="546" spans="6:10" s="91" customFormat="1" ht="23.25" customHeight="1">
      <c r="F546" s="654" t="s">
        <v>2053</v>
      </c>
      <c r="G546" s="654" t="s">
        <v>818</v>
      </c>
      <c r="H546" s="654" t="s">
        <v>817</v>
      </c>
      <c r="I546" s="654" t="s">
        <v>976</v>
      </c>
      <c r="J546" s="654" t="s">
        <v>2054</v>
      </c>
    </row>
    <row r="547" spans="6:10" s="91" customFormat="1" ht="35.25" customHeight="1">
      <c r="F547" s="654" t="s">
        <v>2055</v>
      </c>
      <c r="G547" s="654" t="s">
        <v>818</v>
      </c>
      <c r="H547" s="654" t="s">
        <v>817</v>
      </c>
      <c r="I547" s="654" t="s">
        <v>979</v>
      </c>
      <c r="J547" s="654" t="s">
        <v>2056</v>
      </c>
    </row>
    <row r="548" spans="6:10" s="91" customFormat="1" ht="21" customHeight="1">
      <c r="F548" s="654" t="s">
        <v>2057</v>
      </c>
      <c r="G548" s="654" t="s">
        <v>818</v>
      </c>
      <c r="H548" s="654" t="s">
        <v>817</v>
      </c>
      <c r="I548" s="654" t="s">
        <v>982</v>
      </c>
      <c r="J548" s="654" t="s">
        <v>2058</v>
      </c>
    </row>
    <row r="549" spans="6:10" s="91" customFormat="1" ht="33" customHeight="1">
      <c r="F549" s="654" t="s">
        <v>2059</v>
      </c>
      <c r="G549" s="654" t="s">
        <v>818</v>
      </c>
      <c r="H549" s="654" t="s">
        <v>817</v>
      </c>
      <c r="I549" s="654" t="s">
        <v>985</v>
      </c>
      <c r="J549" s="654" t="s">
        <v>2060</v>
      </c>
    </row>
    <row r="550" spans="6:10" s="91" customFormat="1" ht="15">
      <c r="F550" s="654" t="s">
        <v>2061</v>
      </c>
      <c r="G550" s="654" t="s">
        <v>818</v>
      </c>
      <c r="H550" s="654" t="s">
        <v>817</v>
      </c>
      <c r="I550" s="654" t="s">
        <v>988</v>
      </c>
      <c r="J550" s="654" t="s">
        <v>2062</v>
      </c>
    </row>
    <row r="551" spans="6:10" s="91" customFormat="1" ht="15">
      <c r="F551" s="654" t="s">
        <v>2063</v>
      </c>
      <c r="G551" s="654" t="s">
        <v>818</v>
      </c>
      <c r="H551" s="654" t="s">
        <v>817</v>
      </c>
      <c r="I551" s="654" t="s">
        <v>991</v>
      </c>
      <c r="J551" s="654" t="s">
        <v>2064</v>
      </c>
    </row>
    <row r="552" spans="6:10" s="91" customFormat="1" ht="18.75" customHeight="1">
      <c r="F552" s="654" t="s">
        <v>2065</v>
      </c>
      <c r="G552" s="654" t="s">
        <v>818</v>
      </c>
      <c r="H552" s="654" t="s">
        <v>817</v>
      </c>
      <c r="I552" s="654" t="s">
        <v>993</v>
      </c>
      <c r="J552" s="654" t="s">
        <v>2066</v>
      </c>
    </row>
    <row r="553" spans="6:10" s="91" customFormat="1" ht="23.25" customHeight="1">
      <c r="F553" s="654" t="s">
        <v>2067</v>
      </c>
      <c r="G553" s="654" t="s">
        <v>818</v>
      </c>
      <c r="H553" s="654" t="s">
        <v>817</v>
      </c>
      <c r="I553" s="654" t="s">
        <v>996</v>
      </c>
      <c r="J553" s="654" t="s">
        <v>2068</v>
      </c>
    </row>
    <row r="554" spans="6:10" s="91" customFormat="1" ht="35.25" customHeight="1">
      <c r="F554" s="654" t="s">
        <v>2069</v>
      </c>
      <c r="G554" s="654" t="s">
        <v>818</v>
      </c>
      <c r="H554" s="654" t="s">
        <v>817</v>
      </c>
      <c r="I554" s="654" t="s">
        <v>999</v>
      </c>
      <c r="J554" s="654" t="s">
        <v>2070</v>
      </c>
    </row>
    <row r="555" spans="6:10" s="91" customFormat="1" ht="21" customHeight="1">
      <c r="F555" s="654" t="s">
        <v>2071</v>
      </c>
      <c r="G555" s="654" t="s">
        <v>818</v>
      </c>
      <c r="H555" s="654" t="s">
        <v>817</v>
      </c>
      <c r="I555" s="654" t="s">
        <v>1002</v>
      </c>
      <c r="J555" s="654" t="s">
        <v>2072</v>
      </c>
    </row>
    <row r="556" spans="6:10" s="91" customFormat="1" ht="33" customHeight="1">
      <c r="F556" s="654" t="s">
        <v>2073</v>
      </c>
      <c r="G556" s="654" t="s">
        <v>818</v>
      </c>
      <c r="H556" s="654" t="s">
        <v>817</v>
      </c>
      <c r="I556" s="654" t="s">
        <v>1005</v>
      </c>
      <c r="J556" s="654" t="s">
        <v>1732</v>
      </c>
    </row>
    <row r="557" spans="6:10" s="91" customFormat="1" ht="15">
      <c r="F557" s="654" t="s">
        <v>2074</v>
      </c>
      <c r="G557" s="654" t="s">
        <v>818</v>
      </c>
      <c r="H557" s="654" t="s">
        <v>817</v>
      </c>
      <c r="I557" s="654" t="s">
        <v>1008</v>
      </c>
      <c r="J557" s="654" t="s">
        <v>2075</v>
      </c>
    </row>
    <row r="558" spans="6:10" s="91" customFormat="1" ht="15">
      <c r="F558" s="654" t="s">
        <v>2076</v>
      </c>
      <c r="G558" s="654" t="s">
        <v>818</v>
      </c>
      <c r="H558" s="654" t="s">
        <v>817</v>
      </c>
      <c r="I558" s="654" t="s">
        <v>1011</v>
      </c>
      <c r="J558" s="654" t="s">
        <v>2077</v>
      </c>
    </row>
    <row r="559" spans="6:10" s="91" customFormat="1" ht="18.75" customHeight="1">
      <c r="F559" s="654" t="s">
        <v>2078</v>
      </c>
      <c r="G559" s="654" t="s">
        <v>818</v>
      </c>
      <c r="H559" s="654" t="s">
        <v>817</v>
      </c>
      <c r="I559" s="654" t="s">
        <v>1014</v>
      </c>
      <c r="J559" s="654" t="s">
        <v>2079</v>
      </c>
    </row>
    <row r="560" spans="6:10" s="91" customFormat="1" ht="23.25" customHeight="1">
      <c r="F560" s="654" t="s">
        <v>2080</v>
      </c>
      <c r="G560" s="654" t="s">
        <v>818</v>
      </c>
      <c r="H560" s="654" t="s">
        <v>817</v>
      </c>
      <c r="I560" s="654" t="s">
        <v>1017</v>
      </c>
      <c r="J560" s="654" t="s">
        <v>2081</v>
      </c>
    </row>
    <row r="561" spans="6:10" s="91" customFormat="1" ht="35.25" customHeight="1">
      <c r="F561" s="654" t="s">
        <v>2082</v>
      </c>
      <c r="G561" s="654" t="s">
        <v>818</v>
      </c>
      <c r="H561" s="654" t="s">
        <v>817</v>
      </c>
      <c r="I561" s="654" t="s">
        <v>1020</v>
      </c>
      <c r="J561" s="654" t="s">
        <v>2083</v>
      </c>
    </row>
    <row r="562" spans="6:10" s="91" customFormat="1" ht="21" customHeight="1">
      <c r="F562" s="654" t="s">
        <v>2084</v>
      </c>
      <c r="G562" s="654" t="s">
        <v>818</v>
      </c>
      <c r="H562" s="654" t="s">
        <v>817</v>
      </c>
      <c r="I562" s="654" t="s">
        <v>1023</v>
      </c>
      <c r="J562" s="654" t="s">
        <v>2085</v>
      </c>
    </row>
    <row r="563" spans="6:10" s="91" customFormat="1" ht="33" customHeight="1">
      <c r="F563" s="654" t="s">
        <v>2086</v>
      </c>
      <c r="G563" s="654" t="s">
        <v>818</v>
      </c>
      <c r="H563" s="654" t="s">
        <v>817</v>
      </c>
      <c r="I563" s="654" t="s">
        <v>1026</v>
      </c>
      <c r="J563" s="654" t="s">
        <v>2087</v>
      </c>
    </row>
    <row r="564" spans="6:10" s="91" customFormat="1" ht="15">
      <c r="F564" s="654" t="s">
        <v>2088</v>
      </c>
      <c r="G564" s="654" t="s">
        <v>818</v>
      </c>
      <c r="H564" s="654" t="s">
        <v>817</v>
      </c>
      <c r="I564" s="654" t="s">
        <v>1029</v>
      </c>
      <c r="J564" s="654" t="s">
        <v>2089</v>
      </c>
    </row>
    <row r="565" spans="6:10" s="91" customFormat="1" ht="15">
      <c r="F565" s="654" t="s">
        <v>2090</v>
      </c>
      <c r="G565" s="654" t="s">
        <v>818</v>
      </c>
      <c r="H565" s="654" t="s">
        <v>817</v>
      </c>
      <c r="I565" s="654" t="s">
        <v>1032</v>
      </c>
      <c r="J565" s="654" t="s">
        <v>2091</v>
      </c>
    </row>
    <row r="566" spans="6:10" s="91" customFormat="1" ht="18.75" customHeight="1">
      <c r="F566" s="654" t="s">
        <v>2092</v>
      </c>
      <c r="G566" s="654" t="s">
        <v>818</v>
      </c>
      <c r="H566" s="654" t="s">
        <v>817</v>
      </c>
      <c r="I566" s="654" t="s">
        <v>1035</v>
      </c>
      <c r="J566" s="654" t="s">
        <v>2093</v>
      </c>
    </row>
    <row r="567" spans="6:10" s="91" customFormat="1" ht="23.25" customHeight="1">
      <c r="F567" s="654" t="s">
        <v>2094</v>
      </c>
      <c r="G567" s="654" t="s">
        <v>818</v>
      </c>
      <c r="H567" s="654" t="s">
        <v>817</v>
      </c>
      <c r="I567" s="654" t="s">
        <v>1038</v>
      </c>
      <c r="J567" s="654" t="s">
        <v>2095</v>
      </c>
    </row>
    <row r="568" spans="6:10" s="91" customFormat="1" ht="35.25" customHeight="1">
      <c r="F568" s="654" t="s">
        <v>2096</v>
      </c>
      <c r="G568" s="654" t="s">
        <v>818</v>
      </c>
      <c r="H568" s="654" t="s">
        <v>817</v>
      </c>
      <c r="I568" s="654" t="s">
        <v>1041</v>
      </c>
      <c r="J568" s="654" t="s">
        <v>2097</v>
      </c>
    </row>
    <row r="569" spans="6:10" s="91" customFormat="1" ht="21" customHeight="1">
      <c r="F569" s="654" t="s">
        <v>2098</v>
      </c>
      <c r="G569" s="654" t="s">
        <v>818</v>
      </c>
      <c r="H569" s="654" t="s">
        <v>817</v>
      </c>
      <c r="I569" s="654" t="s">
        <v>1044</v>
      </c>
      <c r="J569" s="654" t="s">
        <v>2099</v>
      </c>
    </row>
    <row r="570" spans="6:10" s="91" customFormat="1" ht="33" customHeight="1">
      <c r="F570" s="654" t="s">
        <v>2100</v>
      </c>
      <c r="G570" s="654" t="s">
        <v>818</v>
      </c>
      <c r="H570" s="654" t="s">
        <v>817</v>
      </c>
      <c r="I570" s="654" t="s">
        <v>1047</v>
      </c>
      <c r="J570" s="654" t="s">
        <v>2101</v>
      </c>
    </row>
    <row r="571" spans="6:10" s="91" customFormat="1" ht="15">
      <c r="F571" s="654" t="s">
        <v>2102</v>
      </c>
      <c r="G571" s="654" t="s">
        <v>818</v>
      </c>
      <c r="H571" s="654" t="s">
        <v>817</v>
      </c>
      <c r="I571" s="654" t="s">
        <v>1145</v>
      </c>
      <c r="J571" s="654" t="s">
        <v>2103</v>
      </c>
    </row>
    <row r="572" spans="6:10" s="91" customFormat="1" ht="15">
      <c r="F572" s="654" t="s">
        <v>2104</v>
      </c>
      <c r="G572" s="654" t="s">
        <v>818</v>
      </c>
      <c r="H572" s="654" t="s">
        <v>817</v>
      </c>
      <c r="I572" s="654" t="s">
        <v>1148</v>
      </c>
      <c r="J572" s="654" t="s">
        <v>2105</v>
      </c>
    </row>
    <row r="573" spans="6:10" s="91" customFormat="1" ht="18.75" customHeight="1">
      <c r="F573" s="654" t="s">
        <v>2106</v>
      </c>
      <c r="G573" s="654" t="s">
        <v>818</v>
      </c>
      <c r="H573" s="654" t="s">
        <v>817</v>
      </c>
      <c r="I573" s="654" t="s">
        <v>1151</v>
      </c>
      <c r="J573" s="654" t="s">
        <v>2107</v>
      </c>
    </row>
    <row r="574" spans="6:10" s="91" customFormat="1" ht="23.25" customHeight="1">
      <c r="F574" s="654" t="s">
        <v>2108</v>
      </c>
      <c r="G574" s="654" t="s">
        <v>818</v>
      </c>
      <c r="H574" s="654" t="s">
        <v>817</v>
      </c>
      <c r="I574" s="654" t="s">
        <v>1154</v>
      </c>
      <c r="J574" s="654" t="s">
        <v>2109</v>
      </c>
    </row>
    <row r="575" spans="6:10" s="91" customFormat="1" ht="35.25" customHeight="1">
      <c r="F575" s="654" t="s">
        <v>2110</v>
      </c>
      <c r="G575" s="654" t="s">
        <v>818</v>
      </c>
      <c r="H575" s="654" t="s">
        <v>817</v>
      </c>
      <c r="I575" s="654" t="s">
        <v>1157</v>
      </c>
      <c r="J575" s="654" t="s">
        <v>2111</v>
      </c>
    </row>
    <row r="576" spans="6:10" s="91" customFormat="1" ht="21" customHeight="1">
      <c r="F576" s="654" t="s">
        <v>2112</v>
      </c>
      <c r="G576" s="654" t="s">
        <v>818</v>
      </c>
      <c r="H576" s="654" t="s">
        <v>817</v>
      </c>
      <c r="I576" s="654" t="s">
        <v>1160</v>
      </c>
      <c r="J576" s="654" t="s">
        <v>2113</v>
      </c>
    </row>
    <row r="577" spans="6:10" s="91" customFormat="1" ht="33" customHeight="1">
      <c r="F577" s="654" t="s">
        <v>2114</v>
      </c>
      <c r="G577" s="654" t="s">
        <v>818</v>
      </c>
      <c r="H577" s="654" t="s">
        <v>817</v>
      </c>
      <c r="I577" s="654" t="s">
        <v>1163</v>
      </c>
      <c r="J577" s="654" t="s">
        <v>2115</v>
      </c>
    </row>
    <row r="578" spans="6:10" s="91" customFormat="1" ht="15">
      <c r="F578" s="654" t="s">
        <v>2116</v>
      </c>
      <c r="G578" s="654" t="s">
        <v>818</v>
      </c>
      <c r="H578" s="654" t="s">
        <v>817</v>
      </c>
      <c r="I578" s="654" t="s">
        <v>1166</v>
      </c>
      <c r="J578" s="654" t="s">
        <v>2117</v>
      </c>
    </row>
    <row r="579" spans="6:10" s="91" customFormat="1" ht="15">
      <c r="F579" s="654" t="s">
        <v>2118</v>
      </c>
      <c r="G579" s="654" t="s">
        <v>818</v>
      </c>
      <c r="H579" s="654" t="s">
        <v>817</v>
      </c>
      <c r="I579" s="654" t="s">
        <v>1169</v>
      </c>
      <c r="J579" s="654" t="s">
        <v>2119</v>
      </c>
    </row>
    <row r="580" spans="6:10" s="91" customFormat="1" ht="18.75" customHeight="1">
      <c r="F580" s="654" t="s">
        <v>2120</v>
      </c>
      <c r="G580" s="654" t="s">
        <v>818</v>
      </c>
      <c r="H580" s="654" t="s">
        <v>817</v>
      </c>
      <c r="I580" s="654" t="s">
        <v>1172</v>
      </c>
      <c r="J580" s="654" t="s">
        <v>882</v>
      </c>
    </row>
    <row r="581" spans="6:10" s="91" customFormat="1" ht="23.25" customHeight="1">
      <c r="F581" s="654" t="s">
        <v>2121</v>
      </c>
      <c r="G581" s="654" t="s">
        <v>818</v>
      </c>
      <c r="H581" s="654" t="s">
        <v>817</v>
      </c>
      <c r="I581" s="654" t="s">
        <v>1174</v>
      </c>
      <c r="J581" s="654" t="s">
        <v>2122</v>
      </c>
    </row>
    <row r="582" spans="6:10" s="91" customFormat="1" ht="35.25" customHeight="1">
      <c r="F582" s="654" t="s">
        <v>2123</v>
      </c>
      <c r="G582" s="654" t="s">
        <v>818</v>
      </c>
      <c r="H582" s="654" t="s">
        <v>817</v>
      </c>
      <c r="I582" s="654" t="s">
        <v>1177</v>
      </c>
      <c r="J582" s="654" t="s">
        <v>2124</v>
      </c>
    </row>
    <row r="583" spans="6:10" s="91" customFormat="1" ht="21" customHeight="1">
      <c r="F583" s="654" t="s">
        <v>2125</v>
      </c>
      <c r="G583" s="654" t="s">
        <v>818</v>
      </c>
      <c r="H583" s="654" t="s">
        <v>817</v>
      </c>
      <c r="I583" s="654" t="s">
        <v>1180</v>
      </c>
      <c r="J583" s="654" t="s">
        <v>2126</v>
      </c>
    </row>
    <row r="584" spans="6:10" s="91" customFormat="1" ht="33" customHeight="1">
      <c r="F584" s="654" t="s">
        <v>2127</v>
      </c>
      <c r="G584" s="654" t="s">
        <v>818</v>
      </c>
      <c r="H584" s="654" t="s">
        <v>817</v>
      </c>
      <c r="I584" s="654" t="s">
        <v>1183</v>
      </c>
      <c r="J584" s="654" t="s">
        <v>2128</v>
      </c>
    </row>
    <row r="585" spans="6:10" s="91" customFormat="1" ht="15">
      <c r="F585" s="654" t="s">
        <v>2129</v>
      </c>
      <c r="G585" s="654" t="s">
        <v>818</v>
      </c>
      <c r="H585" s="654" t="s">
        <v>817</v>
      </c>
      <c r="I585" s="654" t="s">
        <v>1186</v>
      </c>
      <c r="J585" s="654" t="s">
        <v>2130</v>
      </c>
    </row>
    <row r="586" spans="6:10" s="91" customFormat="1" ht="15">
      <c r="F586" s="654" t="s">
        <v>2131</v>
      </c>
      <c r="G586" s="654" t="s">
        <v>818</v>
      </c>
      <c r="H586" s="654" t="s">
        <v>817</v>
      </c>
      <c r="I586" s="654" t="s">
        <v>1189</v>
      </c>
      <c r="J586" s="654" t="s">
        <v>2132</v>
      </c>
    </row>
    <row r="587" spans="6:10" s="91" customFormat="1" ht="18.75" customHeight="1">
      <c r="F587" s="654" t="s">
        <v>2133</v>
      </c>
      <c r="G587" s="654" t="s">
        <v>818</v>
      </c>
      <c r="H587" s="654" t="s">
        <v>817</v>
      </c>
      <c r="I587" s="654" t="s">
        <v>1192</v>
      </c>
      <c r="J587" s="654" t="s">
        <v>2134</v>
      </c>
    </row>
    <row r="588" spans="6:10" s="91" customFormat="1" ht="23.25" customHeight="1">
      <c r="F588" s="654" t="s">
        <v>2135</v>
      </c>
      <c r="G588" s="654" t="s">
        <v>818</v>
      </c>
      <c r="H588" s="654" t="s">
        <v>817</v>
      </c>
      <c r="I588" s="654" t="s">
        <v>1195</v>
      </c>
      <c r="J588" s="654" t="s">
        <v>2136</v>
      </c>
    </row>
    <row r="589" spans="6:10" s="91" customFormat="1" ht="35.25" customHeight="1">
      <c r="F589" s="654" t="s">
        <v>2137</v>
      </c>
      <c r="G589" s="654" t="s">
        <v>818</v>
      </c>
      <c r="H589" s="654" t="s">
        <v>817</v>
      </c>
      <c r="I589" s="654" t="s">
        <v>1198</v>
      </c>
      <c r="J589" s="654" t="s">
        <v>2138</v>
      </c>
    </row>
    <row r="590" spans="6:10" s="91" customFormat="1" ht="21" customHeight="1">
      <c r="F590" s="654" t="s">
        <v>2139</v>
      </c>
      <c r="G590" s="654" t="s">
        <v>818</v>
      </c>
      <c r="H590" s="654" t="s">
        <v>817</v>
      </c>
      <c r="I590" s="654" t="s">
        <v>1201</v>
      </c>
      <c r="J590" s="654" t="s">
        <v>2140</v>
      </c>
    </row>
    <row r="591" spans="6:10" s="91" customFormat="1" ht="33" customHeight="1">
      <c r="F591" s="654" t="s">
        <v>2141</v>
      </c>
      <c r="G591" s="654" t="s">
        <v>818</v>
      </c>
      <c r="H591" s="654" t="s">
        <v>817</v>
      </c>
      <c r="I591" s="654" t="s">
        <v>1204</v>
      </c>
      <c r="J591" s="654" t="s">
        <v>2142</v>
      </c>
    </row>
    <row r="592" spans="6:10" s="91" customFormat="1" ht="15">
      <c r="F592" s="654" t="s">
        <v>2143</v>
      </c>
      <c r="G592" s="654" t="s">
        <v>818</v>
      </c>
      <c r="H592" s="654" t="s">
        <v>817</v>
      </c>
      <c r="I592" s="654" t="s">
        <v>1207</v>
      </c>
      <c r="J592" s="654" t="s">
        <v>2144</v>
      </c>
    </row>
    <row r="593" spans="6:10" s="91" customFormat="1" ht="15">
      <c r="F593" s="654" t="s">
        <v>2145</v>
      </c>
      <c r="G593" s="654" t="s">
        <v>818</v>
      </c>
      <c r="H593" s="654" t="s">
        <v>817</v>
      </c>
      <c r="I593" s="654" t="s">
        <v>1210</v>
      </c>
      <c r="J593" s="654" t="s">
        <v>2146</v>
      </c>
    </row>
    <row r="594" spans="6:10" s="91" customFormat="1" ht="18.75" customHeight="1">
      <c r="F594" s="654" t="s">
        <v>2147</v>
      </c>
      <c r="G594" s="654" t="s">
        <v>818</v>
      </c>
      <c r="H594" s="654" t="s">
        <v>817</v>
      </c>
      <c r="I594" s="654" t="s">
        <v>1213</v>
      </c>
      <c r="J594" s="654" t="s">
        <v>2148</v>
      </c>
    </row>
    <row r="595" spans="6:10" s="91" customFormat="1" ht="23.25" customHeight="1">
      <c r="F595" s="654" t="s">
        <v>2149</v>
      </c>
      <c r="G595" s="654" t="s">
        <v>818</v>
      </c>
      <c r="H595" s="654" t="s">
        <v>817</v>
      </c>
      <c r="I595" s="654" t="s">
        <v>1216</v>
      </c>
      <c r="J595" s="654" t="s">
        <v>2150</v>
      </c>
    </row>
    <row r="596" spans="6:10" s="91" customFormat="1" ht="35.25" customHeight="1">
      <c r="F596" s="654" t="s">
        <v>2151</v>
      </c>
      <c r="G596" s="654" t="s">
        <v>818</v>
      </c>
      <c r="H596" s="654" t="s">
        <v>817</v>
      </c>
      <c r="I596" s="654" t="s">
        <v>1219</v>
      </c>
      <c r="J596" s="654" t="s">
        <v>2152</v>
      </c>
    </row>
    <row r="597" spans="6:10" s="91" customFormat="1" ht="21" customHeight="1">
      <c r="F597" s="654" t="s">
        <v>2153</v>
      </c>
      <c r="G597" s="654" t="s">
        <v>818</v>
      </c>
      <c r="H597" s="654" t="s">
        <v>817</v>
      </c>
      <c r="I597" s="654" t="s">
        <v>1222</v>
      </c>
      <c r="J597" s="654" t="s">
        <v>2154</v>
      </c>
    </row>
    <row r="598" spans="6:10" s="91" customFormat="1" ht="33" customHeight="1">
      <c r="F598" s="654" t="s">
        <v>2155</v>
      </c>
      <c r="G598" s="654" t="s">
        <v>818</v>
      </c>
      <c r="H598" s="654" t="s">
        <v>817</v>
      </c>
      <c r="I598" s="654" t="s">
        <v>1225</v>
      </c>
      <c r="J598" s="654" t="s">
        <v>2156</v>
      </c>
    </row>
    <row r="599" spans="6:10" s="91" customFormat="1" ht="15">
      <c r="F599" s="654" t="s">
        <v>2157</v>
      </c>
      <c r="G599" s="654" t="s">
        <v>818</v>
      </c>
      <c r="H599" s="654" t="s">
        <v>817</v>
      </c>
      <c r="I599" s="654" t="s">
        <v>1228</v>
      </c>
      <c r="J599" s="654" t="s">
        <v>2158</v>
      </c>
    </row>
    <row r="600" spans="6:10" s="91" customFormat="1" ht="15">
      <c r="F600" s="654" t="s">
        <v>2159</v>
      </c>
      <c r="G600" s="654" t="s">
        <v>818</v>
      </c>
      <c r="H600" s="654" t="s">
        <v>817</v>
      </c>
      <c r="I600" s="654" t="s">
        <v>1231</v>
      </c>
      <c r="J600" s="654" t="s">
        <v>2160</v>
      </c>
    </row>
    <row r="601" spans="6:10" s="91" customFormat="1" ht="18.75" customHeight="1">
      <c r="F601" s="654" t="s">
        <v>2161</v>
      </c>
      <c r="G601" s="654" t="s">
        <v>818</v>
      </c>
      <c r="H601" s="654" t="s">
        <v>817</v>
      </c>
      <c r="I601" s="654" t="s">
        <v>1234</v>
      </c>
      <c r="J601" s="654" t="s">
        <v>2162</v>
      </c>
    </row>
    <row r="602" spans="6:10" s="91" customFormat="1" ht="23.25" customHeight="1">
      <c r="F602" s="654" t="s">
        <v>2163</v>
      </c>
      <c r="G602" s="654" t="s">
        <v>818</v>
      </c>
      <c r="H602" s="654" t="s">
        <v>817</v>
      </c>
      <c r="I602" s="654" t="s">
        <v>1237</v>
      </c>
      <c r="J602" s="654" t="s">
        <v>2164</v>
      </c>
    </row>
    <row r="603" spans="6:10" s="91" customFormat="1" ht="35.25" customHeight="1">
      <c r="F603" s="654" t="s">
        <v>2165</v>
      </c>
      <c r="G603" s="654" t="s">
        <v>818</v>
      </c>
      <c r="H603" s="654" t="s">
        <v>817</v>
      </c>
      <c r="I603" s="654" t="s">
        <v>1240</v>
      </c>
      <c r="J603" s="654" t="s">
        <v>2166</v>
      </c>
    </row>
    <row r="604" spans="6:10" s="91" customFormat="1" ht="21" customHeight="1">
      <c r="F604" s="654" t="s">
        <v>2167</v>
      </c>
      <c r="G604" s="654" t="s">
        <v>818</v>
      </c>
      <c r="H604" s="654" t="s">
        <v>817</v>
      </c>
      <c r="I604" s="654" t="s">
        <v>1243</v>
      </c>
      <c r="J604" s="654" t="s">
        <v>2168</v>
      </c>
    </row>
    <row r="605" spans="6:10" s="91" customFormat="1" ht="33" customHeight="1">
      <c r="F605" s="654" t="s">
        <v>2169</v>
      </c>
      <c r="G605" s="654" t="s">
        <v>818</v>
      </c>
      <c r="H605" s="654" t="s">
        <v>817</v>
      </c>
      <c r="I605" s="654" t="s">
        <v>1246</v>
      </c>
      <c r="J605" s="654" t="s">
        <v>2170</v>
      </c>
    </row>
    <row r="606" spans="6:10" s="91" customFormat="1" ht="15">
      <c r="F606" s="654" t="s">
        <v>2171</v>
      </c>
      <c r="G606" s="654" t="s">
        <v>818</v>
      </c>
      <c r="H606" s="654" t="s">
        <v>817</v>
      </c>
      <c r="I606" s="654" t="s">
        <v>1249</v>
      </c>
      <c r="J606" s="654" t="s">
        <v>2172</v>
      </c>
    </row>
    <row r="607" spans="6:10" s="91" customFormat="1" ht="15">
      <c r="F607" s="654" t="s">
        <v>2173</v>
      </c>
      <c r="G607" s="654" t="s">
        <v>818</v>
      </c>
      <c r="H607" s="654" t="s">
        <v>817</v>
      </c>
      <c r="I607" s="654" t="s">
        <v>1252</v>
      </c>
      <c r="J607" s="654" t="s">
        <v>1804</v>
      </c>
    </row>
    <row r="608" spans="6:10" s="91" customFormat="1" ht="18.75" customHeight="1">
      <c r="F608" s="654" t="s">
        <v>2174</v>
      </c>
      <c r="G608" s="654" t="s">
        <v>818</v>
      </c>
      <c r="H608" s="654" t="s">
        <v>817</v>
      </c>
      <c r="I608" s="654" t="s">
        <v>1255</v>
      </c>
      <c r="J608" s="654" t="s">
        <v>2175</v>
      </c>
    </row>
    <row r="609" spans="6:10" s="91" customFormat="1" ht="23.25" customHeight="1">
      <c r="F609" s="654" t="s">
        <v>2176</v>
      </c>
      <c r="G609" s="654" t="s">
        <v>818</v>
      </c>
      <c r="H609" s="654" t="s">
        <v>817</v>
      </c>
      <c r="I609" s="654" t="s">
        <v>1258</v>
      </c>
      <c r="J609" s="654" t="s">
        <v>2177</v>
      </c>
    </row>
    <row r="610" spans="6:10" s="91" customFormat="1" ht="35.25" customHeight="1">
      <c r="F610" s="654" t="s">
        <v>2178</v>
      </c>
      <c r="G610" s="654" t="s">
        <v>818</v>
      </c>
      <c r="H610" s="654" t="s">
        <v>817</v>
      </c>
      <c r="I610" s="654" t="s">
        <v>1261</v>
      </c>
      <c r="J610" s="654" t="s">
        <v>2179</v>
      </c>
    </row>
    <row r="611" spans="6:10" s="91" customFormat="1" ht="21" customHeight="1">
      <c r="F611" s="654" t="s">
        <v>2180</v>
      </c>
      <c r="G611" s="654" t="s">
        <v>818</v>
      </c>
      <c r="H611" s="654" t="s">
        <v>817</v>
      </c>
      <c r="I611" s="654" t="s">
        <v>1264</v>
      </c>
      <c r="J611" s="654" t="s">
        <v>1428</v>
      </c>
    </row>
    <row r="612" spans="6:10" s="91" customFormat="1" ht="33" customHeight="1">
      <c r="F612" s="654" t="s">
        <v>2181</v>
      </c>
      <c r="G612" s="654" t="s">
        <v>818</v>
      </c>
      <c r="H612" s="654" t="s">
        <v>817</v>
      </c>
      <c r="I612" s="654" t="s">
        <v>1267</v>
      </c>
      <c r="J612" s="654" t="s">
        <v>2182</v>
      </c>
    </row>
    <row r="613" spans="6:10" s="91" customFormat="1" ht="15">
      <c r="F613" s="654" t="s">
        <v>2183</v>
      </c>
      <c r="G613" s="654" t="s">
        <v>818</v>
      </c>
      <c r="H613" s="654" t="s">
        <v>817</v>
      </c>
      <c r="I613" s="654" t="s">
        <v>1270</v>
      </c>
      <c r="J613" s="654" t="s">
        <v>2184</v>
      </c>
    </row>
    <row r="614" spans="6:10" s="91" customFormat="1" ht="15">
      <c r="F614" s="654" t="s">
        <v>2185</v>
      </c>
      <c r="G614" s="654" t="s">
        <v>818</v>
      </c>
      <c r="H614" s="654" t="s">
        <v>817</v>
      </c>
      <c r="I614" s="654" t="s">
        <v>1273</v>
      </c>
      <c r="J614" s="654" t="s">
        <v>2186</v>
      </c>
    </row>
    <row r="615" spans="6:10" s="91" customFormat="1" ht="18.75" customHeight="1">
      <c r="F615" s="654" t="s">
        <v>2187</v>
      </c>
      <c r="G615" s="654" t="s">
        <v>818</v>
      </c>
      <c r="H615" s="654" t="s">
        <v>817</v>
      </c>
      <c r="I615" s="654" t="s">
        <v>1276</v>
      </c>
      <c r="J615" s="654" t="s">
        <v>2188</v>
      </c>
    </row>
    <row r="616" spans="6:10" s="91" customFormat="1" ht="23.25" customHeight="1">
      <c r="F616" s="654" t="s">
        <v>2189</v>
      </c>
      <c r="G616" s="654" t="s">
        <v>818</v>
      </c>
      <c r="H616" s="654" t="s">
        <v>817</v>
      </c>
      <c r="I616" s="654" t="s">
        <v>1279</v>
      </c>
      <c r="J616" s="654" t="s">
        <v>2190</v>
      </c>
    </row>
    <row r="617" spans="6:10" s="91" customFormat="1" ht="35.25" customHeight="1">
      <c r="F617" s="654" t="s">
        <v>2191</v>
      </c>
      <c r="G617" s="654" t="s">
        <v>818</v>
      </c>
      <c r="H617" s="654" t="s">
        <v>817</v>
      </c>
      <c r="I617" s="654" t="s">
        <v>1282</v>
      </c>
      <c r="J617" s="654" t="s">
        <v>2192</v>
      </c>
    </row>
    <row r="618" spans="6:10" s="91" customFormat="1" ht="21" customHeight="1">
      <c r="F618" s="654" t="s">
        <v>2193</v>
      </c>
      <c r="G618" s="654" t="s">
        <v>818</v>
      </c>
      <c r="H618" s="654" t="s">
        <v>817</v>
      </c>
      <c r="I618" s="654" t="s">
        <v>1285</v>
      </c>
      <c r="J618" s="654" t="s">
        <v>2194</v>
      </c>
    </row>
    <row r="619" spans="6:10" s="91" customFormat="1" ht="33" customHeight="1">
      <c r="F619" s="654" t="s">
        <v>2195</v>
      </c>
      <c r="G619" s="654" t="s">
        <v>818</v>
      </c>
      <c r="H619" s="654" t="s">
        <v>817</v>
      </c>
      <c r="I619" s="654" t="s">
        <v>1288</v>
      </c>
      <c r="J619" s="654" t="s">
        <v>2196</v>
      </c>
    </row>
    <row r="620" spans="6:10" s="91" customFormat="1" ht="15">
      <c r="F620" s="654" t="s">
        <v>2197</v>
      </c>
      <c r="G620" s="654" t="s">
        <v>818</v>
      </c>
      <c r="H620" s="654" t="s">
        <v>817</v>
      </c>
      <c r="I620" s="654" t="s">
        <v>1291</v>
      </c>
      <c r="J620" s="654" t="s">
        <v>2198</v>
      </c>
    </row>
    <row r="621" spans="6:10" s="91" customFormat="1" ht="15">
      <c r="F621" s="654" t="s">
        <v>2199</v>
      </c>
      <c r="G621" s="654" t="s">
        <v>818</v>
      </c>
      <c r="H621" s="654" t="s">
        <v>817</v>
      </c>
      <c r="I621" s="654" t="s">
        <v>1294</v>
      </c>
      <c r="J621" s="654" t="s">
        <v>2200</v>
      </c>
    </row>
    <row r="622" spans="6:10" s="91" customFormat="1" ht="18.75" customHeight="1">
      <c r="F622" s="654" t="s">
        <v>2201</v>
      </c>
      <c r="G622" s="654" t="s">
        <v>818</v>
      </c>
      <c r="H622" s="654" t="s">
        <v>817</v>
      </c>
      <c r="I622" s="654" t="s">
        <v>1297</v>
      </c>
      <c r="J622" s="654" t="s">
        <v>2202</v>
      </c>
    </row>
    <row r="623" spans="6:10" s="91" customFormat="1" ht="23.25" customHeight="1">
      <c r="F623" s="654" t="s">
        <v>2203</v>
      </c>
      <c r="G623" s="654" t="s">
        <v>818</v>
      </c>
      <c r="H623" s="654" t="s">
        <v>817</v>
      </c>
      <c r="I623" s="654" t="s">
        <v>1300</v>
      </c>
      <c r="J623" s="654" t="s">
        <v>2204</v>
      </c>
    </row>
    <row r="624" spans="6:10" s="91" customFormat="1" ht="35.25" customHeight="1">
      <c r="F624" s="654" t="s">
        <v>2205</v>
      </c>
      <c r="G624" s="654" t="s">
        <v>818</v>
      </c>
      <c r="H624" s="654" t="s">
        <v>817</v>
      </c>
      <c r="I624" s="654" t="s">
        <v>1303</v>
      </c>
      <c r="J624" s="654" t="s">
        <v>2206</v>
      </c>
    </row>
    <row r="625" spans="6:10" s="91" customFormat="1" ht="21" customHeight="1">
      <c r="F625" s="654" t="s">
        <v>2207</v>
      </c>
      <c r="G625" s="654" t="s">
        <v>818</v>
      </c>
      <c r="H625" s="654" t="s">
        <v>817</v>
      </c>
      <c r="I625" s="654" t="s">
        <v>1306</v>
      </c>
      <c r="J625" s="654" t="s">
        <v>2208</v>
      </c>
    </row>
    <row r="626" spans="6:10" s="91" customFormat="1" ht="33" customHeight="1">
      <c r="F626" s="654" t="s">
        <v>2209</v>
      </c>
      <c r="G626" s="654" t="s">
        <v>818</v>
      </c>
      <c r="H626" s="654" t="s">
        <v>817</v>
      </c>
      <c r="I626" s="654" t="s">
        <v>1309</v>
      </c>
      <c r="J626" s="654" t="s">
        <v>2210</v>
      </c>
    </row>
    <row r="627" spans="6:10" s="91" customFormat="1" ht="15">
      <c r="F627" s="654" t="s">
        <v>2211</v>
      </c>
      <c r="G627" s="654" t="s">
        <v>818</v>
      </c>
      <c r="H627" s="654" t="s">
        <v>817</v>
      </c>
      <c r="I627" s="654" t="s">
        <v>2212</v>
      </c>
      <c r="J627" s="654" t="s">
        <v>2213</v>
      </c>
    </row>
    <row r="628" spans="6:10" s="91" customFormat="1" ht="15">
      <c r="F628" s="654" t="s">
        <v>2214</v>
      </c>
      <c r="G628" s="654" t="s">
        <v>818</v>
      </c>
      <c r="H628" s="654" t="s">
        <v>817</v>
      </c>
      <c r="I628" s="654" t="s">
        <v>1312</v>
      </c>
      <c r="J628" s="654" t="s">
        <v>2215</v>
      </c>
    </row>
    <row r="629" spans="6:10" s="91" customFormat="1" ht="18.75" customHeight="1">
      <c r="F629" s="654" t="s">
        <v>2216</v>
      </c>
      <c r="G629" s="654" t="s">
        <v>818</v>
      </c>
      <c r="H629" s="654" t="s">
        <v>817</v>
      </c>
      <c r="I629" s="654" t="s">
        <v>1315</v>
      </c>
      <c r="J629" s="654" t="s">
        <v>2217</v>
      </c>
    </row>
    <row r="630" spans="6:10" s="91" customFormat="1" ht="23.25" customHeight="1">
      <c r="F630" s="654" t="s">
        <v>2218</v>
      </c>
      <c r="G630" s="654" t="s">
        <v>818</v>
      </c>
      <c r="H630" s="654" t="s">
        <v>817</v>
      </c>
      <c r="I630" s="654" t="s">
        <v>1318</v>
      </c>
      <c r="J630" s="654" t="s">
        <v>2219</v>
      </c>
    </row>
    <row r="631" spans="6:10" s="91" customFormat="1" ht="35.25" customHeight="1">
      <c r="F631" s="654" t="s">
        <v>2220</v>
      </c>
      <c r="G631" s="654" t="s">
        <v>818</v>
      </c>
      <c r="H631" s="654" t="s">
        <v>817</v>
      </c>
      <c r="I631" s="654" t="s">
        <v>1321</v>
      </c>
      <c r="J631" s="654" t="s">
        <v>2221</v>
      </c>
    </row>
    <row r="632" spans="6:10" s="91" customFormat="1" ht="21" customHeight="1">
      <c r="F632" s="654" t="s">
        <v>2222</v>
      </c>
      <c r="G632" s="654" t="s">
        <v>818</v>
      </c>
      <c r="H632" s="654" t="s">
        <v>817</v>
      </c>
      <c r="I632" s="654" t="s">
        <v>1324</v>
      </c>
      <c r="J632" s="654" t="s">
        <v>2223</v>
      </c>
    </row>
    <row r="633" spans="6:10" s="91" customFormat="1" ht="33" customHeight="1">
      <c r="F633" s="654" t="s">
        <v>2224</v>
      </c>
      <c r="G633" s="654" t="s">
        <v>818</v>
      </c>
      <c r="H633" s="654" t="s">
        <v>817</v>
      </c>
      <c r="I633" s="654" t="s">
        <v>1327</v>
      </c>
      <c r="J633" s="654" t="s">
        <v>1316</v>
      </c>
    </row>
    <row r="634" spans="6:10" s="91" customFormat="1" ht="15">
      <c r="F634" s="654" t="s">
        <v>2225</v>
      </c>
      <c r="G634" s="654" t="s">
        <v>818</v>
      </c>
      <c r="H634" s="654" t="s">
        <v>817</v>
      </c>
      <c r="I634" s="654" t="s">
        <v>1330</v>
      </c>
      <c r="J634" s="654" t="s">
        <v>2226</v>
      </c>
    </row>
    <row r="635" spans="6:10" s="91" customFormat="1" ht="15">
      <c r="F635" s="654" t="s">
        <v>2227</v>
      </c>
      <c r="G635" s="654" t="s">
        <v>818</v>
      </c>
      <c r="H635" s="654" t="s">
        <v>817</v>
      </c>
      <c r="I635" s="654" t="s">
        <v>1333</v>
      </c>
      <c r="J635" s="654" t="s">
        <v>2228</v>
      </c>
    </row>
    <row r="636" spans="6:10" s="91" customFormat="1" ht="18.75" customHeight="1">
      <c r="F636" s="654" t="s">
        <v>2229</v>
      </c>
      <c r="G636" s="654" t="s">
        <v>818</v>
      </c>
      <c r="H636" s="654" t="s">
        <v>817</v>
      </c>
      <c r="I636" s="654" t="s">
        <v>1336</v>
      </c>
      <c r="J636" s="654" t="s">
        <v>2230</v>
      </c>
    </row>
    <row r="637" spans="6:10" s="91" customFormat="1" ht="23.25" customHeight="1">
      <c r="F637" s="654" t="s">
        <v>2231</v>
      </c>
      <c r="G637" s="654" t="s">
        <v>818</v>
      </c>
      <c r="H637" s="654" t="s">
        <v>817</v>
      </c>
      <c r="I637" s="654" t="s">
        <v>1339</v>
      </c>
      <c r="J637" s="654" t="s">
        <v>2232</v>
      </c>
    </row>
    <row r="638" spans="6:10" s="91" customFormat="1" ht="35.25" customHeight="1">
      <c r="F638" s="654" t="s">
        <v>2233</v>
      </c>
      <c r="G638" s="654" t="s">
        <v>818</v>
      </c>
      <c r="H638" s="654" t="s">
        <v>817</v>
      </c>
      <c r="I638" s="654" t="s">
        <v>1342</v>
      </c>
      <c r="J638" s="654" t="s">
        <v>2234</v>
      </c>
    </row>
    <row r="639" spans="6:10" s="91" customFormat="1" ht="21" customHeight="1">
      <c r="F639" s="654" t="s">
        <v>2235</v>
      </c>
      <c r="G639" s="654" t="s">
        <v>818</v>
      </c>
      <c r="H639" s="654" t="s">
        <v>817</v>
      </c>
      <c r="I639" s="654" t="s">
        <v>1345</v>
      </c>
      <c r="J639" s="654" t="s">
        <v>2236</v>
      </c>
    </row>
    <row r="640" spans="6:10" s="91" customFormat="1" ht="33" customHeight="1">
      <c r="F640" s="654" t="s">
        <v>2237</v>
      </c>
      <c r="G640" s="654" t="s">
        <v>818</v>
      </c>
      <c r="H640" s="654" t="s">
        <v>817</v>
      </c>
      <c r="I640" s="654" t="s">
        <v>1348</v>
      </c>
      <c r="J640" s="654" t="s">
        <v>2238</v>
      </c>
    </row>
    <row r="641" spans="6:10" s="91" customFormat="1" ht="15">
      <c r="F641" s="654" t="s">
        <v>2239</v>
      </c>
      <c r="G641" s="654" t="s">
        <v>818</v>
      </c>
      <c r="H641" s="654" t="s">
        <v>817</v>
      </c>
      <c r="I641" s="654" t="s">
        <v>1351</v>
      </c>
      <c r="J641" s="654" t="s">
        <v>2240</v>
      </c>
    </row>
    <row r="642" spans="6:10" s="91" customFormat="1" ht="15">
      <c r="F642" s="654" t="s">
        <v>2241</v>
      </c>
      <c r="G642" s="654" t="s">
        <v>818</v>
      </c>
      <c r="H642" s="654" t="s">
        <v>817</v>
      </c>
      <c r="I642" s="654" t="s">
        <v>1354</v>
      </c>
      <c r="J642" s="654" t="s">
        <v>2242</v>
      </c>
    </row>
    <row r="643" spans="6:10" s="91" customFormat="1" ht="18.75" customHeight="1">
      <c r="F643" s="654" t="s">
        <v>2243</v>
      </c>
      <c r="G643" s="654" t="s">
        <v>818</v>
      </c>
      <c r="H643" s="654" t="s">
        <v>817</v>
      </c>
      <c r="I643" s="654" t="s">
        <v>1357</v>
      </c>
      <c r="J643" s="654" t="s">
        <v>2244</v>
      </c>
    </row>
    <row r="644" spans="6:10" s="91" customFormat="1" ht="23.25" customHeight="1">
      <c r="F644" s="654" t="s">
        <v>2245</v>
      </c>
      <c r="G644" s="654" t="s">
        <v>818</v>
      </c>
      <c r="H644" s="654" t="s">
        <v>817</v>
      </c>
      <c r="I644" s="654" t="s">
        <v>1360</v>
      </c>
      <c r="J644" s="654" t="s">
        <v>2246</v>
      </c>
    </row>
    <row r="645" spans="6:10" s="91" customFormat="1" ht="35.25" customHeight="1">
      <c r="F645" s="654" t="s">
        <v>2247</v>
      </c>
      <c r="G645" s="654" t="s">
        <v>818</v>
      </c>
      <c r="H645" s="654" t="s">
        <v>817</v>
      </c>
      <c r="I645" s="654" t="s">
        <v>1363</v>
      </c>
      <c r="J645" s="654" t="s">
        <v>2248</v>
      </c>
    </row>
    <row r="646" spans="6:10" s="91" customFormat="1" ht="21" customHeight="1">
      <c r="F646" s="654" t="s">
        <v>2249</v>
      </c>
      <c r="G646" s="654" t="s">
        <v>818</v>
      </c>
      <c r="H646" s="654" t="s">
        <v>817</v>
      </c>
      <c r="I646" s="654" t="s">
        <v>1366</v>
      </c>
      <c r="J646" s="654" t="s">
        <v>2250</v>
      </c>
    </row>
    <row r="647" spans="6:10" s="91" customFormat="1" ht="33" customHeight="1">
      <c r="F647" s="654" t="s">
        <v>2251</v>
      </c>
      <c r="G647" s="654" t="s">
        <v>818</v>
      </c>
      <c r="H647" s="654" t="s">
        <v>817</v>
      </c>
      <c r="I647" s="654" t="s">
        <v>1369</v>
      </c>
      <c r="J647" s="654" t="s">
        <v>2252</v>
      </c>
    </row>
    <row r="648" spans="6:10" s="91" customFormat="1" ht="15">
      <c r="F648" s="654" t="s">
        <v>2253</v>
      </c>
      <c r="G648" s="654" t="s">
        <v>818</v>
      </c>
      <c r="H648" s="654" t="s">
        <v>817</v>
      </c>
      <c r="I648" s="654" t="s">
        <v>1372</v>
      </c>
      <c r="J648" s="654" t="s">
        <v>2254</v>
      </c>
    </row>
    <row r="649" spans="6:10" s="91" customFormat="1" ht="15">
      <c r="F649" s="654" t="s">
        <v>2255</v>
      </c>
      <c r="G649" s="654" t="s">
        <v>818</v>
      </c>
      <c r="H649" s="654" t="s">
        <v>817</v>
      </c>
      <c r="I649" s="654" t="s">
        <v>1375</v>
      </c>
      <c r="J649" s="654" t="s">
        <v>2256</v>
      </c>
    </row>
    <row r="650" spans="6:10" s="91" customFormat="1" ht="18.75" customHeight="1">
      <c r="F650" s="654" t="s">
        <v>2257</v>
      </c>
      <c r="G650" s="654" t="s">
        <v>818</v>
      </c>
      <c r="H650" s="654" t="s">
        <v>817</v>
      </c>
      <c r="I650" s="654" t="s">
        <v>1378</v>
      </c>
      <c r="J650" s="654" t="s">
        <v>2258</v>
      </c>
    </row>
    <row r="651" spans="6:10" s="91" customFormat="1" ht="23.25" customHeight="1">
      <c r="F651" s="654" t="s">
        <v>2259</v>
      </c>
      <c r="G651" s="654" t="s">
        <v>818</v>
      </c>
      <c r="H651" s="654" t="s">
        <v>817</v>
      </c>
      <c r="I651" s="654" t="s">
        <v>1381</v>
      </c>
      <c r="J651" s="654" t="s">
        <v>2260</v>
      </c>
    </row>
    <row r="652" spans="6:10" s="91" customFormat="1" ht="35.25" customHeight="1">
      <c r="F652" s="654" t="s">
        <v>2261</v>
      </c>
      <c r="G652" s="654" t="s">
        <v>818</v>
      </c>
      <c r="H652" s="654" t="s">
        <v>817</v>
      </c>
      <c r="I652" s="654" t="s">
        <v>2262</v>
      </c>
      <c r="J652" s="654" t="s">
        <v>2263</v>
      </c>
    </row>
    <row r="653" spans="6:10" s="91" customFormat="1" ht="21" customHeight="1">
      <c r="F653" s="654" t="s">
        <v>2264</v>
      </c>
      <c r="G653" s="654" t="s">
        <v>818</v>
      </c>
      <c r="H653" s="654" t="s">
        <v>817</v>
      </c>
      <c r="I653" s="654" t="s">
        <v>2265</v>
      </c>
      <c r="J653" s="654" t="s">
        <v>2266</v>
      </c>
    </row>
    <row r="654" spans="6:10" s="91" customFormat="1" ht="33" customHeight="1">
      <c r="F654" s="654" t="s">
        <v>2267</v>
      </c>
      <c r="G654" s="654" t="s">
        <v>818</v>
      </c>
      <c r="H654" s="654" t="s">
        <v>817</v>
      </c>
      <c r="I654" s="654" t="s">
        <v>2268</v>
      </c>
      <c r="J654" s="654" t="s">
        <v>2269</v>
      </c>
    </row>
    <row r="655" spans="6:10" s="91" customFormat="1" ht="15">
      <c r="F655" s="654" t="s">
        <v>2270</v>
      </c>
      <c r="G655" s="654" t="s">
        <v>818</v>
      </c>
      <c r="H655" s="654" t="s">
        <v>817</v>
      </c>
      <c r="I655" s="654" t="s">
        <v>2271</v>
      </c>
      <c r="J655" s="654" t="s">
        <v>2272</v>
      </c>
    </row>
    <row r="656" spans="6:10" s="91" customFormat="1" ht="15">
      <c r="F656" s="654" t="s">
        <v>2273</v>
      </c>
      <c r="G656" s="654" t="s">
        <v>818</v>
      </c>
      <c r="H656" s="654" t="s">
        <v>817</v>
      </c>
      <c r="I656" s="654" t="s">
        <v>2274</v>
      </c>
      <c r="J656" s="654" t="s">
        <v>2275</v>
      </c>
    </row>
    <row r="657" spans="6:10" s="91" customFormat="1" ht="18.75" customHeight="1">
      <c r="F657" s="654" t="s">
        <v>2276</v>
      </c>
      <c r="G657" s="654" t="s">
        <v>818</v>
      </c>
      <c r="H657" s="654" t="s">
        <v>817</v>
      </c>
      <c r="I657" s="654" t="s">
        <v>2277</v>
      </c>
      <c r="J657" s="654" t="s">
        <v>2278</v>
      </c>
    </row>
    <row r="658" spans="6:10" s="91" customFormat="1" ht="23.25" customHeight="1">
      <c r="F658" s="654" t="s">
        <v>2279</v>
      </c>
      <c r="G658" s="654" t="s">
        <v>820</v>
      </c>
      <c r="H658" s="654" t="s">
        <v>819</v>
      </c>
      <c r="I658" s="654" t="s">
        <v>868</v>
      </c>
      <c r="J658" s="654" t="s">
        <v>2280</v>
      </c>
    </row>
    <row r="659" spans="6:10" s="91" customFormat="1" ht="35.25" customHeight="1">
      <c r="F659" s="654" t="s">
        <v>2281</v>
      </c>
      <c r="G659" s="654" t="s">
        <v>820</v>
      </c>
      <c r="H659" s="654" t="s">
        <v>819</v>
      </c>
      <c r="I659" s="654" t="s">
        <v>870</v>
      </c>
      <c r="J659" s="654" t="s">
        <v>2282</v>
      </c>
    </row>
    <row r="660" spans="6:10" s="91" customFormat="1" ht="21" customHeight="1">
      <c r="F660" s="654" t="s">
        <v>2283</v>
      </c>
      <c r="G660" s="654" t="s">
        <v>820</v>
      </c>
      <c r="H660" s="654" t="s">
        <v>819</v>
      </c>
      <c r="I660" s="654" t="s">
        <v>874</v>
      </c>
      <c r="J660" s="654" t="s">
        <v>2284</v>
      </c>
    </row>
    <row r="661" spans="6:10" s="91" customFormat="1" ht="33" customHeight="1">
      <c r="F661" s="654" t="s">
        <v>2285</v>
      </c>
      <c r="G661" s="654" t="s">
        <v>820</v>
      </c>
      <c r="H661" s="654" t="s">
        <v>819</v>
      </c>
      <c r="I661" s="654" t="s">
        <v>878</v>
      </c>
      <c r="J661" s="654" t="s">
        <v>2286</v>
      </c>
    </row>
    <row r="662" spans="6:10" s="91" customFormat="1" ht="15">
      <c r="F662" s="654" t="s">
        <v>2287</v>
      </c>
      <c r="G662" s="654" t="s">
        <v>820</v>
      </c>
      <c r="H662" s="654" t="s">
        <v>819</v>
      </c>
      <c r="I662" s="654" t="s">
        <v>881</v>
      </c>
      <c r="J662" s="654" t="s">
        <v>2288</v>
      </c>
    </row>
    <row r="663" spans="6:10" s="91" customFormat="1" ht="15">
      <c r="F663" s="654" t="s">
        <v>2289</v>
      </c>
      <c r="G663" s="654" t="s">
        <v>820</v>
      </c>
      <c r="H663" s="654" t="s">
        <v>819</v>
      </c>
      <c r="I663" s="654" t="s">
        <v>885</v>
      </c>
      <c r="J663" s="654" t="s">
        <v>2290</v>
      </c>
    </row>
    <row r="664" spans="6:10" s="91" customFormat="1" ht="18.75" customHeight="1">
      <c r="F664" s="654" t="s">
        <v>2291</v>
      </c>
      <c r="G664" s="654" t="s">
        <v>820</v>
      </c>
      <c r="H664" s="654" t="s">
        <v>819</v>
      </c>
      <c r="I664" s="654" t="s">
        <v>888</v>
      </c>
      <c r="J664" s="654" t="s">
        <v>2292</v>
      </c>
    </row>
    <row r="665" spans="6:10" s="91" customFormat="1" ht="23.25" customHeight="1">
      <c r="F665" s="654" t="s">
        <v>2293</v>
      </c>
      <c r="G665" s="654" t="s">
        <v>820</v>
      </c>
      <c r="H665" s="654" t="s">
        <v>819</v>
      </c>
      <c r="I665" s="654" t="s">
        <v>891</v>
      </c>
      <c r="J665" s="654" t="s">
        <v>2294</v>
      </c>
    </row>
    <row r="666" spans="6:10" s="91" customFormat="1" ht="35.25" customHeight="1">
      <c r="F666" s="654" t="s">
        <v>2295</v>
      </c>
      <c r="G666" s="654" t="s">
        <v>820</v>
      </c>
      <c r="H666" s="654" t="s">
        <v>819</v>
      </c>
      <c r="I666" s="654" t="s">
        <v>894</v>
      </c>
      <c r="J666" s="654" t="s">
        <v>2296</v>
      </c>
    </row>
    <row r="667" spans="6:10" s="91" customFormat="1" ht="21" customHeight="1">
      <c r="F667" s="654" t="s">
        <v>2297</v>
      </c>
      <c r="G667" s="654" t="s">
        <v>820</v>
      </c>
      <c r="H667" s="654" t="s">
        <v>819</v>
      </c>
      <c r="I667" s="654" t="s">
        <v>898</v>
      </c>
      <c r="J667" s="654" t="s">
        <v>2298</v>
      </c>
    </row>
    <row r="668" spans="6:10" s="91" customFormat="1" ht="33" customHeight="1">
      <c r="F668" s="654" t="s">
        <v>2299</v>
      </c>
      <c r="G668" s="654" t="s">
        <v>820</v>
      </c>
      <c r="H668" s="654" t="s">
        <v>819</v>
      </c>
      <c r="I668" s="654" t="s">
        <v>901</v>
      </c>
      <c r="J668" s="654" t="s">
        <v>2300</v>
      </c>
    </row>
    <row r="669" spans="6:10" s="91" customFormat="1" ht="15">
      <c r="F669" s="654" t="s">
        <v>2301</v>
      </c>
      <c r="G669" s="654" t="s">
        <v>820</v>
      </c>
      <c r="H669" s="654" t="s">
        <v>819</v>
      </c>
      <c r="I669" s="654" t="s">
        <v>972</v>
      </c>
      <c r="J669" s="654" t="s">
        <v>2302</v>
      </c>
    </row>
    <row r="670" spans="6:10" s="91" customFormat="1" ht="15">
      <c r="F670" s="654" t="s">
        <v>2303</v>
      </c>
      <c r="G670" s="654" t="s">
        <v>820</v>
      </c>
      <c r="H670" s="654" t="s">
        <v>819</v>
      </c>
      <c r="I670" s="654" t="s">
        <v>974</v>
      </c>
      <c r="J670" s="654" t="s">
        <v>2304</v>
      </c>
    </row>
    <row r="671" spans="6:10" s="91" customFormat="1" ht="18.75" customHeight="1">
      <c r="F671" s="654" t="s">
        <v>2305</v>
      </c>
      <c r="G671" s="654" t="s">
        <v>820</v>
      </c>
      <c r="H671" s="654" t="s">
        <v>819</v>
      </c>
      <c r="I671" s="654" t="s">
        <v>976</v>
      </c>
      <c r="J671" s="654" t="s">
        <v>2306</v>
      </c>
    </row>
    <row r="672" spans="6:10" s="91" customFormat="1" ht="23.25" customHeight="1">
      <c r="F672" s="654" t="s">
        <v>2307</v>
      </c>
      <c r="G672" s="654" t="s">
        <v>820</v>
      </c>
      <c r="H672" s="654" t="s">
        <v>819</v>
      </c>
      <c r="I672" s="654" t="s">
        <v>979</v>
      </c>
      <c r="J672" s="654" t="s">
        <v>2308</v>
      </c>
    </row>
    <row r="673" spans="6:10" s="91" customFormat="1" ht="35.25" customHeight="1">
      <c r="F673" s="654" t="s">
        <v>2309</v>
      </c>
      <c r="G673" s="654" t="s">
        <v>820</v>
      </c>
      <c r="H673" s="654" t="s">
        <v>819</v>
      </c>
      <c r="I673" s="654" t="s">
        <v>982</v>
      </c>
      <c r="J673" s="654" t="s">
        <v>2310</v>
      </c>
    </row>
    <row r="674" spans="6:10" s="91" customFormat="1" ht="21" customHeight="1">
      <c r="F674" s="654" t="s">
        <v>2311</v>
      </c>
      <c r="G674" s="654" t="s">
        <v>820</v>
      </c>
      <c r="H674" s="654" t="s">
        <v>819</v>
      </c>
      <c r="I674" s="654" t="s">
        <v>985</v>
      </c>
      <c r="J674" s="654" t="s">
        <v>2312</v>
      </c>
    </row>
    <row r="675" spans="6:10" s="91" customFormat="1" ht="33" customHeight="1">
      <c r="F675" s="654" t="s">
        <v>2313</v>
      </c>
      <c r="G675" s="654" t="s">
        <v>820</v>
      </c>
      <c r="H675" s="654" t="s">
        <v>819</v>
      </c>
      <c r="I675" s="654" t="s">
        <v>988</v>
      </c>
      <c r="J675" s="654" t="s">
        <v>2314</v>
      </c>
    </row>
    <row r="676" spans="6:10" s="91" customFormat="1" ht="15">
      <c r="F676" s="654" t="s">
        <v>2315</v>
      </c>
      <c r="G676" s="654" t="s">
        <v>820</v>
      </c>
      <c r="H676" s="654" t="s">
        <v>819</v>
      </c>
      <c r="I676" s="654" t="s">
        <v>991</v>
      </c>
      <c r="J676" s="654" t="s">
        <v>2316</v>
      </c>
    </row>
    <row r="677" spans="6:10" s="91" customFormat="1" ht="15">
      <c r="F677" s="654" t="s">
        <v>2317</v>
      </c>
      <c r="G677" s="654" t="s">
        <v>820</v>
      </c>
      <c r="H677" s="654" t="s">
        <v>819</v>
      </c>
      <c r="I677" s="654" t="s">
        <v>993</v>
      </c>
      <c r="J677" s="654" t="s">
        <v>2318</v>
      </c>
    </row>
    <row r="678" spans="6:10" s="91" customFormat="1" ht="18.75" customHeight="1">
      <c r="F678" s="654" t="s">
        <v>2319</v>
      </c>
      <c r="G678" s="654" t="s">
        <v>820</v>
      </c>
      <c r="H678" s="654" t="s">
        <v>819</v>
      </c>
      <c r="I678" s="654" t="s">
        <v>996</v>
      </c>
      <c r="J678" s="654" t="s">
        <v>2320</v>
      </c>
    </row>
    <row r="679" spans="6:10" s="91" customFormat="1" ht="23.25" customHeight="1">
      <c r="F679" s="654" t="s">
        <v>2321</v>
      </c>
      <c r="G679" s="654" t="s">
        <v>820</v>
      </c>
      <c r="H679" s="654" t="s">
        <v>819</v>
      </c>
      <c r="I679" s="654" t="s">
        <v>999</v>
      </c>
      <c r="J679" s="654" t="s">
        <v>2322</v>
      </c>
    </row>
    <row r="680" spans="6:10" s="91" customFormat="1" ht="35.25" customHeight="1">
      <c r="F680" s="654" t="s">
        <v>2323</v>
      </c>
      <c r="G680" s="654" t="s">
        <v>820</v>
      </c>
      <c r="H680" s="654" t="s">
        <v>819</v>
      </c>
      <c r="I680" s="654" t="s">
        <v>1002</v>
      </c>
      <c r="J680" s="654" t="s">
        <v>2324</v>
      </c>
    </row>
    <row r="681" spans="6:10" s="91" customFormat="1" ht="21" customHeight="1">
      <c r="F681" s="654" t="s">
        <v>2325</v>
      </c>
      <c r="G681" s="654" t="s">
        <v>820</v>
      </c>
      <c r="H681" s="654" t="s">
        <v>819</v>
      </c>
      <c r="I681" s="654" t="s">
        <v>1005</v>
      </c>
      <c r="J681" s="654" t="s">
        <v>2326</v>
      </c>
    </row>
    <row r="682" spans="6:10" s="91" customFormat="1" ht="33" customHeight="1">
      <c r="F682" s="654" t="s">
        <v>2327</v>
      </c>
      <c r="G682" s="654" t="s">
        <v>820</v>
      </c>
      <c r="H682" s="654" t="s">
        <v>819</v>
      </c>
      <c r="I682" s="654" t="s">
        <v>1008</v>
      </c>
      <c r="J682" s="654" t="s">
        <v>2328</v>
      </c>
    </row>
    <row r="683" spans="6:10" s="91" customFormat="1" ht="15">
      <c r="F683" s="654" t="s">
        <v>2329</v>
      </c>
      <c r="G683" s="654" t="s">
        <v>820</v>
      </c>
      <c r="H683" s="654" t="s">
        <v>819</v>
      </c>
      <c r="I683" s="654" t="s">
        <v>1011</v>
      </c>
      <c r="J683" s="654" t="s">
        <v>2330</v>
      </c>
    </row>
    <row r="684" spans="6:10" s="91" customFormat="1" ht="15">
      <c r="F684" s="654" t="s">
        <v>2331</v>
      </c>
      <c r="G684" s="654" t="s">
        <v>820</v>
      </c>
      <c r="H684" s="654" t="s">
        <v>819</v>
      </c>
      <c r="I684" s="654" t="s">
        <v>1014</v>
      </c>
      <c r="J684" s="654" t="s">
        <v>2332</v>
      </c>
    </row>
    <row r="685" spans="6:10" s="91" customFormat="1" ht="18.75" customHeight="1">
      <c r="F685" s="654" t="s">
        <v>2333</v>
      </c>
      <c r="G685" s="654" t="s">
        <v>820</v>
      </c>
      <c r="H685" s="654" t="s">
        <v>819</v>
      </c>
      <c r="I685" s="654" t="s">
        <v>1017</v>
      </c>
      <c r="J685" s="654" t="s">
        <v>2334</v>
      </c>
    </row>
    <row r="686" spans="6:10" s="91" customFormat="1" ht="23.25" customHeight="1">
      <c r="F686" s="654" t="s">
        <v>2335</v>
      </c>
      <c r="G686" s="654" t="s">
        <v>820</v>
      </c>
      <c r="H686" s="654" t="s">
        <v>819</v>
      </c>
      <c r="I686" s="654" t="s">
        <v>1020</v>
      </c>
      <c r="J686" s="654" t="s">
        <v>2336</v>
      </c>
    </row>
    <row r="687" spans="6:10" s="91" customFormat="1" ht="35.25" customHeight="1">
      <c r="F687" s="654" t="s">
        <v>2337</v>
      </c>
      <c r="G687" s="654" t="s">
        <v>820</v>
      </c>
      <c r="H687" s="654" t="s">
        <v>819</v>
      </c>
      <c r="I687" s="654" t="s">
        <v>1023</v>
      </c>
      <c r="J687" s="654" t="s">
        <v>2338</v>
      </c>
    </row>
    <row r="688" spans="6:10" s="91" customFormat="1" ht="21" customHeight="1">
      <c r="F688" s="654" t="s">
        <v>2339</v>
      </c>
      <c r="G688" s="654" t="s">
        <v>820</v>
      </c>
      <c r="H688" s="654" t="s">
        <v>819</v>
      </c>
      <c r="I688" s="654" t="s">
        <v>1026</v>
      </c>
      <c r="J688" s="654" t="s">
        <v>2340</v>
      </c>
    </row>
    <row r="689" spans="6:10" s="91" customFormat="1" ht="33" customHeight="1">
      <c r="F689" s="654" t="s">
        <v>2341</v>
      </c>
      <c r="G689" s="654" t="s">
        <v>820</v>
      </c>
      <c r="H689" s="654" t="s">
        <v>819</v>
      </c>
      <c r="I689" s="654" t="s">
        <v>1029</v>
      </c>
      <c r="J689" s="654" t="s">
        <v>2342</v>
      </c>
    </row>
    <row r="690" spans="6:10" s="91" customFormat="1" ht="15">
      <c r="F690" s="654" t="s">
        <v>2343</v>
      </c>
      <c r="G690" s="654" t="s">
        <v>820</v>
      </c>
      <c r="H690" s="654" t="s">
        <v>819</v>
      </c>
      <c r="I690" s="654" t="s">
        <v>1032</v>
      </c>
      <c r="J690" s="654" t="s">
        <v>2344</v>
      </c>
    </row>
    <row r="691" spans="6:10" s="91" customFormat="1" ht="15">
      <c r="F691" s="654" t="s">
        <v>2345</v>
      </c>
      <c r="G691" s="654" t="s">
        <v>820</v>
      </c>
      <c r="H691" s="654" t="s">
        <v>819</v>
      </c>
      <c r="I691" s="654" t="s">
        <v>1035</v>
      </c>
      <c r="J691" s="654" t="s">
        <v>2346</v>
      </c>
    </row>
    <row r="692" spans="6:10" s="91" customFormat="1" ht="18.75" customHeight="1">
      <c r="F692" s="654" t="s">
        <v>2347</v>
      </c>
      <c r="G692" s="654" t="s">
        <v>820</v>
      </c>
      <c r="H692" s="654" t="s">
        <v>819</v>
      </c>
      <c r="I692" s="654" t="s">
        <v>1038</v>
      </c>
      <c r="J692" s="654" t="s">
        <v>2348</v>
      </c>
    </row>
    <row r="693" spans="6:10" s="91" customFormat="1" ht="23.25" customHeight="1">
      <c r="F693" s="654" t="s">
        <v>2349</v>
      </c>
      <c r="G693" s="654" t="s">
        <v>820</v>
      </c>
      <c r="H693" s="654" t="s">
        <v>819</v>
      </c>
      <c r="I693" s="654" t="s">
        <v>1041</v>
      </c>
      <c r="J693" s="654" t="s">
        <v>2350</v>
      </c>
    </row>
    <row r="694" spans="6:10" s="91" customFormat="1" ht="35.25" customHeight="1">
      <c r="F694" s="654" t="s">
        <v>2351</v>
      </c>
      <c r="G694" s="654" t="s">
        <v>820</v>
      </c>
      <c r="H694" s="654" t="s">
        <v>819</v>
      </c>
      <c r="I694" s="654" t="s">
        <v>1044</v>
      </c>
      <c r="J694" s="654" t="s">
        <v>2352</v>
      </c>
    </row>
    <row r="695" spans="6:10" s="91" customFormat="1" ht="21" customHeight="1">
      <c r="F695" s="654" t="s">
        <v>2353</v>
      </c>
      <c r="G695" s="654" t="s">
        <v>820</v>
      </c>
      <c r="H695" s="654" t="s">
        <v>819</v>
      </c>
      <c r="I695" s="654" t="s">
        <v>1047</v>
      </c>
      <c r="J695" s="654" t="s">
        <v>2354</v>
      </c>
    </row>
    <row r="696" spans="6:10" s="91" customFormat="1" ht="33" customHeight="1">
      <c r="F696" s="654" t="s">
        <v>2355</v>
      </c>
      <c r="G696" s="654" t="s">
        <v>820</v>
      </c>
      <c r="H696" s="654" t="s">
        <v>819</v>
      </c>
      <c r="I696" s="654" t="s">
        <v>1145</v>
      </c>
      <c r="J696" s="654" t="s">
        <v>2356</v>
      </c>
    </row>
    <row r="697" spans="6:10" s="91" customFormat="1" ht="15">
      <c r="F697" s="654" t="s">
        <v>2357</v>
      </c>
      <c r="G697" s="654" t="s">
        <v>820</v>
      </c>
      <c r="H697" s="654" t="s">
        <v>819</v>
      </c>
      <c r="I697" s="654" t="s">
        <v>1148</v>
      </c>
      <c r="J697" s="654" t="s">
        <v>2358</v>
      </c>
    </row>
    <row r="698" spans="6:10" s="91" customFormat="1" ht="15">
      <c r="F698" s="654" t="s">
        <v>2359</v>
      </c>
      <c r="G698" s="654" t="s">
        <v>820</v>
      </c>
      <c r="H698" s="654" t="s">
        <v>819</v>
      </c>
      <c r="I698" s="654" t="s">
        <v>1151</v>
      </c>
      <c r="J698" s="654" t="s">
        <v>2360</v>
      </c>
    </row>
    <row r="699" spans="6:10" s="91" customFormat="1" ht="18.75" customHeight="1">
      <c r="F699" s="654" t="s">
        <v>2361</v>
      </c>
      <c r="G699" s="654" t="s">
        <v>820</v>
      </c>
      <c r="H699" s="654" t="s">
        <v>819</v>
      </c>
      <c r="I699" s="654" t="s">
        <v>1154</v>
      </c>
      <c r="J699" s="654" t="s">
        <v>2362</v>
      </c>
    </row>
    <row r="700" spans="6:10" s="91" customFormat="1" ht="23.25" customHeight="1">
      <c r="F700" s="654" t="s">
        <v>2363</v>
      </c>
      <c r="G700" s="654" t="s">
        <v>820</v>
      </c>
      <c r="H700" s="654" t="s">
        <v>819</v>
      </c>
      <c r="I700" s="654" t="s">
        <v>1157</v>
      </c>
      <c r="J700" s="654" t="s">
        <v>2364</v>
      </c>
    </row>
    <row r="701" spans="6:10" s="91" customFormat="1" ht="35.25" customHeight="1">
      <c r="F701" s="654" t="s">
        <v>2365</v>
      </c>
      <c r="G701" s="654" t="s">
        <v>820</v>
      </c>
      <c r="H701" s="654" t="s">
        <v>819</v>
      </c>
      <c r="I701" s="654" t="s">
        <v>1160</v>
      </c>
      <c r="J701" s="654" t="s">
        <v>2366</v>
      </c>
    </row>
    <row r="702" spans="6:10" s="91" customFormat="1" ht="21" customHeight="1">
      <c r="F702" s="654" t="s">
        <v>2367</v>
      </c>
      <c r="G702" s="654" t="s">
        <v>820</v>
      </c>
      <c r="H702" s="654" t="s">
        <v>819</v>
      </c>
      <c r="I702" s="654" t="s">
        <v>1163</v>
      </c>
      <c r="J702" s="654" t="s">
        <v>2368</v>
      </c>
    </row>
    <row r="703" spans="6:10" s="91" customFormat="1" ht="33" customHeight="1">
      <c r="F703" s="654" t="s">
        <v>2369</v>
      </c>
      <c r="G703" s="654" t="s">
        <v>820</v>
      </c>
      <c r="H703" s="654" t="s">
        <v>819</v>
      </c>
      <c r="I703" s="654" t="s">
        <v>1166</v>
      </c>
      <c r="J703" s="654" t="s">
        <v>2370</v>
      </c>
    </row>
    <row r="704" spans="6:10" s="91" customFormat="1" ht="15">
      <c r="F704" s="654" t="s">
        <v>2371</v>
      </c>
      <c r="G704" s="654" t="s">
        <v>820</v>
      </c>
      <c r="H704" s="654" t="s">
        <v>819</v>
      </c>
      <c r="I704" s="654" t="s">
        <v>1169</v>
      </c>
      <c r="J704" s="654" t="s">
        <v>2372</v>
      </c>
    </row>
    <row r="705" spans="6:10" s="91" customFormat="1" ht="15">
      <c r="F705" s="654" t="s">
        <v>2373</v>
      </c>
      <c r="G705" s="654" t="s">
        <v>820</v>
      </c>
      <c r="H705" s="654" t="s">
        <v>819</v>
      </c>
      <c r="I705" s="654" t="s">
        <v>1172</v>
      </c>
      <c r="J705" s="654" t="s">
        <v>2374</v>
      </c>
    </row>
    <row r="706" spans="6:10" s="91" customFormat="1" ht="18.75" customHeight="1">
      <c r="F706" s="654" t="s">
        <v>2375</v>
      </c>
      <c r="G706" s="654" t="s">
        <v>820</v>
      </c>
      <c r="H706" s="654" t="s">
        <v>819</v>
      </c>
      <c r="I706" s="654" t="s">
        <v>1174</v>
      </c>
      <c r="J706" s="654" t="s">
        <v>2376</v>
      </c>
    </row>
    <row r="707" spans="6:10" s="91" customFormat="1" ht="23.25" customHeight="1">
      <c r="F707" s="654" t="s">
        <v>2377</v>
      </c>
      <c r="G707" s="654" t="s">
        <v>820</v>
      </c>
      <c r="H707" s="654" t="s">
        <v>819</v>
      </c>
      <c r="I707" s="654" t="s">
        <v>1177</v>
      </c>
      <c r="J707" s="654" t="s">
        <v>2378</v>
      </c>
    </row>
    <row r="708" spans="6:10" s="91" customFormat="1" ht="35.25" customHeight="1">
      <c r="F708" s="654" t="s">
        <v>2379</v>
      </c>
      <c r="G708" s="654" t="s">
        <v>820</v>
      </c>
      <c r="H708" s="654" t="s">
        <v>819</v>
      </c>
      <c r="I708" s="654" t="s">
        <v>1180</v>
      </c>
      <c r="J708" s="654" t="s">
        <v>2380</v>
      </c>
    </row>
    <row r="709" spans="6:10" s="91" customFormat="1" ht="21" customHeight="1">
      <c r="F709" s="654" t="s">
        <v>2381</v>
      </c>
      <c r="G709" s="654" t="s">
        <v>820</v>
      </c>
      <c r="H709" s="654" t="s">
        <v>819</v>
      </c>
      <c r="I709" s="654" t="s">
        <v>1183</v>
      </c>
      <c r="J709" s="654" t="s">
        <v>2382</v>
      </c>
    </row>
    <row r="710" spans="6:10" s="91" customFormat="1" ht="33" customHeight="1">
      <c r="F710" s="654" t="s">
        <v>2383</v>
      </c>
      <c r="G710" s="654" t="s">
        <v>820</v>
      </c>
      <c r="H710" s="654" t="s">
        <v>819</v>
      </c>
      <c r="I710" s="654" t="s">
        <v>1186</v>
      </c>
      <c r="J710" s="654" t="s">
        <v>2384</v>
      </c>
    </row>
    <row r="711" spans="6:10" s="91" customFormat="1" ht="15">
      <c r="F711" s="654" t="s">
        <v>2385</v>
      </c>
      <c r="G711" s="654" t="s">
        <v>820</v>
      </c>
      <c r="H711" s="654" t="s">
        <v>819</v>
      </c>
      <c r="I711" s="654" t="s">
        <v>1189</v>
      </c>
      <c r="J711" s="654" t="s">
        <v>1929</v>
      </c>
    </row>
    <row r="712" spans="6:10" s="91" customFormat="1" ht="15">
      <c r="F712" s="654" t="s">
        <v>2386</v>
      </c>
      <c r="G712" s="654" t="s">
        <v>820</v>
      </c>
      <c r="H712" s="654" t="s">
        <v>819</v>
      </c>
      <c r="I712" s="654" t="s">
        <v>1192</v>
      </c>
      <c r="J712" s="654" t="s">
        <v>2387</v>
      </c>
    </row>
    <row r="713" spans="6:10" s="91" customFormat="1" ht="18.75" customHeight="1">
      <c r="F713" s="654" t="s">
        <v>2388</v>
      </c>
      <c r="G713" s="654" t="s">
        <v>820</v>
      </c>
      <c r="H713" s="654" t="s">
        <v>819</v>
      </c>
      <c r="I713" s="654" t="s">
        <v>1195</v>
      </c>
      <c r="J713" s="654" t="s">
        <v>823</v>
      </c>
    </row>
    <row r="714" spans="6:10" s="91" customFormat="1" ht="23.25" customHeight="1">
      <c r="F714" s="654" t="s">
        <v>2389</v>
      </c>
      <c r="G714" s="654" t="s">
        <v>820</v>
      </c>
      <c r="H714" s="654" t="s">
        <v>819</v>
      </c>
      <c r="I714" s="654" t="s">
        <v>1198</v>
      </c>
      <c r="J714" s="654" t="s">
        <v>2390</v>
      </c>
    </row>
    <row r="715" spans="6:10" s="91" customFormat="1" ht="35.25" customHeight="1">
      <c r="F715" s="654" t="s">
        <v>2391</v>
      </c>
      <c r="G715" s="654" t="s">
        <v>820</v>
      </c>
      <c r="H715" s="654" t="s">
        <v>819</v>
      </c>
      <c r="I715" s="654" t="s">
        <v>1201</v>
      </c>
      <c r="J715" s="654" t="s">
        <v>2392</v>
      </c>
    </row>
    <row r="716" spans="6:10" s="91" customFormat="1" ht="21" customHeight="1">
      <c r="F716" s="654" t="s">
        <v>2393</v>
      </c>
      <c r="G716" s="654" t="s">
        <v>820</v>
      </c>
      <c r="H716" s="654" t="s">
        <v>819</v>
      </c>
      <c r="I716" s="654" t="s">
        <v>1204</v>
      </c>
      <c r="J716" s="654" t="s">
        <v>2394</v>
      </c>
    </row>
    <row r="717" spans="6:10" s="91" customFormat="1" ht="33" customHeight="1">
      <c r="F717" s="654" t="s">
        <v>2395</v>
      </c>
      <c r="G717" s="654" t="s">
        <v>820</v>
      </c>
      <c r="H717" s="654" t="s">
        <v>819</v>
      </c>
      <c r="I717" s="654" t="s">
        <v>1207</v>
      </c>
      <c r="J717" s="654" t="s">
        <v>2396</v>
      </c>
    </row>
    <row r="718" spans="6:10" s="91" customFormat="1" ht="15">
      <c r="F718" s="654" t="s">
        <v>2397</v>
      </c>
      <c r="G718" s="654" t="s">
        <v>820</v>
      </c>
      <c r="H718" s="654" t="s">
        <v>819</v>
      </c>
      <c r="I718" s="654" t="s">
        <v>1210</v>
      </c>
      <c r="J718" s="654" t="s">
        <v>2398</v>
      </c>
    </row>
    <row r="719" spans="6:10" s="91" customFormat="1" ht="15">
      <c r="F719" s="654" t="s">
        <v>2399</v>
      </c>
      <c r="G719" s="654" t="s">
        <v>820</v>
      </c>
      <c r="H719" s="654" t="s">
        <v>819</v>
      </c>
      <c r="I719" s="654" t="s">
        <v>1213</v>
      </c>
      <c r="J719" s="654" t="s">
        <v>2400</v>
      </c>
    </row>
    <row r="720" spans="6:10" s="91" customFormat="1" ht="18.75" customHeight="1">
      <c r="F720" s="654" t="s">
        <v>2401</v>
      </c>
      <c r="G720" s="654" t="s">
        <v>820</v>
      </c>
      <c r="H720" s="654" t="s">
        <v>819</v>
      </c>
      <c r="I720" s="654" t="s">
        <v>1216</v>
      </c>
      <c r="J720" s="654" t="s">
        <v>2402</v>
      </c>
    </row>
    <row r="721" spans="6:10" s="91" customFormat="1" ht="23.25" customHeight="1">
      <c r="F721" s="654" t="s">
        <v>2403</v>
      </c>
      <c r="G721" s="654" t="s">
        <v>820</v>
      </c>
      <c r="H721" s="654" t="s">
        <v>819</v>
      </c>
      <c r="I721" s="654" t="s">
        <v>1219</v>
      </c>
      <c r="J721" s="654" t="s">
        <v>1569</v>
      </c>
    </row>
    <row r="722" spans="6:10" s="91" customFormat="1" ht="35.25" customHeight="1">
      <c r="F722" s="654" t="s">
        <v>2404</v>
      </c>
      <c r="G722" s="654" t="s">
        <v>820</v>
      </c>
      <c r="H722" s="654" t="s">
        <v>819</v>
      </c>
      <c r="I722" s="654" t="s">
        <v>1222</v>
      </c>
      <c r="J722" s="654" t="s">
        <v>2405</v>
      </c>
    </row>
    <row r="723" spans="6:10" s="91" customFormat="1" ht="21" customHeight="1">
      <c r="F723" s="654" t="s">
        <v>2406</v>
      </c>
      <c r="G723" s="654" t="s">
        <v>820</v>
      </c>
      <c r="H723" s="654" t="s">
        <v>819</v>
      </c>
      <c r="I723" s="654" t="s">
        <v>1225</v>
      </c>
      <c r="J723" s="654" t="s">
        <v>2407</v>
      </c>
    </row>
    <row r="724" spans="6:10" s="91" customFormat="1" ht="33" customHeight="1">
      <c r="F724" s="654" t="s">
        <v>2408</v>
      </c>
      <c r="G724" s="654" t="s">
        <v>820</v>
      </c>
      <c r="H724" s="654" t="s">
        <v>819</v>
      </c>
      <c r="I724" s="654" t="s">
        <v>1228</v>
      </c>
      <c r="J724" s="654" t="s">
        <v>2409</v>
      </c>
    </row>
    <row r="725" spans="6:10" s="91" customFormat="1" ht="15">
      <c r="F725" s="654" t="s">
        <v>2410</v>
      </c>
      <c r="G725" s="654" t="s">
        <v>820</v>
      </c>
      <c r="H725" s="654" t="s">
        <v>819</v>
      </c>
      <c r="I725" s="654" t="s">
        <v>1231</v>
      </c>
      <c r="J725" s="654" t="s">
        <v>2411</v>
      </c>
    </row>
    <row r="726" spans="6:10" s="91" customFormat="1" ht="15">
      <c r="F726" s="654" t="s">
        <v>2412</v>
      </c>
      <c r="G726" s="654" t="s">
        <v>820</v>
      </c>
      <c r="H726" s="654" t="s">
        <v>819</v>
      </c>
      <c r="I726" s="654" t="s">
        <v>1234</v>
      </c>
      <c r="J726" s="654" t="s">
        <v>2413</v>
      </c>
    </row>
    <row r="727" spans="6:10" s="91" customFormat="1" ht="18.75" customHeight="1">
      <c r="F727" s="654" t="s">
        <v>2414</v>
      </c>
      <c r="G727" s="654" t="s">
        <v>820</v>
      </c>
      <c r="H727" s="654" t="s">
        <v>819</v>
      </c>
      <c r="I727" s="654" t="s">
        <v>1237</v>
      </c>
      <c r="J727" s="654" t="s">
        <v>919</v>
      </c>
    </row>
    <row r="728" spans="6:10" s="91" customFormat="1" ht="23.25" customHeight="1">
      <c r="F728" s="654" t="s">
        <v>2415</v>
      </c>
      <c r="G728" s="654" t="s">
        <v>820</v>
      </c>
      <c r="H728" s="654" t="s">
        <v>819</v>
      </c>
      <c r="I728" s="654" t="s">
        <v>1240</v>
      </c>
      <c r="J728" s="654" t="s">
        <v>2416</v>
      </c>
    </row>
    <row r="729" spans="6:10" s="91" customFormat="1" ht="35.25" customHeight="1">
      <c r="F729" s="654" t="s">
        <v>2417</v>
      </c>
      <c r="G729" s="654" t="s">
        <v>820</v>
      </c>
      <c r="H729" s="654" t="s">
        <v>819</v>
      </c>
      <c r="I729" s="654" t="s">
        <v>1243</v>
      </c>
      <c r="J729" s="654" t="s">
        <v>1247</v>
      </c>
    </row>
    <row r="730" spans="6:10" s="91" customFormat="1" ht="21" customHeight="1">
      <c r="F730" s="654" t="s">
        <v>2418</v>
      </c>
      <c r="G730" s="654" t="s">
        <v>820</v>
      </c>
      <c r="H730" s="654" t="s">
        <v>819</v>
      </c>
      <c r="I730" s="654" t="s">
        <v>1246</v>
      </c>
      <c r="J730" s="654" t="s">
        <v>2419</v>
      </c>
    </row>
    <row r="731" spans="6:10" s="91" customFormat="1" ht="33" customHeight="1">
      <c r="F731" s="654" t="s">
        <v>2420</v>
      </c>
      <c r="G731" s="654" t="s">
        <v>820</v>
      </c>
      <c r="H731" s="654" t="s">
        <v>819</v>
      </c>
      <c r="I731" s="654" t="s">
        <v>1249</v>
      </c>
      <c r="J731" s="654" t="s">
        <v>2421</v>
      </c>
    </row>
    <row r="732" spans="6:10" s="91" customFormat="1" ht="15">
      <c r="F732" s="654" t="s">
        <v>2422</v>
      </c>
      <c r="G732" s="654" t="s">
        <v>820</v>
      </c>
      <c r="H732" s="654" t="s">
        <v>819</v>
      </c>
      <c r="I732" s="654" t="s">
        <v>1252</v>
      </c>
      <c r="J732" s="654" t="s">
        <v>2423</v>
      </c>
    </row>
    <row r="733" spans="6:10" s="91" customFormat="1" ht="15">
      <c r="F733" s="654" t="s">
        <v>2424</v>
      </c>
      <c r="G733" s="654" t="s">
        <v>820</v>
      </c>
      <c r="H733" s="654" t="s">
        <v>819</v>
      </c>
      <c r="I733" s="654" t="s">
        <v>1255</v>
      </c>
      <c r="J733" s="654" t="s">
        <v>2425</v>
      </c>
    </row>
    <row r="734" spans="6:10" s="91" customFormat="1" ht="18.75" customHeight="1">
      <c r="F734" s="654" t="s">
        <v>2426</v>
      </c>
      <c r="G734" s="654" t="s">
        <v>820</v>
      </c>
      <c r="H734" s="654" t="s">
        <v>819</v>
      </c>
      <c r="I734" s="654" t="s">
        <v>1258</v>
      </c>
      <c r="J734" s="654" t="s">
        <v>2427</v>
      </c>
    </row>
    <row r="735" spans="6:10" s="91" customFormat="1" ht="23.25" customHeight="1">
      <c r="F735" s="654" t="s">
        <v>2428</v>
      </c>
      <c r="G735" s="654" t="s">
        <v>820</v>
      </c>
      <c r="H735" s="654" t="s">
        <v>819</v>
      </c>
      <c r="I735" s="654" t="s">
        <v>1261</v>
      </c>
      <c r="J735" s="654" t="s">
        <v>2429</v>
      </c>
    </row>
    <row r="736" spans="6:10" s="91" customFormat="1" ht="35.25" customHeight="1">
      <c r="F736" s="654" t="s">
        <v>2430</v>
      </c>
      <c r="G736" s="654" t="s">
        <v>820</v>
      </c>
      <c r="H736" s="654" t="s">
        <v>819</v>
      </c>
      <c r="I736" s="654" t="s">
        <v>1264</v>
      </c>
      <c r="J736" s="654" t="s">
        <v>2431</v>
      </c>
    </row>
    <row r="737" spans="6:10" s="91" customFormat="1" ht="21" customHeight="1">
      <c r="F737" s="654" t="s">
        <v>2432</v>
      </c>
      <c r="G737" s="654" t="s">
        <v>820</v>
      </c>
      <c r="H737" s="654" t="s">
        <v>819</v>
      </c>
      <c r="I737" s="654" t="s">
        <v>1267</v>
      </c>
      <c r="J737" s="654" t="s">
        <v>2433</v>
      </c>
    </row>
    <row r="738" spans="6:10" s="91" customFormat="1" ht="33" customHeight="1">
      <c r="F738" s="654" t="s">
        <v>2434</v>
      </c>
      <c r="G738" s="654" t="s">
        <v>820</v>
      </c>
      <c r="H738" s="654" t="s">
        <v>819</v>
      </c>
      <c r="I738" s="654" t="s">
        <v>1270</v>
      </c>
      <c r="J738" s="654" t="s">
        <v>2435</v>
      </c>
    </row>
    <row r="739" spans="6:10" s="91" customFormat="1" ht="15">
      <c r="F739" s="654" t="s">
        <v>2436</v>
      </c>
      <c r="G739" s="654" t="s">
        <v>820</v>
      </c>
      <c r="H739" s="654" t="s">
        <v>819</v>
      </c>
      <c r="I739" s="654" t="s">
        <v>1273</v>
      </c>
      <c r="J739" s="654" t="s">
        <v>2437</v>
      </c>
    </row>
    <row r="740" spans="6:10" s="91" customFormat="1" ht="15">
      <c r="F740" s="654" t="s">
        <v>2438</v>
      </c>
      <c r="G740" s="654" t="s">
        <v>820</v>
      </c>
      <c r="H740" s="654" t="s">
        <v>819</v>
      </c>
      <c r="I740" s="654" t="s">
        <v>1276</v>
      </c>
      <c r="J740" s="654" t="s">
        <v>2439</v>
      </c>
    </row>
    <row r="741" spans="6:10" s="91" customFormat="1" ht="18.75" customHeight="1">
      <c r="F741" s="654" t="s">
        <v>2440</v>
      </c>
      <c r="G741" s="654" t="s">
        <v>820</v>
      </c>
      <c r="H741" s="654" t="s">
        <v>819</v>
      </c>
      <c r="I741" s="654" t="s">
        <v>1279</v>
      </c>
      <c r="J741" s="654" t="s">
        <v>2441</v>
      </c>
    </row>
    <row r="742" spans="6:10" s="91" customFormat="1" ht="23.25" customHeight="1">
      <c r="F742" s="654" t="s">
        <v>2442</v>
      </c>
      <c r="G742" s="654" t="s">
        <v>820</v>
      </c>
      <c r="H742" s="654" t="s">
        <v>819</v>
      </c>
      <c r="I742" s="654" t="s">
        <v>1282</v>
      </c>
      <c r="J742" s="654" t="s">
        <v>2443</v>
      </c>
    </row>
    <row r="743" spans="6:10" s="91" customFormat="1" ht="35.25" customHeight="1">
      <c r="F743" s="654" t="s">
        <v>2444</v>
      </c>
      <c r="G743" s="654" t="s">
        <v>820</v>
      </c>
      <c r="H743" s="654" t="s">
        <v>819</v>
      </c>
      <c r="I743" s="654" t="s">
        <v>1285</v>
      </c>
      <c r="J743" s="654" t="s">
        <v>2445</v>
      </c>
    </row>
    <row r="744" spans="6:10" s="91" customFormat="1" ht="21" customHeight="1">
      <c r="F744" s="654" t="s">
        <v>2446</v>
      </c>
      <c r="G744" s="654" t="s">
        <v>820</v>
      </c>
      <c r="H744" s="654" t="s">
        <v>819</v>
      </c>
      <c r="I744" s="654" t="s">
        <v>1288</v>
      </c>
      <c r="J744" s="654" t="s">
        <v>2447</v>
      </c>
    </row>
    <row r="745" spans="6:10" s="91" customFormat="1" ht="33" customHeight="1">
      <c r="F745" s="654" t="s">
        <v>2448</v>
      </c>
      <c r="G745" s="654" t="s">
        <v>820</v>
      </c>
      <c r="H745" s="654" t="s">
        <v>819</v>
      </c>
      <c r="I745" s="654" t="s">
        <v>1291</v>
      </c>
      <c r="J745" s="654" t="s">
        <v>2449</v>
      </c>
    </row>
    <row r="746" spans="6:10" s="91" customFormat="1" ht="15">
      <c r="F746" s="654" t="s">
        <v>2450</v>
      </c>
      <c r="G746" s="654" t="s">
        <v>820</v>
      </c>
      <c r="H746" s="654" t="s">
        <v>819</v>
      </c>
      <c r="I746" s="654" t="s">
        <v>1294</v>
      </c>
      <c r="J746" s="654" t="s">
        <v>2451</v>
      </c>
    </row>
    <row r="747" spans="6:10" s="91" customFormat="1" ht="15">
      <c r="F747" s="654" t="s">
        <v>2452</v>
      </c>
      <c r="G747" s="654" t="s">
        <v>820</v>
      </c>
      <c r="H747" s="654" t="s">
        <v>819</v>
      </c>
      <c r="I747" s="654" t="s">
        <v>1297</v>
      </c>
      <c r="J747" s="654" t="s">
        <v>2453</v>
      </c>
    </row>
    <row r="748" spans="6:10" s="91" customFormat="1" ht="18.75" customHeight="1">
      <c r="F748" s="654" t="s">
        <v>2454</v>
      </c>
      <c r="G748" s="654" t="s">
        <v>820</v>
      </c>
      <c r="H748" s="654" t="s">
        <v>819</v>
      </c>
      <c r="I748" s="654" t="s">
        <v>1300</v>
      </c>
      <c r="J748" s="654" t="s">
        <v>2455</v>
      </c>
    </row>
    <row r="749" spans="6:10" s="91" customFormat="1" ht="23.25" customHeight="1">
      <c r="F749" s="654" t="s">
        <v>2456</v>
      </c>
      <c r="G749" s="654" t="s">
        <v>820</v>
      </c>
      <c r="H749" s="654" t="s">
        <v>819</v>
      </c>
      <c r="I749" s="654" t="s">
        <v>1303</v>
      </c>
      <c r="J749" s="654" t="s">
        <v>2457</v>
      </c>
    </row>
    <row r="750" spans="6:10" s="91" customFormat="1" ht="35.25" customHeight="1">
      <c r="F750" s="654" t="s">
        <v>2458</v>
      </c>
      <c r="G750" s="654" t="s">
        <v>820</v>
      </c>
      <c r="H750" s="654" t="s">
        <v>819</v>
      </c>
      <c r="I750" s="654" t="s">
        <v>1306</v>
      </c>
      <c r="J750" s="654" t="s">
        <v>2459</v>
      </c>
    </row>
    <row r="751" spans="6:10" s="91" customFormat="1" ht="21" customHeight="1">
      <c r="F751" s="654" t="s">
        <v>2460</v>
      </c>
      <c r="G751" s="654" t="s">
        <v>820</v>
      </c>
      <c r="H751" s="654" t="s">
        <v>819</v>
      </c>
      <c r="I751" s="654" t="s">
        <v>1309</v>
      </c>
      <c r="J751" s="654" t="s">
        <v>2461</v>
      </c>
    </row>
    <row r="752" spans="6:10" s="91" customFormat="1" ht="33" customHeight="1">
      <c r="F752" s="654" t="s">
        <v>2462</v>
      </c>
      <c r="G752" s="654" t="s">
        <v>820</v>
      </c>
      <c r="H752" s="654" t="s">
        <v>819</v>
      </c>
      <c r="I752" s="654" t="s">
        <v>2212</v>
      </c>
      <c r="J752" s="654" t="s">
        <v>2463</v>
      </c>
    </row>
    <row r="753" spans="6:10" s="91" customFormat="1" ht="15">
      <c r="F753" s="654" t="s">
        <v>2464</v>
      </c>
      <c r="G753" s="654" t="s">
        <v>820</v>
      </c>
      <c r="H753" s="654" t="s">
        <v>819</v>
      </c>
      <c r="I753" s="654" t="s">
        <v>1312</v>
      </c>
      <c r="J753" s="654" t="s">
        <v>2465</v>
      </c>
    </row>
    <row r="754" spans="6:10" s="91" customFormat="1" ht="15">
      <c r="F754" s="654" t="s">
        <v>2466</v>
      </c>
      <c r="G754" s="654" t="s">
        <v>820</v>
      </c>
      <c r="H754" s="654" t="s">
        <v>819</v>
      </c>
      <c r="I754" s="654" t="s">
        <v>1315</v>
      </c>
      <c r="J754" s="654" t="s">
        <v>2467</v>
      </c>
    </row>
    <row r="755" spans="6:10" s="91" customFormat="1" ht="18.75" customHeight="1">
      <c r="F755" s="654" t="s">
        <v>2468</v>
      </c>
      <c r="G755" s="654" t="s">
        <v>820</v>
      </c>
      <c r="H755" s="654" t="s">
        <v>819</v>
      </c>
      <c r="I755" s="654" t="s">
        <v>1318</v>
      </c>
      <c r="J755" s="654" t="s">
        <v>2469</v>
      </c>
    </row>
    <row r="756" spans="6:10" s="91" customFormat="1" ht="23.25" customHeight="1">
      <c r="F756" s="654" t="s">
        <v>2470</v>
      </c>
      <c r="G756" s="654" t="s">
        <v>820</v>
      </c>
      <c r="H756" s="654" t="s">
        <v>819</v>
      </c>
      <c r="I756" s="654" t="s">
        <v>1321</v>
      </c>
      <c r="J756" s="654" t="s">
        <v>2471</v>
      </c>
    </row>
    <row r="757" spans="6:10" s="91" customFormat="1" ht="35.25" customHeight="1">
      <c r="F757" s="654" t="s">
        <v>2472</v>
      </c>
      <c r="G757" s="654" t="s">
        <v>820</v>
      </c>
      <c r="H757" s="654" t="s">
        <v>819</v>
      </c>
      <c r="I757" s="654" t="s">
        <v>1324</v>
      </c>
      <c r="J757" s="654" t="s">
        <v>2473</v>
      </c>
    </row>
    <row r="758" spans="6:10" s="91" customFormat="1" ht="21" customHeight="1">
      <c r="F758" s="654" t="s">
        <v>2474</v>
      </c>
      <c r="G758" s="654" t="s">
        <v>820</v>
      </c>
      <c r="H758" s="654" t="s">
        <v>819</v>
      </c>
      <c r="I758" s="654" t="s">
        <v>1327</v>
      </c>
      <c r="J758" s="654" t="s">
        <v>2475</v>
      </c>
    </row>
    <row r="759" spans="6:10" s="91" customFormat="1" ht="33" customHeight="1">
      <c r="F759" s="654" t="s">
        <v>2476</v>
      </c>
      <c r="G759" s="654" t="s">
        <v>820</v>
      </c>
      <c r="H759" s="654" t="s">
        <v>819</v>
      </c>
      <c r="I759" s="654" t="s">
        <v>1330</v>
      </c>
      <c r="J759" s="654" t="s">
        <v>2477</v>
      </c>
    </row>
    <row r="760" spans="6:10" s="91" customFormat="1" ht="15">
      <c r="F760" s="654" t="s">
        <v>2478</v>
      </c>
      <c r="G760" s="654" t="s">
        <v>820</v>
      </c>
      <c r="H760" s="654" t="s">
        <v>819</v>
      </c>
      <c r="I760" s="654" t="s">
        <v>1333</v>
      </c>
      <c r="J760" s="654" t="s">
        <v>2479</v>
      </c>
    </row>
    <row r="761" spans="6:10" s="91" customFormat="1" ht="15">
      <c r="F761" s="654" t="s">
        <v>2480</v>
      </c>
      <c r="G761" s="654" t="s">
        <v>820</v>
      </c>
      <c r="H761" s="654" t="s">
        <v>819</v>
      </c>
      <c r="I761" s="654" t="s">
        <v>1336</v>
      </c>
      <c r="J761" s="654" t="s">
        <v>2481</v>
      </c>
    </row>
    <row r="762" spans="6:10" s="91" customFormat="1" ht="18.75" customHeight="1">
      <c r="F762" s="654" t="s">
        <v>2482</v>
      </c>
      <c r="G762" s="654" t="s">
        <v>820</v>
      </c>
      <c r="H762" s="654" t="s">
        <v>819</v>
      </c>
      <c r="I762" s="654" t="s">
        <v>1339</v>
      </c>
      <c r="J762" s="654" t="s">
        <v>2483</v>
      </c>
    </row>
    <row r="763" spans="6:10" s="91" customFormat="1" ht="23.25" customHeight="1">
      <c r="F763" s="654" t="s">
        <v>2484</v>
      </c>
      <c r="G763" s="654" t="s">
        <v>820</v>
      </c>
      <c r="H763" s="654" t="s">
        <v>819</v>
      </c>
      <c r="I763" s="654" t="s">
        <v>1342</v>
      </c>
      <c r="J763" s="654" t="s">
        <v>2485</v>
      </c>
    </row>
    <row r="764" spans="6:10" s="91" customFormat="1" ht="35.25" customHeight="1">
      <c r="F764" s="654" t="s">
        <v>2486</v>
      </c>
      <c r="G764" s="654" t="s">
        <v>820</v>
      </c>
      <c r="H764" s="654" t="s">
        <v>819</v>
      </c>
      <c r="I764" s="654" t="s">
        <v>1345</v>
      </c>
      <c r="J764" s="654" t="s">
        <v>2487</v>
      </c>
    </row>
    <row r="765" spans="6:10" s="91" customFormat="1" ht="21" customHeight="1">
      <c r="F765" s="654" t="s">
        <v>2488</v>
      </c>
      <c r="G765" s="654" t="s">
        <v>820</v>
      </c>
      <c r="H765" s="654" t="s">
        <v>819</v>
      </c>
      <c r="I765" s="654" t="s">
        <v>1348</v>
      </c>
      <c r="J765" s="654" t="s">
        <v>2489</v>
      </c>
    </row>
    <row r="766" spans="6:10" s="91" customFormat="1" ht="33" customHeight="1">
      <c r="F766" s="654" t="s">
        <v>2490</v>
      </c>
      <c r="G766" s="654" t="s">
        <v>820</v>
      </c>
      <c r="H766" s="654" t="s">
        <v>819</v>
      </c>
      <c r="I766" s="654" t="s">
        <v>1351</v>
      </c>
      <c r="J766" s="654" t="s">
        <v>2491</v>
      </c>
    </row>
    <row r="767" spans="6:10" s="91" customFormat="1" ht="15">
      <c r="F767" s="654" t="s">
        <v>2492</v>
      </c>
      <c r="G767" s="654" t="s">
        <v>820</v>
      </c>
      <c r="H767" s="654" t="s">
        <v>819</v>
      </c>
      <c r="I767" s="654" t="s">
        <v>1354</v>
      </c>
      <c r="J767" s="654" t="s">
        <v>2493</v>
      </c>
    </row>
    <row r="768" spans="6:10" s="91" customFormat="1" ht="15">
      <c r="F768" s="654" t="s">
        <v>2494</v>
      </c>
      <c r="G768" s="654" t="s">
        <v>820</v>
      </c>
      <c r="H768" s="654" t="s">
        <v>819</v>
      </c>
      <c r="I768" s="654" t="s">
        <v>1357</v>
      </c>
      <c r="J768" s="654" t="s">
        <v>2495</v>
      </c>
    </row>
    <row r="769" spans="6:10" s="91" customFormat="1" ht="18.75" customHeight="1">
      <c r="F769" s="654" t="s">
        <v>2496</v>
      </c>
      <c r="G769" s="654" t="s">
        <v>820</v>
      </c>
      <c r="H769" s="654" t="s">
        <v>819</v>
      </c>
      <c r="I769" s="654" t="s">
        <v>1360</v>
      </c>
      <c r="J769" s="654" t="s">
        <v>2497</v>
      </c>
    </row>
    <row r="770" spans="6:10" s="91" customFormat="1" ht="23.25" customHeight="1">
      <c r="F770" s="654" t="s">
        <v>2498</v>
      </c>
      <c r="G770" s="654" t="s">
        <v>820</v>
      </c>
      <c r="H770" s="654" t="s">
        <v>819</v>
      </c>
      <c r="I770" s="654" t="s">
        <v>1363</v>
      </c>
      <c r="J770" s="654" t="s">
        <v>2252</v>
      </c>
    </row>
    <row r="771" spans="6:10" s="91" customFormat="1" ht="35.25" customHeight="1">
      <c r="F771" s="654" t="s">
        <v>2499</v>
      </c>
      <c r="G771" s="654" t="s">
        <v>820</v>
      </c>
      <c r="H771" s="654" t="s">
        <v>819</v>
      </c>
      <c r="I771" s="654" t="s">
        <v>1366</v>
      </c>
      <c r="J771" s="654" t="s">
        <v>2500</v>
      </c>
    </row>
    <row r="772" spans="6:10" s="91" customFormat="1" ht="21" customHeight="1">
      <c r="F772" s="654" t="s">
        <v>2501</v>
      </c>
      <c r="G772" s="654" t="s">
        <v>820</v>
      </c>
      <c r="H772" s="654" t="s">
        <v>819</v>
      </c>
      <c r="I772" s="654" t="s">
        <v>1369</v>
      </c>
      <c r="J772" s="654" t="s">
        <v>2502</v>
      </c>
    </row>
    <row r="773" spans="6:10" s="91" customFormat="1" ht="33" customHeight="1">
      <c r="F773" s="654" t="s">
        <v>2503</v>
      </c>
      <c r="G773" s="654" t="s">
        <v>820</v>
      </c>
      <c r="H773" s="654" t="s">
        <v>819</v>
      </c>
      <c r="I773" s="654" t="s">
        <v>1372</v>
      </c>
      <c r="J773" s="654" t="s">
        <v>2504</v>
      </c>
    </row>
    <row r="774" spans="6:10" s="91" customFormat="1" ht="15">
      <c r="F774" s="654" t="s">
        <v>2505</v>
      </c>
      <c r="G774" s="654" t="s">
        <v>820</v>
      </c>
      <c r="H774" s="654" t="s">
        <v>819</v>
      </c>
      <c r="I774" s="654" t="s">
        <v>1375</v>
      </c>
      <c r="J774" s="654" t="s">
        <v>2506</v>
      </c>
    </row>
    <row r="775" spans="6:10" s="91" customFormat="1" ht="15">
      <c r="F775" s="654" t="s">
        <v>2507</v>
      </c>
      <c r="G775" s="654" t="s">
        <v>820</v>
      </c>
      <c r="H775" s="654" t="s">
        <v>819</v>
      </c>
      <c r="I775" s="654" t="s">
        <v>1378</v>
      </c>
      <c r="J775" s="654" t="s">
        <v>2508</v>
      </c>
    </row>
    <row r="776" spans="6:10" s="91" customFormat="1" ht="18.75" customHeight="1">
      <c r="F776" s="654" t="s">
        <v>2509</v>
      </c>
      <c r="G776" s="654" t="s">
        <v>820</v>
      </c>
      <c r="H776" s="654" t="s">
        <v>819</v>
      </c>
      <c r="I776" s="654" t="s">
        <v>1381</v>
      </c>
      <c r="J776" s="654" t="s">
        <v>2510</v>
      </c>
    </row>
    <row r="777" spans="6:10" s="91" customFormat="1" ht="23.25" customHeight="1">
      <c r="F777" s="654" t="s">
        <v>2511</v>
      </c>
      <c r="G777" s="654" t="s">
        <v>820</v>
      </c>
      <c r="H777" s="654" t="s">
        <v>819</v>
      </c>
      <c r="I777" s="654" t="s">
        <v>2262</v>
      </c>
      <c r="J777" s="654" t="s">
        <v>2512</v>
      </c>
    </row>
    <row r="778" spans="6:10" s="91" customFormat="1" ht="35.25" customHeight="1">
      <c r="F778" s="654" t="s">
        <v>2513</v>
      </c>
      <c r="G778" s="654" t="s">
        <v>820</v>
      </c>
      <c r="H778" s="654" t="s">
        <v>819</v>
      </c>
      <c r="I778" s="654" t="s">
        <v>2265</v>
      </c>
      <c r="J778" s="654" t="s">
        <v>2514</v>
      </c>
    </row>
    <row r="779" spans="6:10" s="91" customFormat="1" ht="21" customHeight="1">
      <c r="F779" s="654" t="s">
        <v>2515</v>
      </c>
      <c r="G779" s="654" t="s">
        <v>820</v>
      </c>
      <c r="H779" s="654" t="s">
        <v>819</v>
      </c>
      <c r="I779" s="654" t="s">
        <v>2268</v>
      </c>
      <c r="J779" s="654" t="s">
        <v>2516</v>
      </c>
    </row>
    <row r="780" spans="6:10" s="91" customFormat="1" ht="33" customHeight="1">
      <c r="F780" s="654" t="s">
        <v>2517</v>
      </c>
      <c r="G780" s="654" t="s">
        <v>820</v>
      </c>
      <c r="H780" s="654" t="s">
        <v>819</v>
      </c>
      <c r="I780" s="654" t="s">
        <v>2271</v>
      </c>
      <c r="J780" s="654" t="s">
        <v>2518</v>
      </c>
    </row>
    <row r="781" spans="6:10" s="91" customFormat="1" ht="15">
      <c r="F781" s="654" t="s">
        <v>2519</v>
      </c>
      <c r="G781" s="654" t="s">
        <v>820</v>
      </c>
      <c r="H781" s="654" t="s">
        <v>819</v>
      </c>
      <c r="I781" s="654" t="s">
        <v>2274</v>
      </c>
      <c r="J781" s="654" t="s">
        <v>2520</v>
      </c>
    </row>
    <row r="782" spans="6:10" s="91" customFormat="1" ht="15">
      <c r="F782" s="654" t="s">
        <v>2521</v>
      </c>
      <c r="G782" s="654" t="s">
        <v>820</v>
      </c>
      <c r="H782" s="654" t="s">
        <v>819</v>
      </c>
      <c r="I782" s="654" t="s">
        <v>2277</v>
      </c>
      <c r="J782" s="654" t="s">
        <v>2522</v>
      </c>
    </row>
    <row r="783" spans="6:10" s="91" customFormat="1" ht="18.75" customHeight="1">
      <c r="F783" s="654" t="s">
        <v>2523</v>
      </c>
      <c r="G783" s="654" t="s">
        <v>822</v>
      </c>
      <c r="H783" s="654" t="s">
        <v>821</v>
      </c>
      <c r="I783" s="654" t="s">
        <v>868</v>
      </c>
      <c r="J783" s="654" t="s">
        <v>2524</v>
      </c>
    </row>
    <row r="784" spans="6:10" s="91" customFormat="1" ht="23.25" customHeight="1">
      <c r="F784" s="654" t="s">
        <v>2525</v>
      </c>
      <c r="G784" s="654" t="s">
        <v>822</v>
      </c>
      <c r="H784" s="654" t="s">
        <v>821</v>
      </c>
      <c r="I784" s="654" t="s">
        <v>870</v>
      </c>
      <c r="J784" s="654" t="s">
        <v>2526</v>
      </c>
    </row>
    <row r="785" spans="6:10" s="91" customFormat="1" ht="35.25" customHeight="1">
      <c r="F785" s="654" t="s">
        <v>2527</v>
      </c>
      <c r="G785" s="654" t="s">
        <v>822</v>
      </c>
      <c r="H785" s="654" t="s">
        <v>821</v>
      </c>
      <c r="I785" s="654" t="s">
        <v>874</v>
      </c>
      <c r="J785" s="654" t="s">
        <v>1524</v>
      </c>
    </row>
    <row r="786" spans="6:10" s="91" customFormat="1" ht="21" customHeight="1">
      <c r="F786" s="654" t="s">
        <v>2528</v>
      </c>
      <c r="G786" s="654" t="s">
        <v>822</v>
      </c>
      <c r="H786" s="654" t="s">
        <v>821</v>
      </c>
      <c r="I786" s="654" t="s">
        <v>878</v>
      </c>
      <c r="J786" s="654" t="s">
        <v>2529</v>
      </c>
    </row>
    <row r="787" spans="6:10" s="91" customFormat="1" ht="33" customHeight="1">
      <c r="F787" s="654" t="s">
        <v>2530</v>
      </c>
      <c r="G787" s="654" t="s">
        <v>822</v>
      </c>
      <c r="H787" s="654" t="s">
        <v>821</v>
      </c>
      <c r="I787" s="654" t="s">
        <v>881</v>
      </c>
      <c r="J787" s="654" t="s">
        <v>2531</v>
      </c>
    </row>
    <row r="788" spans="6:10" s="91" customFormat="1" ht="15">
      <c r="F788" s="654" t="s">
        <v>2532</v>
      </c>
      <c r="G788" s="654" t="s">
        <v>822</v>
      </c>
      <c r="H788" s="654" t="s">
        <v>821</v>
      </c>
      <c r="I788" s="654" t="s">
        <v>885</v>
      </c>
      <c r="J788" s="654" t="s">
        <v>2533</v>
      </c>
    </row>
    <row r="789" spans="6:10" s="91" customFormat="1" ht="15">
      <c r="F789" s="654" t="s">
        <v>2534</v>
      </c>
      <c r="G789" s="654" t="s">
        <v>822</v>
      </c>
      <c r="H789" s="654" t="s">
        <v>821</v>
      </c>
      <c r="I789" s="654" t="s">
        <v>888</v>
      </c>
      <c r="J789" s="654" t="s">
        <v>2535</v>
      </c>
    </row>
    <row r="790" spans="6:10" s="91" customFormat="1" ht="18.75" customHeight="1">
      <c r="F790" s="654" t="s">
        <v>2536</v>
      </c>
      <c r="G790" s="654" t="s">
        <v>822</v>
      </c>
      <c r="H790" s="654" t="s">
        <v>821</v>
      </c>
      <c r="I790" s="654" t="s">
        <v>891</v>
      </c>
      <c r="J790" s="654" t="s">
        <v>2537</v>
      </c>
    </row>
    <row r="791" spans="6:10" s="91" customFormat="1" ht="23.25" customHeight="1">
      <c r="F791" s="654" t="s">
        <v>2538</v>
      </c>
      <c r="G791" s="654" t="s">
        <v>822</v>
      </c>
      <c r="H791" s="654" t="s">
        <v>821</v>
      </c>
      <c r="I791" s="654" t="s">
        <v>894</v>
      </c>
      <c r="J791" s="654" t="s">
        <v>2539</v>
      </c>
    </row>
    <row r="792" spans="6:10" s="91" customFormat="1" ht="35.25" customHeight="1">
      <c r="F792" s="654" t="s">
        <v>2540</v>
      </c>
      <c r="G792" s="654" t="s">
        <v>822</v>
      </c>
      <c r="H792" s="654" t="s">
        <v>821</v>
      </c>
      <c r="I792" s="654" t="s">
        <v>898</v>
      </c>
      <c r="J792" s="654" t="s">
        <v>956</v>
      </c>
    </row>
    <row r="793" spans="6:10" s="91" customFormat="1" ht="21" customHeight="1">
      <c r="F793" s="654" t="s">
        <v>2541</v>
      </c>
      <c r="G793" s="654" t="s">
        <v>822</v>
      </c>
      <c r="H793" s="654" t="s">
        <v>821</v>
      </c>
      <c r="I793" s="654" t="s">
        <v>901</v>
      </c>
      <c r="J793" s="654" t="s">
        <v>2542</v>
      </c>
    </row>
    <row r="794" spans="6:10" s="91" customFormat="1" ht="33" customHeight="1">
      <c r="F794" s="654" t="s">
        <v>2543</v>
      </c>
      <c r="G794" s="654" t="s">
        <v>822</v>
      </c>
      <c r="H794" s="654" t="s">
        <v>821</v>
      </c>
      <c r="I794" s="654" t="s">
        <v>972</v>
      </c>
      <c r="J794" s="654" t="s">
        <v>2544</v>
      </c>
    </row>
    <row r="795" spans="6:10" s="91" customFormat="1" ht="15">
      <c r="F795" s="654" t="s">
        <v>2545</v>
      </c>
      <c r="G795" s="654" t="s">
        <v>822</v>
      </c>
      <c r="H795" s="654" t="s">
        <v>821</v>
      </c>
      <c r="I795" s="654" t="s">
        <v>974</v>
      </c>
      <c r="J795" s="654" t="s">
        <v>2546</v>
      </c>
    </row>
    <row r="796" spans="6:10" s="91" customFormat="1" ht="15">
      <c r="F796" s="654" t="s">
        <v>2547</v>
      </c>
      <c r="G796" s="654" t="s">
        <v>822</v>
      </c>
      <c r="H796" s="654" t="s">
        <v>821</v>
      </c>
      <c r="I796" s="654" t="s">
        <v>976</v>
      </c>
      <c r="J796" s="654" t="s">
        <v>2548</v>
      </c>
    </row>
    <row r="797" spans="6:10" s="91" customFormat="1" ht="18.75" customHeight="1">
      <c r="F797" s="654" t="s">
        <v>2549</v>
      </c>
      <c r="G797" s="654" t="s">
        <v>822</v>
      </c>
      <c r="H797" s="654" t="s">
        <v>821</v>
      </c>
      <c r="I797" s="654" t="s">
        <v>979</v>
      </c>
      <c r="J797" s="654" t="s">
        <v>2550</v>
      </c>
    </row>
    <row r="798" spans="6:10" s="91" customFormat="1" ht="23.25" customHeight="1">
      <c r="F798" s="654" t="s">
        <v>2551</v>
      </c>
      <c r="G798" s="654" t="s">
        <v>822</v>
      </c>
      <c r="H798" s="654" t="s">
        <v>821</v>
      </c>
      <c r="I798" s="654" t="s">
        <v>982</v>
      </c>
      <c r="J798" s="654" t="s">
        <v>2552</v>
      </c>
    </row>
    <row r="799" spans="6:10" s="91" customFormat="1" ht="35.25" customHeight="1">
      <c r="F799" s="654" t="s">
        <v>2553</v>
      </c>
      <c r="G799" s="654" t="s">
        <v>822</v>
      </c>
      <c r="H799" s="654" t="s">
        <v>821</v>
      </c>
      <c r="I799" s="654" t="s">
        <v>985</v>
      </c>
      <c r="J799" s="654" t="s">
        <v>2554</v>
      </c>
    </row>
    <row r="800" spans="6:10" s="91" customFormat="1" ht="21" customHeight="1">
      <c r="F800" s="654" t="s">
        <v>2555</v>
      </c>
      <c r="G800" s="654" t="s">
        <v>822</v>
      </c>
      <c r="H800" s="654" t="s">
        <v>821</v>
      </c>
      <c r="I800" s="654" t="s">
        <v>988</v>
      </c>
      <c r="J800" s="654" t="s">
        <v>2556</v>
      </c>
    </row>
    <row r="801" spans="6:10" s="91" customFormat="1" ht="33" customHeight="1">
      <c r="F801" s="654" t="s">
        <v>2557</v>
      </c>
      <c r="G801" s="654" t="s">
        <v>822</v>
      </c>
      <c r="H801" s="654" t="s">
        <v>821</v>
      </c>
      <c r="I801" s="654" t="s">
        <v>991</v>
      </c>
      <c r="J801" s="654" t="s">
        <v>2558</v>
      </c>
    </row>
    <row r="802" spans="6:10" s="91" customFormat="1" ht="15">
      <c r="F802" s="654" t="s">
        <v>2559</v>
      </c>
      <c r="G802" s="654" t="s">
        <v>822</v>
      </c>
      <c r="H802" s="654" t="s">
        <v>821</v>
      </c>
      <c r="I802" s="654" t="s">
        <v>993</v>
      </c>
      <c r="J802" s="654" t="s">
        <v>2560</v>
      </c>
    </row>
    <row r="803" spans="6:10" s="91" customFormat="1" ht="15">
      <c r="F803" s="654" t="s">
        <v>2561</v>
      </c>
      <c r="G803" s="654" t="s">
        <v>822</v>
      </c>
      <c r="H803" s="654" t="s">
        <v>821</v>
      </c>
      <c r="I803" s="654" t="s">
        <v>996</v>
      </c>
      <c r="J803" s="654" t="s">
        <v>2562</v>
      </c>
    </row>
    <row r="804" spans="6:10" s="91" customFormat="1" ht="18.75" customHeight="1">
      <c r="F804" s="654" t="s">
        <v>2563</v>
      </c>
      <c r="G804" s="654" t="s">
        <v>822</v>
      </c>
      <c r="H804" s="654" t="s">
        <v>821</v>
      </c>
      <c r="I804" s="654" t="s">
        <v>999</v>
      </c>
      <c r="J804" s="654" t="s">
        <v>2564</v>
      </c>
    </row>
    <row r="805" spans="6:10" s="91" customFormat="1" ht="23.25" customHeight="1">
      <c r="F805" s="654" t="s">
        <v>2565</v>
      </c>
      <c r="G805" s="654" t="s">
        <v>822</v>
      </c>
      <c r="H805" s="654" t="s">
        <v>821</v>
      </c>
      <c r="I805" s="654" t="s">
        <v>1002</v>
      </c>
      <c r="J805" s="654" t="s">
        <v>2566</v>
      </c>
    </row>
    <row r="806" spans="6:10" s="91" customFormat="1" ht="35.25" customHeight="1">
      <c r="F806" s="654" t="s">
        <v>2567</v>
      </c>
      <c r="G806" s="654" t="s">
        <v>822</v>
      </c>
      <c r="H806" s="654" t="s">
        <v>821</v>
      </c>
      <c r="I806" s="654" t="s">
        <v>1005</v>
      </c>
      <c r="J806" s="654" t="s">
        <v>2568</v>
      </c>
    </row>
    <row r="807" spans="6:10" s="91" customFormat="1" ht="21" customHeight="1">
      <c r="F807" s="654" t="s">
        <v>2569</v>
      </c>
      <c r="G807" s="654" t="s">
        <v>822</v>
      </c>
      <c r="H807" s="654" t="s">
        <v>821</v>
      </c>
      <c r="I807" s="654" t="s">
        <v>1008</v>
      </c>
      <c r="J807" s="654" t="s">
        <v>2570</v>
      </c>
    </row>
    <row r="808" spans="6:10" s="91" customFormat="1" ht="33" customHeight="1">
      <c r="F808" s="654" t="s">
        <v>2571</v>
      </c>
      <c r="G808" s="654" t="s">
        <v>822</v>
      </c>
      <c r="H808" s="654" t="s">
        <v>821</v>
      </c>
      <c r="I808" s="654" t="s">
        <v>1011</v>
      </c>
      <c r="J808" s="654" t="s">
        <v>2572</v>
      </c>
    </row>
    <row r="809" spans="6:10" s="91" customFormat="1" ht="15">
      <c r="F809" s="654" t="s">
        <v>2573</v>
      </c>
      <c r="G809" s="654" t="s">
        <v>822</v>
      </c>
      <c r="H809" s="654" t="s">
        <v>821</v>
      </c>
      <c r="I809" s="654" t="s">
        <v>1014</v>
      </c>
      <c r="J809" s="654" t="s">
        <v>2574</v>
      </c>
    </row>
    <row r="810" spans="6:10" s="91" customFormat="1" ht="15">
      <c r="F810" s="654" t="s">
        <v>2575</v>
      </c>
      <c r="G810" s="654" t="s">
        <v>822</v>
      </c>
      <c r="H810" s="654" t="s">
        <v>821</v>
      </c>
      <c r="I810" s="654" t="s">
        <v>1017</v>
      </c>
      <c r="J810" s="654" t="s">
        <v>2576</v>
      </c>
    </row>
    <row r="811" spans="6:10" s="91" customFormat="1" ht="18.75" customHeight="1">
      <c r="F811" s="654" t="s">
        <v>2577</v>
      </c>
      <c r="G811" s="654" t="s">
        <v>822</v>
      </c>
      <c r="H811" s="654" t="s">
        <v>821</v>
      </c>
      <c r="I811" s="654" t="s">
        <v>1020</v>
      </c>
      <c r="J811" s="654" t="s">
        <v>2578</v>
      </c>
    </row>
    <row r="812" spans="6:10" s="91" customFormat="1" ht="23.25" customHeight="1">
      <c r="F812" s="654" t="s">
        <v>2579</v>
      </c>
      <c r="G812" s="654" t="s">
        <v>822</v>
      </c>
      <c r="H812" s="654" t="s">
        <v>821</v>
      </c>
      <c r="I812" s="654" t="s">
        <v>1023</v>
      </c>
      <c r="J812" s="654" t="s">
        <v>2580</v>
      </c>
    </row>
    <row r="813" spans="6:10" s="91" customFormat="1" ht="35.25" customHeight="1">
      <c r="F813" s="654" t="s">
        <v>2581</v>
      </c>
      <c r="G813" s="654" t="s">
        <v>822</v>
      </c>
      <c r="H813" s="654" t="s">
        <v>821</v>
      </c>
      <c r="I813" s="654" t="s">
        <v>1026</v>
      </c>
      <c r="J813" s="654" t="s">
        <v>2582</v>
      </c>
    </row>
    <row r="814" spans="6:10" s="91" customFormat="1" ht="21" customHeight="1">
      <c r="F814" s="654" t="s">
        <v>2583</v>
      </c>
      <c r="G814" s="654" t="s">
        <v>822</v>
      </c>
      <c r="H814" s="654" t="s">
        <v>821</v>
      </c>
      <c r="I814" s="654" t="s">
        <v>1029</v>
      </c>
      <c r="J814" s="654" t="s">
        <v>2584</v>
      </c>
    </row>
    <row r="815" spans="6:10" s="91" customFormat="1" ht="33" customHeight="1">
      <c r="F815" s="654" t="s">
        <v>2585</v>
      </c>
      <c r="G815" s="654" t="s">
        <v>822</v>
      </c>
      <c r="H815" s="654" t="s">
        <v>821</v>
      </c>
      <c r="I815" s="654" t="s">
        <v>1032</v>
      </c>
      <c r="J815" s="654" t="s">
        <v>2586</v>
      </c>
    </row>
    <row r="816" spans="6:10" s="91" customFormat="1" ht="15">
      <c r="F816" s="654" t="s">
        <v>2587</v>
      </c>
      <c r="G816" s="654" t="s">
        <v>822</v>
      </c>
      <c r="H816" s="654" t="s">
        <v>821</v>
      </c>
      <c r="I816" s="654" t="s">
        <v>1035</v>
      </c>
      <c r="J816" s="654" t="s">
        <v>815</v>
      </c>
    </row>
    <row r="817" spans="2:10" s="91" customFormat="1" ht="27" customHeight="1">
      <c r="F817" s="654" t="s">
        <v>2588</v>
      </c>
      <c r="G817" s="654" t="s">
        <v>822</v>
      </c>
      <c r="H817" s="654" t="s">
        <v>821</v>
      </c>
      <c r="I817" s="654" t="s">
        <v>1038</v>
      </c>
      <c r="J817" s="654" t="s">
        <v>2589</v>
      </c>
    </row>
    <row r="818" spans="2:10" s="91" customFormat="1" ht="18.75" customHeight="1">
      <c r="F818" s="654" t="s">
        <v>2590</v>
      </c>
      <c r="G818" s="654" t="s">
        <v>822</v>
      </c>
      <c r="H818" s="654" t="s">
        <v>821</v>
      </c>
      <c r="I818" s="654" t="s">
        <v>1041</v>
      </c>
      <c r="J818" s="654" t="s">
        <v>2591</v>
      </c>
    </row>
    <row r="819" spans="2:10" s="91" customFormat="1" ht="42" customHeight="1">
      <c r="F819" s="654" t="s">
        <v>2592</v>
      </c>
      <c r="G819" s="654" t="s">
        <v>822</v>
      </c>
      <c r="H819" s="654" t="s">
        <v>821</v>
      </c>
      <c r="I819" s="654" t="s">
        <v>1044</v>
      </c>
      <c r="J819" s="654" t="s">
        <v>2593</v>
      </c>
    </row>
    <row r="820" spans="2:10" s="91" customFormat="1" ht="18.75" customHeight="1">
      <c r="F820" s="654" t="s">
        <v>2594</v>
      </c>
      <c r="G820" s="654" t="s">
        <v>822</v>
      </c>
      <c r="H820" s="654" t="s">
        <v>821</v>
      </c>
      <c r="I820" s="654" t="s">
        <v>1047</v>
      </c>
      <c r="J820" s="654" t="s">
        <v>2595</v>
      </c>
    </row>
    <row r="821" spans="2:10" s="91" customFormat="1" ht="21" customHeight="1">
      <c r="F821" s="654" t="s">
        <v>2596</v>
      </c>
      <c r="G821" s="654" t="s">
        <v>822</v>
      </c>
      <c r="H821" s="654" t="s">
        <v>821</v>
      </c>
      <c r="I821" s="654" t="s">
        <v>1145</v>
      </c>
      <c r="J821" s="654" t="s">
        <v>2597</v>
      </c>
    </row>
    <row r="822" spans="2:10" s="91" customFormat="1" ht="33" customHeight="1">
      <c r="B822" s="401"/>
      <c r="C822" s="401"/>
      <c r="D822" s="401"/>
      <c r="E822" s="401"/>
      <c r="F822" s="654" t="s">
        <v>2598</v>
      </c>
      <c r="G822" s="654" t="s">
        <v>822</v>
      </c>
      <c r="H822" s="654" t="s">
        <v>821</v>
      </c>
      <c r="I822" s="654" t="s">
        <v>1148</v>
      </c>
      <c r="J822" s="654" t="s">
        <v>2599</v>
      </c>
    </row>
    <row r="823" spans="2:10" s="401" customFormat="1" ht="27.75" customHeight="1">
      <c r="F823" s="654" t="s">
        <v>2600</v>
      </c>
      <c r="G823" s="654" t="s">
        <v>822</v>
      </c>
      <c r="H823" s="654" t="s">
        <v>821</v>
      </c>
      <c r="I823" s="654" t="s">
        <v>1151</v>
      </c>
      <c r="J823" s="654" t="s">
        <v>2601</v>
      </c>
    </row>
    <row r="824" spans="2:10" s="401" customFormat="1" ht="27" customHeight="1">
      <c r="B824" s="91"/>
      <c r="C824" s="91"/>
      <c r="D824" s="91"/>
      <c r="E824" s="91"/>
      <c r="F824" s="654" t="s">
        <v>2602</v>
      </c>
      <c r="G824" s="654" t="s">
        <v>822</v>
      </c>
      <c r="H824" s="654" t="s">
        <v>821</v>
      </c>
      <c r="I824" s="654" t="s">
        <v>1154</v>
      </c>
      <c r="J824" s="654" t="s">
        <v>2603</v>
      </c>
    </row>
    <row r="825" spans="2:10" s="91" customFormat="1" ht="20.25" customHeight="1">
      <c r="F825" s="654" t="s">
        <v>2604</v>
      </c>
      <c r="G825" s="654" t="s">
        <v>822</v>
      </c>
      <c r="H825" s="654" t="s">
        <v>821</v>
      </c>
      <c r="I825" s="654" t="s">
        <v>1157</v>
      </c>
      <c r="J825" s="654" t="s">
        <v>2605</v>
      </c>
    </row>
    <row r="826" spans="2:10" s="91" customFormat="1" ht="40.5" customHeight="1">
      <c r="F826" s="654" t="s">
        <v>2606</v>
      </c>
      <c r="G826" s="654" t="s">
        <v>822</v>
      </c>
      <c r="H826" s="654" t="s">
        <v>821</v>
      </c>
      <c r="I826" s="654" t="s">
        <v>1160</v>
      </c>
      <c r="J826" s="654" t="s">
        <v>977</v>
      </c>
    </row>
    <row r="827" spans="2:10" s="91" customFormat="1" ht="15">
      <c r="F827" s="654" t="s">
        <v>2607</v>
      </c>
      <c r="G827" s="654" t="s">
        <v>822</v>
      </c>
      <c r="H827" s="654" t="s">
        <v>821</v>
      </c>
      <c r="I827" s="654" t="s">
        <v>1163</v>
      </c>
      <c r="J827" s="654" t="s">
        <v>2608</v>
      </c>
    </row>
    <row r="828" spans="2:10" s="91" customFormat="1" ht="18.75" customHeight="1">
      <c r="F828" s="654" t="s">
        <v>2609</v>
      </c>
      <c r="G828" s="654" t="s">
        <v>822</v>
      </c>
      <c r="H828" s="654" t="s">
        <v>821</v>
      </c>
      <c r="I828" s="654" t="s">
        <v>1166</v>
      </c>
      <c r="J828" s="654" t="s">
        <v>980</v>
      </c>
    </row>
    <row r="829" spans="2:10" s="91" customFormat="1" ht="23.25" customHeight="1">
      <c r="F829" s="654" t="s">
        <v>2610</v>
      </c>
      <c r="G829" s="654" t="s">
        <v>822</v>
      </c>
      <c r="H829" s="654" t="s">
        <v>821</v>
      </c>
      <c r="I829" s="654" t="s">
        <v>1169</v>
      </c>
      <c r="J829" s="654" t="s">
        <v>2611</v>
      </c>
    </row>
    <row r="830" spans="2:10" s="91" customFormat="1" ht="35.25" customHeight="1">
      <c r="F830" s="654" t="s">
        <v>2612</v>
      </c>
      <c r="G830" s="654" t="s">
        <v>822</v>
      </c>
      <c r="H830" s="654" t="s">
        <v>821</v>
      </c>
      <c r="I830" s="654" t="s">
        <v>1172</v>
      </c>
      <c r="J830" s="654" t="s">
        <v>2613</v>
      </c>
    </row>
    <row r="831" spans="2:10" s="91" customFormat="1" ht="21" customHeight="1">
      <c r="F831" s="654" t="s">
        <v>2614</v>
      </c>
      <c r="G831" s="654" t="s">
        <v>822</v>
      </c>
      <c r="H831" s="654" t="s">
        <v>821</v>
      </c>
      <c r="I831" s="654" t="s">
        <v>1174</v>
      </c>
      <c r="J831" s="654" t="s">
        <v>2615</v>
      </c>
    </row>
    <row r="832" spans="2:10" s="91" customFormat="1" ht="33" customHeight="1">
      <c r="F832" s="654" t="s">
        <v>2616</v>
      </c>
      <c r="G832" s="654" t="s">
        <v>822</v>
      </c>
      <c r="H832" s="654" t="s">
        <v>821</v>
      </c>
      <c r="I832" s="654" t="s">
        <v>1177</v>
      </c>
      <c r="J832" s="654" t="s">
        <v>2617</v>
      </c>
    </row>
    <row r="833" spans="6:10" s="91" customFormat="1" ht="15" customHeight="1">
      <c r="F833" s="654" t="s">
        <v>2618</v>
      </c>
      <c r="G833" s="654" t="s">
        <v>822</v>
      </c>
      <c r="H833" s="654" t="s">
        <v>821</v>
      </c>
      <c r="I833" s="654" t="s">
        <v>1180</v>
      </c>
      <c r="J833" s="654" t="s">
        <v>2619</v>
      </c>
    </row>
    <row r="834" spans="6:10" s="91" customFormat="1" ht="15">
      <c r="F834" s="654" t="s">
        <v>2620</v>
      </c>
      <c r="G834" s="654" t="s">
        <v>822</v>
      </c>
      <c r="H834" s="654" t="s">
        <v>821</v>
      </c>
      <c r="I834" s="654" t="s">
        <v>1183</v>
      </c>
      <c r="J834" s="654" t="s">
        <v>2621</v>
      </c>
    </row>
    <row r="835" spans="6:10" s="91" customFormat="1" ht="18.75" customHeight="1">
      <c r="F835" s="654" t="s">
        <v>2622</v>
      </c>
      <c r="G835" s="654" t="s">
        <v>822</v>
      </c>
      <c r="H835" s="654" t="s">
        <v>821</v>
      </c>
      <c r="I835" s="654" t="s">
        <v>1186</v>
      </c>
      <c r="J835" s="654" t="s">
        <v>2623</v>
      </c>
    </row>
    <row r="836" spans="6:10" s="91" customFormat="1" ht="23.25" customHeight="1">
      <c r="F836" s="654" t="s">
        <v>2624</v>
      </c>
      <c r="G836" s="654" t="s">
        <v>822</v>
      </c>
      <c r="H836" s="654" t="s">
        <v>821</v>
      </c>
      <c r="I836" s="654" t="s">
        <v>1189</v>
      </c>
      <c r="J836" s="654" t="s">
        <v>823</v>
      </c>
    </row>
    <row r="837" spans="6:10" s="91" customFormat="1" ht="35.25" customHeight="1">
      <c r="F837" s="654" t="s">
        <v>2625</v>
      </c>
      <c r="G837" s="654" t="s">
        <v>822</v>
      </c>
      <c r="H837" s="654" t="s">
        <v>821</v>
      </c>
      <c r="I837" s="654" t="s">
        <v>1192</v>
      </c>
      <c r="J837" s="654" t="s">
        <v>2626</v>
      </c>
    </row>
    <row r="838" spans="6:10" s="91" customFormat="1" ht="21" customHeight="1">
      <c r="F838" s="654" t="s">
        <v>2627</v>
      </c>
      <c r="G838" s="654" t="s">
        <v>822</v>
      </c>
      <c r="H838" s="654" t="s">
        <v>821</v>
      </c>
      <c r="I838" s="654" t="s">
        <v>1195</v>
      </c>
      <c r="J838" s="654" t="s">
        <v>2628</v>
      </c>
    </row>
    <row r="839" spans="6:10" s="91" customFormat="1" ht="33" customHeight="1">
      <c r="F839" s="654" t="s">
        <v>2629</v>
      </c>
      <c r="G839" s="654" t="s">
        <v>822</v>
      </c>
      <c r="H839" s="654" t="s">
        <v>821</v>
      </c>
      <c r="I839" s="654" t="s">
        <v>1198</v>
      </c>
      <c r="J839" s="654" t="s">
        <v>2630</v>
      </c>
    </row>
    <row r="840" spans="6:10" s="91" customFormat="1" ht="39.75" customHeight="1">
      <c r="F840" s="654" t="s">
        <v>2631</v>
      </c>
      <c r="G840" s="654" t="s">
        <v>822</v>
      </c>
      <c r="H840" s="654" t="s">
        <v>821</v>
      </c>
      <c r="I840" s="654" t="s">
        <v>1201</v>
      </c>
      <c r="J840" s="654" t="s">
        <v>2632</v>
      </c>
    </row>
    <row r="841" spans="6:10" s="91" customFormat="1" ht="15" hidden="1" customHeight="1">
      <c r="F841" s="654" t="s">
        <v>2633</v>
      </c>
      <c r="G841" s="654" t="s">
        <v>822</v>
      </c>
      <c r="H841" s="654" t="s">
        <v>821</v>
      </c>
      <c r="I841" s="654" t="s">
        <v>1204</v>
      </c>
      <c r="J841" s="654" t="s">
        <v>2634</v>
      </c>
    </row>
    <row r="842" spans="6:10" s="91" customFormat="1" ht="18.75" hidden="1" customHeight="1">
      <c r="F842" s="654" t="s">
        <v>2635</v>
      </c>
      <c r="G842" s="654" t="s">
        <v>822</v>
      </c>
      <c r="H842" s="654" t="s">
        <v>821</v>
      </c>
      <c r="I842" s="654" t="s">
        <v>1207</v>
      </c>
      <c r="J842" s="654" t="s">
        <v>2636</v>
      </c>
    </row>
    <row r="843" spans="6:10" s="91" customFormat="1" ht="23.25" hidden="1" customHeight="1">
      <c r="F843" s="654" t="s">
        <v>2637</v>
      </c>
      <c r="G843" s="654" t="s">
        <v>822</v>
      </c>
      <c r="H843" s="654" t="s">
        <v>821</v>
      </c>
      <c r="I843" s="654" t="s">
        <v>1210</v>
      </c>
      <c r="J843" s="654" t="s">
        <v>1003</v>
      </c>
    </row>
    <row r="844" spans="6:10" s="91" customFormat="1" ht="35.25" hidden="1" customHeight="1">
      <c r="F844" s="654" t="s">
        <v>2638</v>
      </c>
      <c r="G844" s="654" t="s">
        <v>822</v>
      </c>
      <c r="H844" s="654" t="s">
        <v>821</v>
      </c>
      <c r="I844" s="654" t="s">
        <v>1213</v>
      </c>
      <c r="J844" s="654" t="s">
        <v>2639</v>
      </c>
    </row>
    <row r="845" spans="6:10" s="91" customFormat="1" ht="21" hidden="1" customHeight="1">
      <c r="F845" s="654" t="s">
        <v>2640</v>
      </c>
      <c r="G845" s="654" t="s">
        <v>822</v>
      </c>
      <c r="H845" s="654" t="s">
        <v>821</v>
      </c>
      <c r="I845" s="654" t="s">
        <v>1216</v>
      </c>
      <c r="J845" s="654" t="s">
        <v>2641</v>
      </c>
    </row>
    <row r="846" spans="6:10" s="91" customFormat="1" ht="33" hidden="1" customHeight="1">
      <c r="F846" s="654" t="s">
        <v>2642</v>
      </c>
      <c r="G846" s="654" t="s">
        <v>822</v>
      </c>
      <c r="H846" s="654" t="s">
        <v>821</v>
      </c>
      <c r="I846" s="654" t="s">
        <v>1219</v>
      </c>
      <c r="J846" s="654" t="s">
        <v>2643</v>
      </c>
    </row>
    <row r="847" spans="6:10" s="91" customFormat="1" ht="15" hidden="1" customHeight="1">
      <c r="F847" s="654" t="s">
        <v>2644</v>
      </c>
      <c r="G847" s="654" t="s">
        <v>822</v>
      </c>
      <c r="H847" s="654" t="s">
        <v>821</v>
      </c>
      <c r="I847" s="654" t="s">
        <v>1222</v>
      </c>
      <c r="J847" s="654" t="s">
        <v>2645</v>
      </c>
    </row>
    <row r="848" spans="6:10" s="91" customFormat="1" ht="15" hidden="1" customHeight="1">
      <c r="F848" s="654" t="s">
        <v>2646</v>
      </c>
      <c r="G848" s="654" t="s">
        <v>822</v>
      </c>
      <c r="H848" s="654" t="s">
        <v>821</v>
      </c>
      <c r="I848" s="654" t="s">
        <v>1225</v>
      </c>
      <c r="J848" s="654" t="s">
        <v>2647</v>
      </c>
    </row>
    <row r="849" spans="6:10" s="91" customFormat="1" ht="18.75" hidden="1" customHeight="1">
      <c r="F849" s="654" t="s">
        <v>2648</v>
      </c>
      <c r="G849" s="654" t="s">
        <v>822</v>
      </c>
      <c r="H849" s="654" t="s">
        <v>821</v>
      </c>
      <c r="I849" s="654" t="s">
        <v>1228</v>
      </c>
      <c r="J849" s="654" t="s">
        <v>2649</v>
      </c>
    </row>
    <row r="850" spans="6:10" s="91" customFormat="1" ht="23.25" hidden="1" customHeight="1">
      <c r="F850" s="654" t="s">
        <v>2650</v>
      </c>
      <c r="G850" s="654" t="s">
        <v>822</v>
      </c>
      <c r="H850" s="654" t="s">
        <v>821</v>
      </c>
      <c r="I850" s="654" t="s">
        <v>1231</v>
      </c>
      <c r="J850" s="654" t="s">
        <v>2651</v>
      </c>
    </row>
    <row r="851" spans="6:10" s="91" customFormat="1" ht="35.25" hidden="1" customHeight="1">
      <c r="F851" s="654" t="s">
        <v>2652</v>
      </c>
      <c r="G851" s="654" t="s">
        <v>822</v>
      </c>
      <c r="H851" s="654" t="s">
        <v>821</v>
      </c>
      <c r="I851" s="654" t="s">
        <v>1234</v>
      </c>
      <c r="J851" s="654" t="s">
        <v>2653</v>
      </c>
    </row>
    <row r="852" spans="6:10" s="91" customFormat="1" ht="21" hidden="1" customHeight="1">
      <c r="F852" s="654" t="s">
        <v>2654</v>
      </c>
      <c r="G852" s="654" t="s">
        <v>822</v>
      </c>
      <c r="H852" s="654" t="s">
        <v>821</v>
      </c>
      <c r="I852" s="654" t="s">
        <v>1237</v>
      </c>
      <c r="J852" s="654" t="s">
        <v>2655</v>
      </c>
    </row>
    <row r="853" spans="6:10" s="91" customFormat="1" ht="33" hidden="1" customHeight="1">
      <c r="F853" s="654" t="s">
        <v>2656</v>
      </c>
      <c r="G853" s="654" t="s">
        <v>822</v>
      </c>
      <c r="H853" s="654" t="s">
        <v>821</v>
      </c>
      <c r="I853" s="654" t="s">
        <v>1240</v>
      </c>
      <c r="J853" s="654" t="s">
        <v>2657</v>
      </c>
    </row>
    <row r="854" spans="6:10" s="91" customFormat="1" ht="15" hidden="1" customHeight="1">
      <c r="F854" s="654" t="s">
        <v>2658</v>
      </c>
      <c r="G854" s="654" t="s">
        <v>822</v>
      </c>
      <c r="H854" s="654" t="s">
        <v>821</v>
      </c>
      <c r="I854" s="654" t="s">
        <v>1243</v>
      </c>
      <c r="J854" s="654" t="s">
        <v>2659</v>
      </c>
    </row>
    <row r="855" spans="6:10" s="91" customFormat="1" ht="15" hidden="1" customHeight="1">
      <c r="F855" s="654" t="s">
        <v>2660</v>
      </c>
      <c r="G855" s="654" t="s">
        <v>822</v>
      </c>
      <c r="H855" s="654" t="s">
        <v>821</v>
      </c>
      <c r="I855" s="654" t="s">
        <v>1246</v>
      </c>
      <c r="J855" s="654" t="s">
        <v>2661</v>
      </c>
    </row>
    <row r="856" spans="6:10" s="91" customFormat="1" ht="18.75" hidden="1" customHeight="1">
      <c r="F856" s="654" t="s">
        <v>2662</v>
      </c>
      <c r="G856" s="654" t="s">
        <v>822</v>
      </c>
      <c r="H856" s="654" t="s">
        <v>821</v>
      </c>
      <c r="I856" s="654" t="s">
        <v>1249</v>
      </c>
      <c r="J856" s="654" t="s">
        <v>2663</v>
      </c>
    </row>
    <row r="857" spans="6:10" s="91" customFormat="1" ht="23.25" hidden="1" customHeight="1">
      <c r="F857" s="654" t="s">
        <v>2664</v>
      </c>
      <c r="G857" s="654" t="s">
        <v>822</v>
      </c>
      <c r="H857" s="654" t="s">
        <v>821</v>
      </c>
      <c r="I857" s="654" t="s">
        <v>1252</v>
      </c>
      <c r="J857" s="654" t="s">
        <v>2665</v>
      </c>
    </row>
    <row r="858" spans="6:10" s="91" customFormat="1" ht="35.25" hidden="1" customHeight="1">
      <c r="F858" s="654" t="s">
        <v>2666</v>
      </c>
      <c r="G858" s="654" t="s">
        <v>822</v>
      </c>
      <c r="H858" s="654" t="s">
        <v>821</v>
      </c>
      <c r="I858" s="654" t="s">
        <v>1255</v>
      </c>
      <c r="J858" s="654" t="s">
        <v>2667</v>
      </c>
    </row>
    <row r="859" spans="6:10" s="91" customFormat="1" ht="21" hidden="1" customHeight="1">
      <c r="F859" s="654" t="s">
        <v>2668</v>
      </c>
      <c r="G859" s="654" t="s">
        <v>822</v>
      </c>
      <c r="H859" s="654" t="s">
        <v>821</v>
      </c>
      <c r="I859" s="654" t="s">
        <v>1258</v>
      </c>
      <c r="J859" s="654" t="s">
        <v>1355</v>
      </c>
    </row>
    <row r="860" spans="6:10" s="91" customFormat="1" ht="33" hidden="1" customHeight="1">
      <c r="F860" s="654" t="s">
        <v>2669</v>
      </c>
      <c r="G860" s="654" t="s">
        <v>822</v>
      </c>
      <c r="H860" s="654" t="s">
        <v>821</v>
      </c>
      <c r="I860" s="654" t="s">
        <v>1261</v>
      </c>
      <c r="J860" s="654" t="s">
        <v>2670</v>
      </c>
    </row>
    <row r="861" spans="6:10" s="91" customFormat="1" ht="15" hidden="1" customHeight="1">
      <c r="F861" s="654" t="s">
        <v>2671</v>
      </c>
      <c r="G861" s="654" t="s">
        <v>822</v>
      </c>
      <c r="H861" s="654" t="s">
        <v>821</v>
      </c>
      <c r="I861" s="654" t="s">
        <v>1264</v>
      </c>
      <c r="J861" s="654" t="s">
        <v>2672</v>
      </c>
    </row>
    <row r="862" spans="6:10" s="91" customFormat="1" ht="15" hidden="1" customHeight="1">
      <c r="F862" s="654" t="s">
        <v>2673</v>
      </c>
      <c r="G862" s="654" t="s">
        <v>822</v>
      </c>
      <c r="H862" s="654" t="s">
        <v>821</v>
      </c>
      <c r="I862" s="654" t="s">
        <v>1267</v>
      </c>
      <c r="J862" s="654" t="s">
        <v>2674</v>
      </c>
    </row>
    <row r="863" spans="6:10" s="91" customFormat="1" ht="18.75" hidden="1" customHeight="1">
      <c r="F863" s="654" t="s">
        <v>2675</v>
      </c>
      <c r="G863" s="654" t="s">
        <v>822</v>
      </c>
      <c r="H863" s="654" t="s">
        <v>821</v>
      </c>
      <c r="I863" s="654" t="s">
        <v>1270</v>
      </c>
      <c r="J863" s="654" t="s">
        <v>2676</v>
      </c>
    </row>
    <row r="864" spans="6:10" s="91" customFormat="1" ht="23.25" hidden="1" customHeight="1">
      <c r="F864" s="654" t="s">
        <v>2677</v>
      </c>
      <c r="G864" s="654" t="s">
        <v>822</v>
      </c>
      <c r="H864" s="654" t="s">
        <v>821</v>
      </c>
      <c r="I864" s="654" t="s">
        <v>1273</v>
      </c>
      <c r="J864" s="654" t="s">
        <v>2678</v>
      </c>
    </row>
    <row r="865" spans="6:10" s="91" customFormat="1" ht="35.25" hidden="1" customHeight="1">
      <c r="F865" s="654" t="s">
        <v>2679</v>
      </c>
      <c r="G865" s="654" t="s">
        <v>822</v>
      </c>
      <c r="H865" s="654" t="s">
        <v>821</v>
      </c>
      <c r="I865" s="654" t="s">
        <v>1276</v>
      </c>
      <c r="J865" s="654" t="s">
        <v>2680</v>
      </c>
    </row>
    <row r="866" spans="6:10" s="91" customFormat="1" ht="21" hidden="1" customHeight="1">
      <c r="F866" s="654" t="s">
        <v>2681</v>
      </c>
      <c r="G866" s="654" t="s">
        <v>822</v>
      </c>
      <c r="H866" s="654" t="s">
        <v>821</v>
      </c>
      <c r="I866" s="654" t="s">
        <v>1279</v>
      </c>
      <c r="J866" s="654" t="s">
        <v>2682</v>
      </c>
    </row>
    <row r="867" spans="6:10" s="91" customFormat="1" ht="33" hidden="1" customHeight="1">
      <c r="F867" s="654" t="s">
        <v>2683</v>
      </c>
      <c r="G867" s="654" t="s">
        <v>822</v>
      </c>
      <c r="H867" s="654" t="s">
        <v>821</v>
      </c>
      <c r="I867" s="654" t="s">
        <v>1282</v>
      </c>
      <c r="J867" s="654" t="s">
        <v>2684</v>
      </c>
    </row>
    <row r="868" spans="6:10" s="91" customFormat="1" ht="15" hidden="1" customHeight="1">
      <c r="F868" s="654" t="s">
        <v>2685</v>
      </c>
      <c r="G868" s="654" t="s">
        <v>822</v>
      </c>
      <c r="H868" s="654" t="s">
        <v>821</v>
      </c>
      <c r="I868" s="654" t="s">
        <v>1285</v>
      </c>
      <c r="J868" s="654" t="s">
        <v>2686</v>
      </c>
    </row>
    <row r="869" spans="6:10" s="91" customFormat="1" ht="15" hidden="1" customHeight="1">
      <c r="F869" s="654" t="s">
        <v>2687</v>
      </c>
      <c r="G869" s="654" t="s">
        <v>822</v>
      </c>
      <c r="H869" s="654" t="s">
        <v>821</v>
      </c>
      <c r="I869" s="654" t="s">
        <v>1288</v>
      </c>
      <c r="J869" s="654" t="s">
        <v>2688</v>
      </c>
    </row>
    <row r="870" spans="6:10" s="91" customFormat="1" ht="18.75" hidden="1" customHeight="1">
      <c r="F870" s="654" t="s">
        <v>2689</v>
      </c>
      <c r="G870" s="654" t="s">
        <v>822</v>
      </c>
      <c r="H870" s="654" t="s">
        <v>821</v>
      </c>
      <c r="I870" s="654" t="s">
        <v>1291</v>
      </c>
      <c r="J870" s="654" t="s">
        <v>2690</v>
      </c>
    </row>
    <row r="871" spans="6:10" s="91" customFormat="1" ht="23.25" hidden="1" customHeight="1">
      <c r="F871" s="654" t="s">
        <v>2691</v>
      </c>
      <c r="G871" s="654" t="s">
        <v>822</v>
      </c>
      <c r="H871" s="654" t="s">
        <v>821</v>
      </c>
      <c r="I871" s="654" t="s">
        <v>1294</v>
      </c>
      <c r="J871" s="654" t="s">
        <v>2692</v>
      </c>
    </row>
    <row r="872" spans="6:10" s="91" customFormat="1" ht="35.25" hidden="1" customHeight="1">
      <c r="F872" s="654" t="s">
        <v>2693</v>
      </c>
      <c r="G872" s="654" t="s">
        <v>822</v>
      </c>
      <c r="H872" s="654" t="s">
        <v>821</v>
      </c>
      <c r="I872" s="654" t="s">
        <v>1297</v>
      </c>
      <c r="J872" s="654" t="s">
        <v>2694</v>
      </c>
    </row>
    <row r="873" spans="6:10" s="91" customFormat="1" ht="21" hidden="1" customHeight="1">
      <c r="F873" s="654" t="s">
        <v>2695</v>
      </c>
      <c r="G873" s="654" t="s">
        <v>822</v>
      </c>
      <c r="H873" s="654" t="s">
        <v>821</v>
      </c>
      <c r="I873" s="654" t="s">
        <v>1300</v>
      </c>
      <c r="J873" s="654" t="s">
        <v>2696</v>
      </c>
    </row>
    <row r="874" spans="6:10" s="91" customFormat="1" ht="33" hidden="1" customHeight="1">
      <c r="F874" s="654" t="s">
        <v>2697</v>
      </c>
      <c r="G874" s="654" t="s">
        <v>822</v>
      </c>
      <c r="H874" s="654" t="s">
        <v>821</v>
      </c>
      <c r="I874" s="654" t="s">
        <v>1303</v>
      </c>
      <c r="J874" s="654" t="s">
        <v>2698</v>
      </c>
    </row>
    <row r="875" spans="6:10" s="91" customFormat="1" ht="15" hidden="1" customHeight="1">
      <c r="F875" s="654" t="s">
        <v>2699</v>
      </c>
      <c r="G875" s="654" t="s">
        <v>822</v>
      </c>
      <c r="H875" s="654" t="s">
        <v>821</v>
      </c>
      <c r="I875" s="654" t="s">
        <v>1306</v>
      </c>
      <c r="J875" s="654" t="s">
        <v>2700</v>
      </c>
    </row>
    <row r="876" spans="6:10" s="91" customFormat="1" ht="15" hidden="1" customHeight="1">
      <c r="F876" s="654" t="s">
        <v>2701</v>
      </c>
      <c r="G876" s="654" t="s">
        <v>822</v>
      </c>
      <c r="H876" s="654" t="s">
        <v>821</v>
      </c>
      <c r="I876" s="654" t="s">
        <v>1309</v>
      </c>
      <c r="J876" s="654" t="s">
        <v>2702</v>
      </c>
    </row>
    <row r="877" spans="6:10" s="91" customFormat="1" ht="18.75" hidden="1" customHeight="1">
      <c r="F877" s="654" t="s">
        <v>2703</v>
      </c>
      <c r="G877" s="654" t="s">
        <v>822</v>
      </c>
      <c r="H877" s="654" t="s">
        <v>821</v>
      </c>
      <c r="I877" s="654" t="s">
        <v>2212</v>
      </c>
      <c r="J877" s="654" t="s">
        <v>2704</v>
      </c>
    </row>
    <row r="878" spans="6:10" s="91" customFormat="1" ht="23.25" hidden="1" customHeight="1">
      <c r="F878" s="654" t="s">
        <v>2705</v>
      </c>
      <c r="G878" s="654" t="s">
        <v>822</v>
      </c>
      <c r="H878" s="654" t="s">
        <v>821</v>
      </c>
      <c r="I878" s="654" t="s">
        <v>1312</v>
      </c>
      <c r="J878" s="654" t="s">
        <v>2706</v>
      </c>
    </row>
    <row r="879" spans="6:10" s="91" customFormat="1" ht="35.25" hidden="1" customHeight="1">
      <c r="F879" s="654" t="s">
        <v>2707</v>
      </c>
      <c r="G879" s="654" t="s">
        <v>822</v>
      </c>
      <c r="H879" s="654" t="s">
        <v>821</v>
      </c>
      <c r="I879" s="654" t="s">
        <v>1315</v>
      </c>
      <c r="J879" s="654" t="s">
        <v>2708</v>
      </c>
    </row>
    <row r="880" spans="6:10" s="91" customFormat="1" ht="21" hidden="1" customHeight="1">
      <c r="F880" s="654" t="s">
        <v>2709</v>
      </c>
      <c r="G880" s="654" t="s">
        <v>822</v>
      </c>
      <c r="H880" s="654" t="s">
        <v>821</v>
      </c>
      <c r="I880" s="654" t="s">
        <v>1318</v>
      </c>
      <c r="J880" s="654" t="s">
        <v>2238</v>
      </c>
    </row>
    <row r="881" spans="6:10" s="91" customFormat="1" ht="33" hidden="1" customHeight="1">
      <c r="F881" s="654" t="s">
        <v>2710</v>
      </c>
      <c r="G881" s="654" t="s">
        <v>822</v>
      </c>
      <c r="H881" s="654" t="s">
        <v>821</v>
      </c>
      <c r="I881" s="654" t="s">
        <v>1321</v>
      </c>
      <c r="J881" s="654" t="s">
        <v>2711</v>
      </c>
    </row>
    <row r="882" spans="6:10" s="91" customFormat="1" ht="15" hidden="1" customHeight="1">
      <c r="F882" s="654" t="s">
        <v>2712</v>
      </c>
      <c r="G882" s="654" t="s">
        <v>822</v>
      </c>
      <c r="H882" s="654" t="s">
        <v>821</v>
      </c>
      <c r="I882" s="654" t="s">
        <v>1324</v>
      </c>
      <c r="J882" s="654" t="s">
        <v>2713</v>
      </c>
    </row>
    <row r="883" spans="6:10" s="91" customFormat="1" ht="15" hidden="1" customHeight="1">
      <c r="F883" s="654" t="s">
        <v>2714</v>
      </c>
      <c r="G883" s="654" t="s">
        <v>822</v>
      </c>
      <c r="H883" s="654" t="s">
        <v>821</v>
      </c>
      <c r="I883" s="654" t="s">
        <v>1327</v>
      </c>
      <c r="J883" s="654" t="s">
        <v>2715</v>
      </c>
    </row>
    <row r="884" spans="6:10" s="91" customFormat="1" ht="18.75" hidden="1" customHeight="1">
      <c r="F884" s="654" t="s">
        <v>2716</v>
      </c>
      <c r="G884" s="654" t="s">
        <v>822</v>
      </c>
      <c r="H884" s="654" t="s">
        <v>821</v>
      </c>
      <c r="I884" s="654" t="s">
        <v>1330</v>
      </c>
      <c r="J884" s="654" t="s">
        <v>2717</v>
      </c>
    </row>
    <row r="885" spans="6:10" s="91" customFormat="1" ht="23.25" hidden="1" customHeight="1">
      <c r="F885" s="654" t="s">
        <v>2718</v>
      </c>
      <c r="G885" s="654" t="s">
        <v>822</v>
      </c>
      <c r="H885" s="654" t="s">
        <v>821</v>
      </c>
      <c r="I885" s="654" t="s">
        <v>1333</v>
      </c>
      <c r="J885" s="654" t="s">
        <v>1343</v>
      </c>
    </row>
    <row r="886" spans="6:10" s="91" customFormat="1" ht="35.25" hidden="1" customHeight="1">
      <c r="F886" s="654" t="s">
        <v>2719</v>
      </c>
      <c r="G886" s="654" t="s">
        <v>822</v>
      </c>
      <c r="H886" s="654" t="s">
        <v>821</v>
      </c>
      <c r="I886" s="654" t="s">
        <v>1336</v>
      </c>
      <c r="J886" s="654" t="s">
        <v>2720</v>
      </c>
    </row>
    <row r="887" spans="6:10" s="91" customFormat="1" ht="21" hidden="1" customHeight="1">
      <c r="F887" s="654" t="s">
        <v>2721</v>
      </c>
      <c r="G887" s="654" t="s">
        <v>822</v>
      </c>
      <c r="H887" s="654" t="s">
        <v>821</v>
      </c>
      <c r="I887" s="654" t="s">
        <v>1339</v>
      </c>
      <c r="J887" s="654" t="s">
        <v>2722</v>
      </c>
    </row>
    <row r="888" spans="6:10" s="91" customFormat="1" ht="33" hidden="1" customHeight="1">
      <c r="F888" s="654" t="s">
        <v>2723</v>
      </c>
      <c r="G888" s="654" t="s">
        <v>822</v>
      </c>
      <c r="H888" s="654" t="s">
        <v>821</v>
      </c>
      <c r="I888" s="654" t="s">
        <v>1342</v>
      </c>
      <c r="J888" s="654" t="s">
        <v>2724</v>
      </c>
    </row>
    <row r="889" spans="6:10" s="91" customFormat="1" ht="15" hidden="1" customHeight="1">
      <c r="F889" s="654" t="s">
        <v>2725</v>
      </c>
      <c r="G889" s="654" t="s">
        <v>822</v>
      </c>
      <c r="H889" s="654" t="s">
        <v>821</v>
      </c>
      <c r="I889" s="654" t="s">
        <v>1345</v>
      </c>
      <c r="J889" s="654" t="s">
        <v>2726</v>
      </c>
    </row>
    <row r="890" spans="6:10" s="91" customFormat="1" ht="15" hidden="1" customHeight="1">
      <c r="F890" s="654" t="s">
        <v>2727</v>
      </c>
      <c r="G890" s="654" t="s">
        <v>822</v>
      </c>
      <c r="H890" s="654" t="s">
        <v>821</v>
      </c>
      <c r="I890" s="654" t="s">
        <v>1348</v>
      </c>
      <c r="J890" s="654" t="s">
        <v>2728</v>
      </c>
    </row>
    <row r="891" spans="6:10" s="91" customFormat="1" ht="18.75" hidden="1" customHeight="1">
      <c r="F891" s="654" t="s">
        <v>2729</v>
      </c>
      <c r="G891" s="654" t="s">
        <v>822</v>
      </c>
      <c r="H891" s="654" t="s">
        <v>821</v>
      </c>
      <c r="I891" s="654" t="s">
        <v>1351</v>
      </c>
      <c r="J891" s="654" t="s">
        <v>2730</v>
      </c>
    </row>
    <row r="892" spans="6:10" s="91" customFormat="1" ht="23.25" hidden="1" customHeight="1">
      <c r="F892" s="654" t="s">
        <v>2731</v>
      </c>
      <c r="G892" s="654" t="s">
        <v>822</v>
      </c>
      <c r="H892" s="654" t="s">
        <v>821</v>
      </c>
      <c r="I892" s="654" t="s">
        <v>1354</v>
      </c>
      <c r="J892" s="654" t="s">
        <v>2732</v>
      </c>
    </row>
    <row r="893" spans="6:10" s="91" customFormat="1" ht="35.25" hidden="1" customHeight="1">
      <c r="F893" s="654" t="s">
        <v>2733</v>
      </c>
      <c r="G893" s="654" t="s">
        <v>822</v>
      </c>
      <c r="H893" s="654" t="s">
        <v>821</v>
      </c>
      <c r="I893" s="654" t="s">
        <v>1357</v>
      </c>
      <c r="J893" s="654" t="s">
        <v>2734</v>
      </c>
    </row>
    <row r="894" spans="6:10" s="91" customFormat="1" ht="21" hidden="1" customHeight="1">
      <c r="F894" s="654" t="s">
        <v>2735</v>
      </c>
      <c r="G894" s="654" t="s">
        <v>822</v>
      </c>
      <c r="H894" s="654" t="s">
        <v>821</v>
      </c>
      <c r="I894" s="654" t="s">
        <v>1360</v>
      </c>
      <c r="J894" s="654" t="s">
        <v>2736</v>
      </c>
    </row>
    <row r="895" spans="6:10" s="91" customFormat="1" ht="32.25" hidden="1" customHeight="1">
      <c r="F895" s="654" t="s">
        <v>2737</v>
      </c>
      <c r="G895" s="654" t="s">
        <v>822</v>
      </c>
      <c r="H895" s="654" t="s">
        <v>821</v>
      </c>
      <c r="I895" s="654" t="s">
        <v>1363</v>
      </c>
      <c r="J895" s="654" t="s">
        <v>2738</v>
      </c>
    </row>
    <row r="896" spans="6:10" s="91" customFormat="1" ht="15" hidden="1" customHeight="1">
      <c r="F896" s="654" t="s">
        <v>2739</v>
      </c>
      <c r="G896" s="654" t="s">
        <v>824</v>
      </c>
      <c r="H896" s="654" t="s">
        <v>823</v>
      </c>
      <c r="I896" s="654" t="s">
        <v>868</v>
      </c>
      <c r="J896" s="654" t="s">
        <v>2740</v>
      </c>
    </row>
    <row r="897" spans="6:10" s="91" customFormat="1" ht="15" hidden="1" customHeight="1">
      <c r="F897" s="654" t="s">
        <v>2741</v>
      </c>
      <c r="G897" s="654" t="s">
        <v>824</v>
      </c>
      <c r="H897" s="654" t="s">
        <v>823</v>
      </c>
      <c r="I897" s="654" t="s">
        <v>870</v>
      </c>
      <c r="J897" s="654" t="s">
        <v>2742</v>
      </c>
    </row>
    <row r="898" spans="6:10" s="91" customFormat="1" ht="18.75" hidden="1" customHeight="1">
      <c r="F898" s="654" t="s">
        <v>2743</v>
      </c>
      <c r="G898" s="654" t="s">
        <v>824</v>
      </c>
      <c r="H898" s="654" t="s">
        <v>823</v>
      </c>
      <c r="I898" s="654" t="s">
        <v>874</v>
      </c>
      <c r="J898" s="654" t="s">
        <v>2744</v>
      </c>
    </row>
    <row r="899" spans="6:10" s="91" customFormat="1" ht="23.25" hidden="1" customHeight="1">
      <c r="F899" s="654" t="s">
        <v>2745</v>
      </c>
      <c r="G899" s="654" t="s">
        <v>824</v>
      </c>
      <c r="H899" s="654" t="s">
        <v>823</v>
      </c>
      <c r="I899" s="654" t="s">
        <v>878</v>
      </c>
      <c r="J899" s="654" t="s">
        <v>2746</v>
      </c>
    </row>
    <row r="900" spans="6:10" s="91" customFormat="1" ht="35.25" hidden="1" customHeight="1">
      <c r="F900" s="654" t="s">
        <v>2747</v>
      </c>
      <c r="G900" s="654" t="s">
        <v>824</v>
      </c>
      <c r="H900" s="654" t="s">
        <v>823</v>
      </c>
      <c r="I900" s="654" t="s">
        <v>881</v>
      </c>
      <c r="J900" s="654" t="s">
        <v>2748</v>
      </c>
    </row>
    <row r="901" spans="6:10" s="91" customFormat="1" ht="21" hidden="1" customHeight="1">
      <c r="F901" s="654" t="s">
        <v>2749</v>
      </c>
      <c r="G901" s="654" t="s">
        <v>824</v>
      </c>
      <c r="H901" s="654" t="s">
        <v>823</v>
      </c>
      <c r="I901" s="654" t="s">
        <v>885</v>
      </c>
      <c r="J901" s="654" t="s">
        <v>2081</v>
      </c>
    </row>
    <row r="902" spans="6:10" s="91" customFormat="1" ht="33" hidden="1" customHeight="1">
      <c r="F902" s="654" t="s">
        <v>2750</v>
      </c>
      <c r="G902" s="654" t="s">
        <v>824</v>
      </c>
      <c r="H902" s="654" t="s">
        <v>823</v>
      </c>
      <c r="I902" s="654" t="s">
        <v>888</v>
      </c>
      <c r="J902" s="654" t="s">
        <v>2751</v>
      </c>
    </row>
    <row r="903" spans="6:10" s="91" customFormat="1" ht="15" hidden="1" customHeight="1">
      <c r="F903" s="654" t="s">
        <v>2752</v>
      </c>
      <c r="G903" s="654" t="s">
        <v>824</v>
      </c>
      <c r="H903" s="654" t="s">
        <v>823</v>
      </c>
      <c r="I903" s="654" t="s">
        <v>891</v>
      </c>
      <c r="J903" s="654" t="s">
        <v>1902</v>
      </c>
    </row>
    <row r="904" spans="6:10" s="91" customFormat="1" ht="15" hidden="1" customHeight="1">
      <c r="F904" s="654" t="s">
        <v>2753</v>
      </c>
      <c r="G904" s="654" t="s">
        <v>824</v>
      </c>
      <c r="H904" s="654" t="s">
        <v>823</v>
      </c>
      <c r="I904" s="654" t="s">
        <v>894</v>
      </c>
      <c r="J904" s="654" t="s">
        <v>2754</v>
      </c>
    </row>
    <row r="905" spans="6:10" s="91" customFormat="1" ht="18.75" hidden="1" customHeight="1">
      <c r="F905" s="654" t="s">
        <v>2755</v>
      </c>
      <c r="G905" s="654" t="s">
        <v>824</v>
      </c>
      <c r="H905" s="654" t="s">
        <v>823</v>
      </c>
      <c r="I905" s="654" t="s">
        <v>898</v>
      </c>
      <c r="J905" s="654" t="s">
        <v>2756</v>
      </c>
    </row>
    <row r="906" spans="6:10" s="91" customFormat="1" ht="23.25" hidden="1" customHeight="1">
      <c r="F906" s="654" t="s">
        <v>2757</v>
      </c>
      <c r="G906" s="654" t="s">
        <v>824</v>
      </c>
      <c r="H906" s="654" t="s">
        <v>823</v>
      </c>
      <c r="I906" s="654" t="s">
        <v>901</v>
      </c>
      <c r="J906" s="654" t="s">
        <v>2758</v>
      </c>
    </row>
    <row r="907" spans="6:10" s="91" customFormat="1" ht="35.25" hidden="1" customHeight="1">
      <c r="F907" s="654" t="s">
        <v>2759</v>
      </c>
      <c r="G907" s="654" t="s">
        <v>824</v>
      </c>
      <c r="H907" s="654" t="s">
        <v>823</v>
      </c>
      <c r="I907" s="654" t="s">
        <v>972</v>
      </c>
      <c r="J907" s="654" t="s">
        <v>2760</v>
      </c>
    </row>
    <row r="908" spans="6:10" s="91" customFormat="1" ht="21" hidden="1" customHeight="1">
      <c r="F908" s="654" t="s">
        <v>2761</v>
      </c>
      <c r="G908" s="654" t="s">
        <v>824</v>
      </c>
      <c r="H908" s="654" t="s">
        <v>823</v>
      </c>
      <c r="I908" s="654" t="s">
        <v>974</v>
      </c>
      <c r="J908" s="654" t="s">
        <v>2762</v>
      </c>
    </row>
    <row r="909" spans="6:10" s="91" customFormat="1" ht="33" hidden="1" customHeight="1">
      <c r="F909" s="654" t="s">
        <v>2763</v>
      </c>
      <c r="G909" s="654" t="s">
        <v>824</v>
      </c>
      <c r="H909" s="654" t="s">
        <v>823</v>
      </c>
      <c r="I909" s="654" t="s">
        <v>976</v>
      </c>
      <c r="J909" s="654" t="s">
        <v>2764</v>
      </c>
    </row>
    <row r="910" spans="6:10" s="91" customFormat="1" ht="15" hidden="1" customHeight="1">
      <c r="F910" s="654" t="s">
        <v>2765</v>
      </c>
      <c r="G910" s="654" t="s">
        <v>824</v>
      </c>
      <c r="H910" s="654" t="s">
        <v>823</v>
      </c>
      <c r="I910" s="654" t="s">
        <v>979</v>
      </c>
      <c r="J910" s="654" t="s">
        <v>2766</v>
      </c>
    </row>
    <row r="911" spans="6:10" s="91" customFormat="1" ht="15" hidden="1" customHeight="1">
      <c r="F911" s="654" t="s">
        <v>2767</v>
      </c>
      <c r="G911" s="654" t="s">
        <v>824</v>
      </c>
      <c r="H911" s="654" t="s">
        <v>823</v>
      </c>
      <c r="I911" s="654" t="s">
        <v>982</v>
      </c>
      <c r="J911" s="654" t="s">
        <v>2768</v>
      </c>
    </row>
    <row r="912" spans="6:10" s="91" customFormat="1" ht="18.75" hidden="1" customHeight="1">
      <c r="F912" s="654" t="s">
        <v>2769</v>
      </c>
      <c r="G912" s="654" t="s">
        <v>824</v>
      </c>
      <c r="H912" s="654" t="s">
        <v>823</v>
      </c>
      <c r="I912" s="654" t="s">
        <v>985</v>
      </c>
      <c r="J912" s="654" t="s">
        <v>2770</v>
      </c>
    </row>
    <row r="913" spans="6:10" s="91" customFormat="1" ht="23.25" hidden="1" customHeight="1">
      <c r="F913" s="654" t="s">
        <v>2771</v>
      </c>
      <c r="G913" s="654" t="s">
        <v>824</v>
      </c>
      <c r="H913" s="654" t="s">
        <v>823</v>
      </c>
      <c r="I913" s="654" t="s">
        <v>988</v>
      </c>
      <c r="J913" s="654" t="s">
        <v>2772</v>
      </c>
    </row>
    <row r="914" spans="6:10" s="91" customFormat="1" ht="35.25" hidden="1" customHeight="1">
      <c r="F914" s="654" t="s">
        <v>2773</v>
      </c>
      <c r="G914" s="654" t="s">
        <v>824</v>
      </c>
      <c r="H914" s="654" t="s">
        <v>823</v>
      </c>
      <c r="I914" s="654" t="s">
        <v>991</v>
      </c>
      <c r="J914" s="654" t="s">
        <v>2774</v>
      </c>
    </row>
    <row r="915" spans="6:10" s="91" customFormat="1" ht="21" hidden="1" customHeight="1">
      <c r="F915" s="654" t="s">
        <v>2775</v>
      </c>
      <c r="G915" s="654" t="s">
        <v>824</v>
      </c>
      <c r="H915" s="654" t="s">
        <v>823</v>
      </c>
      <c r="I915" s="654" t="s">
        <v>993</v>
      </c>
      <c r="J915" s="654" t="s">
        <v>2776</v>
      </c>
    </row>
    <row r="916" spans="6:10" s="91" customFormat="1" ht="33" hidden="1" customHeight="1">
      <c r="F916" s="654" t="s">
        <v>2777</v>
      </c>
      <c r="G916" s="654" t="s">
        <v>824</v>
      </c>
      <c r="H916" s="654" t="s">
        <v>823</v>
      </c>
      <c r="I916" s="654" t="s">
        <v>996</v>
      </c>
      <c r="J916" s="654" t="s">
        <v>2778</v>
      </c>
    </row>
    <row r="917" spans="6:10" s="91" customFormat="1" ht="15" hidden="1" customHeight="1">
      <c r="F917" s="654" t="s">
        <v>2779</v>
      </c>
      <c r="G917" s="654" t="s">
        <v>824</v>
      </c>
      <c r="H917" s="654" t="s">
        <v>823</v>
      </c>
      <c r="I917" s="654" t="s">
        <v>999</v>
      </c>
      <c r="J917" s="654" t="s">
        <v>2780</v>
      </c>
    </row>
    <row r="918" spans="6:10" s="91" customFormat="1" ht="15" hidden="1" customHeight="1">
      <c r="F918" s="654" t="s">
        <v>2781</v>
      </c>
      <c r="G918" s="654" t="s">
        <v>824</v>
      </c>
      <c r="H918" s="654" t="s">
        <v>823</v>
      </c>
      <c r="I918" s="654" t="s">
        <v>1002</v>
      </c>
      <c r="J918" s="654" t="s">
        <v>2782</v>
      </c>
    </row>
    <row r="919" spans="6:10" s="91" customFormat="1" ht="18.75" hidden="1" customHeight="1">
      <c r="F919" s="654" t="s">
        <v>2783</v>
      </c>
      <c r="G919" s="654" t="s">
        <v>824</v>
      </c>
      <c r="H919" s="654" t="s">
        <v>823</v>
      </c>
      <c r="I919" s="654" t="s">
        <v>1005</v>
      </c>
      <c r="J919" s="654" t="s">
        <v>2784</v>
      </c>
    </row>
    <row r="920" spans="6:10" s="91" customFormat="1" ht="23.25" hidden="1" customHeight="1">
      <c r="F920" s="654" t="s">
        <v>2785</v>
      </c>
      <c r="G920" s="654" t="s">
        <v>824</v>
      </c>
      <c r="H920" s="654" t="s">
        <v>823</v>
      </c>
      <c r="I920" s="654" t="s">
        <v>1008</v>
      </c>
      <c r="J920" s="654" t="s">
        <v>2786</v>
      </c>
    </row>
    <row r="921" spans="6:10" s="91" customFormat="1" ht="35.25" hidden="1" customHeight="1">
      <c r="F921" s="654" t="s">
        <v>2787</v>
      </c>
      <c r="G921" s="654" t="s">
        <v>824</v>
      </c>
      <c r="H921" s="654" t="s">
        <v>823</v>
      </c>
      <c r="I921" s="654" t="s">
        <v>1011</v>
      </c>
      <c r="J921" s="654" t="s">
        <v>2788</v>
      </c>
    </row>
    <row r="922" spans="6:10" s="91" customFormat="1" ht="21" hidden="1" customHeight="1">
      <c r="F922" s="654" t="s">
        <v>2789</v>
      </c>
      <c r="G922" s="654" t="s">
        <v>824</v>
      </c>
      <c r="H922" s="654" t="s">
        <v>823</v>
      </c>
      <c r="I922" s="654" t="s">
        <v>1014</v>
      </c>
      <c r="J922" s="654" t="s">
        <v>2790</v>
      </c>
    </row>
    <row r="923" spans="6:10" s="91" customFormat="1" ht="33" hidden="1" customHeight="1">
      <c r="F923" s="654" t="s">
        <v>2791</v>
      </c>
      <c r="G923" s="654" t="s">
        <v>824</v>
      </c>
      <c r="H923" s="654" t="s">
        <v>823</v>
      </c>
      <c r="I923" s="654" t="s">
        <v>1017</v>
      </c>
      <c r="J923" s="654" t="s">
        <v>2792</v>
      </c>
    </row>
    <row r="924" spans="6:10" s="91" customFormat="1" ht="15" hidden="1" customHeight="1">
      <c r="F924" s="654" t="s">
        <v>2793</v>
      </c>
      <c r="G924" s="654" t="s">
        <v>824</v>
      </c>
      <c r="H924" s="654" t="s">
        <v>823</v>
      </c>
      <c r="I924" s="654" t="s">
        <v>1020</v>
      </c>
      <c r="J924" s="654" t="s">
        <v>2794</v>
      </c>
    </row>
    <row r="925" spans="6:10" s="91" customFormat="1" ht="15" hidden="1" customHeight="1">
      <c r="F925" s="654" t="s">
        <v>2795</v>
      </c>
      <c r="G925" s="654" t="s">
        <v>824</v>
      </c>
      <c r="H925" s="654" t="s">
        <v>823</v>
      </c>
      <c r="I925" s="654" t="s">
        <v>1023</v>
      </c>
      <c r="J925" s="654" t="s">
        <v>2796</v>
      </c>
    </row>
    <row r="926" spans="6:10" s="91" customFormat="1" ht="18.75" hidden="1" customHeight="1">
      <c r="F926" s="654" t="s">
        <v>2797</v>
      </c>
      <c r="G926" s="654" t="s">
        <v>824</v>
      </c>
      <c r="H926" s="654" t="s">
        <v>823</v>
      </c>
      <c r="I926" s="654" t="s">
        <v>1026</v>
      </c>
      <c r="J926" s="654" t="s">
        <v>2798</v>
      </c>
    </row>
    <row r="927" spans="6:10" s="91" customFormat="1" ht="23.25" hidden="1" customHeight="1">
      <c r="F927" s="654" t="s">
        <v>2799</v>
      </c>
      <c r="G927" s="654" t="s">
        <v>824</v>
      </c>
      <c r="H927" s="654" t="s">
        <v>823</v>
      </c>
      <c r="I927" s="654" t="s">
        <v>1029</v>
      </c>
      <c r="J927" s="654" t="s">
        <v>2800</v>
      </c>
    </row>
    <row r="928" spans="6:10" s="91" customFormat="1" ht="35.25" hidden="1" customHeight="1">
      <c r="F928" s="654" t="s">
        <v>2801</v>
      </c>
      <c r="G928" s="654" t="s">
        <v>824</v>
      </c>
      <c r="H928" s="654" t="s">
        <v>823</v>
      </c>
      <c r="I928" s="654" t="s">
        <v>1032</v>
      </c>
      <c r="J928" s="654" t="s">
        <v>2802</v>
      </c>
    </row>
    <row r="929" spans="6:10" s="91" customFormat="1" ht="21" hidden="1" customHeight="1">
      <c r="F929" s="654" t="s">
        <v>2803</v>
      </c>
      <c r="G929" s="654" t="s">
        <v>826</v>
      </c>
      <c r="H929" s="654" t="s">
        <v>825</v>
      </c>
      <c r="I929" s="654" t="s">
        <v>868</v>
      </c>
      <c r="J929" s="654" t="s">
        <v>2804</v>
      </c>
    </row>
    <row r="930" spans="6:10" s="91" customFormat="1" ht="33" hidden="1" customHeight="1">
      <c r="F930" s="654" t="s">
        <v>2805</v>
      </c>
      <c r="G930" s="654" t="s">
        <v>826</v>
      </c>
      <c r="H930" s="654" t="s">
        <v>825</v>
      </c>
      <c r="I930" s="654" t="s">
        <v>870</v>
      </c>
      <c r="J930" s="654" t="s">
        <v>2806</v>
      </c>
    </row>
    <row r="931" spans="6:10" s="91" customFormat="1" ht="15" hidden="1" customHeight="1">
      <c r="F931" s="654" t="s">
        <v>2807</v>
      </c>
      <c r="G931" s="654" t="s">
        <v>826</v>
      </c>
      <c r="H931" s="654" t="s">
        <v>825</v>
      </c>
      <c r="I931" s="654" t="s">
        <v>874</v>
      </c>
      <c r="J931" s="654" t="s">
        <v>2808</v>
      </c>
    </row>
    <row r="932" spans="6:10" s="91" customFormat="1" ht="15" hidden="1" customHeight="1">
      <c r="F932" s="654" t="s">
        <v>2809</v>
      </c>
      <c r="G932" s="654" t="s">
        <v>826</v>
      </c>
      <c r="H932" s="654" t="s">
        <v>825</v>
      </c>
      <c r="I932" s="654" t="s">
        <v>878</v>
      </c>
      <c r="J932" s="654" t="s">
        <v>2810</v>
      </c>
    </row>
    <row r="933" spans="6:10" s="91" customFormat="1" ht="18.75" hidden="1" customHeight="1">
      <c r="F933" s="654" t="s">
        <v>2811</v>
      </c>
      <c r="G933" s="654" t="s">
        <v>826</v>
      </c>
      <c r="H933" s="654" t="s">
        <v>825</v>
      </c>
      <c r="I933" s="654" t="s">
        <v>881</v>
      </c>
      <c r="J933" s="654" t="s">
        <v>2812</v>
      </c>
    </row>
    <row r="934" spans="6:10" s="91" customFormat="1" ht="23.25" hidden="1" customHeight="1">
      <c r="F934" s="654" t="s">
        <v>2813</v>
      </c>
      <c r="G934" s="654" t="s">
        <v>826</v>
      </c>
      <c r="H934" s="654" t="s">
        <v>825</v>
      </c>
      <c r="I934" s="654" t="s">
        <v>885</v>
      </c>
      <c r="J934" s="654" t="s">
        <v>2814</v>
      </c>
    </row>
    <row r="935" spans="6:10" s="91" customFormat="1" ht="35.25" hidden="1" customHeight="1">
      <c r="F935" s="654" t="s">
        <v>2815</v>
      </c>
      <c r="G935" s="654" t="s">
        <v>826</v>
      </c>
      <c r="H935" s="654" t="s">
        <v>825</v>
      </c>
      <c r="I935" s="654" t="s">
        <v>888</v>
      </c>
      <c r="J935" s="654" t="s">
        <v>2816</v>
      </c>
    </row>
    <row r="936" spans="6:10" s="91" customFormat="1" ht="21" hidden="1" customHeight="1">
      <c r="F936" s="654" t="s">
        <v>2817</v>
      </c>
      <c r="G936" s="654" t="s">
        <v>826</v>
      </c>
      <c r="H936" s="654" t="s">
        <v>825</v>
      </c>
      <c r="I936" s="654" t="s">
        <v>891</v>
      </c>
      <c r="J936" s="654" t="s">
        <v>2818</v>
      </c>
    </row>
    <row r="937" spans="6:10" s="91" customFormat="1" ht="33" hidden="1" customHeight="1">
      <c r="F937" s="654" t="s">
        <v>2819</v>
      </c>
      <c r="G937" s="654" t="s">
        <v>826</v>
      </c>
      <c r="H937" s="654" t="s">
        <v>825</v>
      </c>
      <c r="I937" s="654" t="s">
        <v>894</v>
      </c>
      <c r="J937" s="654" t="s">
        <v>2820</v>
      </c>
    </row>
    <row r="938" spans="6:10" s="91" customFormat="1" ht="15" hidden="1" customHeight="1">
      <c r="F938" s="654" t="s">
        <v>2821</v>
      </c>
      <c r="G938" s="654" t="s">
        <v>826</v>
      </c>
      <c r="H938" s="654" t="s">
        <v>825</v>
      </c>
      <c r="I938" s="654" t="s">
        <v>898</v>
      </c>
      <c r="J938" s="654" t="s">
        <v>2822</v>
      </c>
    </row>
    <row r="939" spans="6:10" s="91" customFormat="1" ht="15" hidden="1" customHeight="1">
      <c r="F939" s="654" t="s">
        <v>2823</v>
      </c>
      <c r="G939" s="654" t="s">
        <v>826</v>
      </c>
      <c r="H939" s="654" t="s">
        <v>825</v>
      </c>
      <c r="I939" s="654" t="s">
        <v>901</v>
      </c>
      <c r="J939" s="654" t="s">
        <v>2824</v>
      </c>
    </row>
    <row r="940" spans="6:10" s="91" customFormat="1" ht="18.75" hidden="1" customHeight="1">
      <c r="F940" s="654" t="s">
        <v>2825</v>
      </c>
      <c r="G940" s="654" t="s">
        <v>826</v>
      </c>
      <c r="H940" s="654" t="s">
        <v>825</v>
      </c>
      <c r="I940" s="654" t="s">
        <v>972</v>
      </c>
      <c r="J940" s="654" t="s">
        <v>2826</v>
      </c>
    </row>
    <row r="941" spans="6:10" s="91" customFormat="1" ht="23.25" hidden="1" customHeight="1">
      <c r="F941" s="654" t="s">
        <v>2827</v>
      </c>
      <c r="G941" s="654" t="s">
        <v>826</v>
      </c>
      <c r="H941" s="654" t="s">
        <v>825</v>
      </c>
      <c r="I941" s="654" t="s">
        <v>974</v>
      </c>
      <c r="J941" s="654" t="s">
        <v>2828</v>
      </c>
    </row>
    <row r="942" spans="6:10" s="91" customFormat="1" ht="35.25" hidden="1" customHeight="1">
      <c r="F942" s="654" t="s">
        <v>2829</v>
      </c>
      <c r="G942" s="654" t="s">
        <v>826</v>
      </c>
      <c r="H942" s="654" t="s">
        <v>825</v>
      </c>
      <c r="I942" s="654" t="s">
        <v>976</v>
      </c>
      <c r="J942" s="654" t="s">
        <v>2136</v>
      </c>
    </row>
    <row r="943" spans="6:10" s="91" customFormat="1" ht="21" hidden="1" customHeight="1">
      <c r="F943" s="654" t="s">
        <v>2830</v>
      </c>
      <c r="G943" s="654" t="s">
        <v>826</v>
      </c>
      <c r="H943" s="654" t="s">
        <v>825</v>
      </c>
      <c r="I943" s="654" t="s">
        <v>979</v>
      </c>
      <c r="J943" s="654" t="s">
        <v>2831</v>
      </c>
    </row>
    <row r="944" spans="6:10" s="91" customFormat="1" ht="33" hidden="1" customHeight="1">
      <c r="F944" s="654" t="s">
        <v>2832</v>
      </c>
      <c r="G944" s="654" t="s">
        <v>826</v>
      </c>
      <c r="H944" s="654" t="s">
        <v>825</v>
      </c>
      <c r="I944" s="654" t="s">
        <v>982</v>
      </c>
      <c r="J944" s="654" t="s">
        <v>2833</v>
      </c>
    </row>
    <row r="945" spans="6:10" s="91" customFormat="1" ht="15" hidden="1" customHeight="1">
      <c r="F945" s="654" t="s">
        <v>2834</v>
      </c>
      <c r="G945" s="654" t="s">
        <v>826</v>
      </c>
      <c r="H945" s="654" t="s">
        <v>825</v>
      </c>
      <c r="I945" s="654" t="s">
        <v>985</v>
      </c>
      <c r="J945" s="654" t="s">
        <v>2835</v>
      </c>
    </row>
    <row r="946" spans="6:10" s="91" customFormat="1" ht="15" hidden="1" customHeight="1">
      <c r="F946" s="654" t="s">
        <v>2836</v>
      </c>
      <c r="G946" s="654" t="s">
        <v>826</v>
      </c>
      <c r="H946" s="654" t="s">
        <v>825</v>
      </c>
      <c r="I946" s="654" t="s">
        <v>988</v>
      </c>
      <c r="J946" s="654" t="s">
        <v>2238</v>
      </c>
    </row>
    <row r="947" spans="6:10" s="91" customFormat="1" ht="18.75" hidden="1" customHeight="1">
      <c r="F947" s="654" t="s">
        <v>2837</v>
      </c>
      <c r="G947" s="654" t="s">
        <v>826</v>
      </c>
      <c r="H947" s="654" t="s">
        <v>825</v>
      </c>
      <c r="I947" s="654" t="s">
        <v>991</v>
      </c>
      <c r="J947" s="654" t="s">
        <v>2838</v>
      </c>
    </row>
    <row r="948" spans="6:10" s="91" customFormat="1" ht="23.25" hidden="1" customHeight="1">
      <c r="F948" s="654" t="s">
        <v>2839</v>
      </c>
      <c r="G948" s="654" t="s">
        <v>826</v>
      </c>
      <c r="H948" s="654" t="s">
        <v>825</v>
      </c>
      <c r="I948" s="654" t="s">
        <v>993</v>
      </c>
      <c r="J948" s="654" t="s">
        <v>2840</v>
      </c>
    </row>
    <row r="949" spans="6:10" s="91" customFormat="1" ht="35.25" hidden="1" customHeight="1">
      <c r="F949" s="654" t="s">
        <v>2841</v>
      </c>
      <c r="G949" s="654" t="s">
        <v>828</v>
      </c>
      <c r="H949" s="654" t="s">
        <v>827</v>
      </c>
      <c r="I949" s="654" t="s">
        <v>868</v>
      </c>
      <c r="J949" s="654" t="s">
        <v>950</v>
      </c>
    </row>
    <row r="950" spans="6:10" s="91" customFormat="1" ht="21" hidden="1" customHeight="1">
      <c r="F950" s="654" t="s">
        <v>2842</v>
      </c>
      <c r="G950" s="654" t="s">
        <v>828</v>
      </c>
      <c r="H950" s="654" t="s">
        <v>827</v>
      </c>
      <c r="I950" s="654" t="s">
        <v>870</v>
      </c>
      <c r="J950" s="654" t="s">
        <v>2843</v>
      </c>
    </row>
    <row r="951" spans="6:10" s="91" customFormat="1" ht="33" hidden="1" customHeight="1">
      <c r="F951" s="654" t="s">
        <v>2844</v>
      </c>
      <c r="G951" s="654" t="s">
        <v>828</v>
      </c>
      <c r="H951" s="654" t="s">
        <v>827</v>
      </c>
      <c r="I951" s="654" t="s">
        <v>874</v>
      </c>
      <c r="J951" s="654" t="s">
        <v>2845</v>
      </c>
    </row>
    <row r="952" spans="6:10" s="91" customFormat="1" ht="15" hidden="1" customHeight="1">
      <c r="F952" s="654" t="s">
        <v>2846</v>
      </c>
      <c r="G952" s="654" t="s">
        <v>828</v>
      </c>
      <c r="H952" s="654" t="s">
        <v>827</v>
      </c>
      <c r="I952" s="654" t="s">
        <v>878</v>
      </c>
      <c r="J952" s="654" t="s">
        <v>954</v>
      </c>
    </row>
    <row r="953" spans="6:10" s="91" customFormat="1" ht="15" hidden="1" customHeight="1">
      <c r="F953" s="654" t="s">
        <v>2847</v>
      </c>
      <c r="G953" s="654" t="s">
        <v>828</v>
      </c>
      <c r="H953" s="654" t="s">
        <v>827</v>
      </c>
      <c r="I953" s="654" t="s">
        <v>881</v>
      </c>
      <c r="J953" s="654" t="s">
        <v>2848</v>
      </c>
    </row>
    <row r="954" spans="6:10" s="91" customFormat="1" ht="18.75" hidden="1" customHeight="1">
      <c r="F954" s="654" t="s">
        <v>2849</v>
      </c>
      <c r="G954" s="654" t="s">
        <v>828</v>
      </c>
      <c r="H954" s="654" t="s">
        <v>827</v>
      </c>
      <c r="I954" s="654" t="s">
        <v>885</v>
      </c>
      <c r="J954" s="654" t="s">
        <v>2850</v>
      </c>
    </row>
    <row r="955" spans="6:10" s="91" customFormat="1" ht="23.25" hidden="1" customHeight="1">
      <c r="F955" s="654" t="s">
        <v>2851</v>
      </c>
      <c r="G955" s="654" t="s">
        <v>828</v>
      </c>
      <c r="H955" s="654" t="s">
        <v>827</v>
      </c>
      <c r="I955" s="654" t="s">
        <v>888</v>
      </c>
      <c r="J955" s="654" t="s">
        <v>2852</v>
      </c>
    </row>
    <row r="956" spans="6:10" s="91" customFormat="1" ht="35.25" hidden="1" customHeight="1">
      <c r="F956" s="654" t="s">
        <v>2853</v>
      </c>
      <c r="G956" s="654" t="s">
        <v>828</v>
      </c>
      <c r="H956" s="654" t="s">
        <v>827</v>
      </c>
      <c r="I956" s="654" t="s">
        <v>891</v>
      </c>
      <c r="J956" s="654" t="s">
        <v>2854</v>
      </c>
    </row>
    <row r="957" spans="6:10" s="91" customFormat="1" ht="21" hidden="1" customHeight="1">
      <c r="F957" s="654" t="s">
        <v>2855</v>
      </c>
      <c r="G957" s="654" t="s">
        <v>828</v>
      </c>
      <c r="H957" s="654" t="s">
        <v>827</v>
      </c>
      <c r="I957" s="654" t="s">
        <v>894</v>
      </c>
      <c r="J957" s="654" t="s">
        <v>2856</v>
      </c>
    </row>
    <row r="958" spans="6:10" s="91" customFormat="1" ht="33" hidden="1" customHeight="1">
      <c r="F958" s="654" t="s">
        <v>2857</v>
      </c>
      <c r="G958" s="654" t="s">
        <v>828</v>
      </c>
      <c r="H958" s="654" t="s">
        <v>827</v>
      </c>
      <c r="I958" s="654" t="s">
        <v>898</v>
      </c>
      <c r="J958" s="654" t="s">
        <v>2858</v>
      </c>
    </row>
    <row r="959" spans="6:10" s="91" customFormat="1" ht="15" hidden="1" customHeight="1">
      <c r="F959" s="654" t="s">
        <v>2859</v>
      </c>
      <c r="G959" s="654" t="s">
        <v>828</v>
      </c>
      <c r="H959" s="654" t="s">
        <v>827</v>
      </c>
      <c r="I959" s="654" t="s">
        <v>901</v>
      </c>
      <c r="J959" s="654" t="s">
        <v>2860</v>
      </c>
    </row>
    <row r="960" spans="6:10" s="91" customFormat="1" ht="15" hidden="1" customHeight="1">
      <c r="F960" s="654" t="s">
        <v>2861</v>
      </c>
      <c r="G960" s="654" t="s">
        <v>828</v>
      </c>
      <c r="H960" s="654" t="s">
        <v>827</v>
      </c>
      <c r="I960" s="654" t="s">
        <v>972</v>
      </c>
      <c r="J960" s="654" t="s">
        <v>2862</v>
      </c>
    </row>
    <row r="961" spans="6:10" s="91" customFormat="1" ht="18.75" hidden="1" customHeight="1">
      <c r="F961" s="654" t="s">
        <v>2863</v>
      </c>
      <c r="G961" s="654" t="s">
        <v>828</v>
      </c>
      <c r="H961" s="654" t="s">
        <v>827</v>
      </c>
      <c r="I961" s="654" t="s">
        <v>974</v>
      </c>
      <c r="J961" s="654" t="s">
        <v>2864</v>
      </c>
    </row>
    <row r="962" spans="6:10" s="91" customFormat="1" ht="23.25" hidden="1" customHeight="1">
      <c r="F962" s="654" t="s">
        <v>2865</v>
      </c>
      <c r="G962" s="654" t="s">
        <v>828</v>
      </c>
      <c r="H962" s="654" t="s">
        <v>827</v>
      </c>
      <c r="I962" s="654" t="s">
        <v>976</v>
      </c>
      <c r="J962" s="654" t="s">
        <v>2866</v>
      </c>
    </row>
    <row r="963" spans="6:10" s="91" customFormat="1" ht="35.25" hidden="1" customHeight="1">
      <c r="F963" s="654" t="s">
        <v>2867</v>
      </c>
      <c r="G963" s="654" t="s">
        <v>828</v>
      </c>
      <c r="H963" s="654" t="s">
        <v>827</v>
      </c>
      <c r="I963" s="654" t="s">
        <v>979</v>
      </c>
      <c r="J963" s="654" t="s">
        <v>2868</v>
      </c>
    </row>
    <row r="964" spans="6:10" s="91" customFormat="1" ht="21" hidden="1" customHeight="1">
      <c r="F964" s="654" t="s">
        <v>2869</v>
      </c>
      <c r="G964" s="654" t="s">
        <v>828</v>
      </c>
      <c r="H964" s="654" t="s">
        <v>827</v>
      </c>
      <c r="I964" s="654" t="s">
        <v>982</v>
      </c>
      <c r="J964" s="654" t="s">
        <v>2870</v>
      </c>
    </row>
    <row r="965" spans="6:10" s="91" customFormat="1" ht="33" hidden="1" customHeight="1">
      <c r="F965" s="654" t="s">
        <v>2871</v>
      </c>
      <c r="G965" s="654" t="s">
        <v>828</v>
      </c>
      <c r="H965" s="654" t="s">
        <v>827</v>
      </c>
      <c r="I965" s="654" t="s">
        <v>985</v>
      </c>
      <c r="J965" s="654" t="s">
        <v>1424</v>
      </c>
    </row>
    <row r="966" spans="6:10" s="91" customFormat="1" ht="15" hidden="1" customHeight="1">
      <c r="F966" s="654" t="s">
        <v>2872</v>
      </c>
      <c r="G966" s="654" t="s">
        <v>828</v>
      </c>
      <c r="H966" s="654" t="s">
        <v>827</v>
      </c>
      <c r="I966" s="654" t="s">
        <v>988</v>
      </c>
      <c r="J966" s="654" t="s">
        <v>2873</v>
      </c>
    </row>
    <row r="967" spans="6:10" s="91" customFormat="1" ht="15" hidden="1" customHeight="1">
      <c r="F967" s="654" t="s">
        <v>2874</v>
      </c>
      <c r="G967" s="654" t="s">
        <v>828</v>
      </c>
      <c r="H967" s="654" t="s">
        <v>827</v>
      </c>
      <c r="I967" s="654" t="s">
        <v>991</v>
      </c>
      <c r="J967" s="654" t="s">
        <v>2875</v>
      </c>
    </row>
    <row r="968" spans="6:10" s="91" customFormat="1" ht="18.75" hidden="1" customHeight="1">
      <c r="F968" s="654" t="s">
        <v>2876</v>
      </c>
      <c r="G968" s="654" t="s">
        <v>828</v>
      </c>
      <c r="H968" s="654" t="s">
        <v>827</v>
      </c>
      <c r="I968" s="654" t="s">
        <v>993</v>
      </c>
      <c r="J968" s="654" t="s">
        <v>2877</v>
      </c>
    </row>
    <row r="969" spans="6:10" s="91" customFormat="1" ht="23.25" hidden="1" customHeight="1">
      <c r="F969" s="654" t="s">
        <v>2878</v>
      </c>
      <c r="G969" s="654" t="s">
        <v>828</v>
      </c>
      <c r="H969" s="654" t="s">
        <v>827</v>
      </c>
      <c r="I969" s="654" t="s">
        <v>996</v>
      </c>
      <c r="J969" s="654" t="s">
        <v>2879</v>
      </c>
    </row>
    <row r="970" spans="6:10" s="91" customFormat="1" ht="35.25" hidden="1" customHeight="1">
      <c r="F970" s="654" t="s">
        <v>2880</v>
      </c>
      <c r="G970" s="654" t="s">
        <v>828</v>
      </c>
      <c r="H970" s="654" t="s">
        <v>827</v>
      </c>
      <c r="I970" s="654" t="s">
        <v>999</v>
      </c>
      <c r="J970" s="654" t="s">
        <v>2881</v>
      </c>
    </row>
    <row r="971" spans="6:10" s="91" customFormat="1" ht="21" hidden="1" customHeight="1">
      <c r="F971" s="654" t="s">
        <v>2882</v>
      </c>
      <c r="G971" s="654" t="s">
        <v>828</v>
      </c>
      <c r="H971" s="654" t="s">
        <v>827</v>
      </c>
      <c r="I971" s="654" t="s">
        <v>1002</v>
      </c>
      <c r="J971" s="654" t="s">
        <v>2883</v>
      </c>
    </row>
    <row r="972" spans="6:10" s="91" customFormat="1" ht="33" hidden="1" customHeight="1">
      <c r="F972" s="654" t="s">
        <v>2884</v>
      </c>
      <c r="G972" s="654" t="s">
        <v>828</v>
      </c>
      <c r="H972" s="654" t="s">
        <v>827</v>
      </c>
      <c r="I972" s="654" t="s">
        <v>1005</v>
      </c>
      <c r="J972" s="654" t="s">
        <v>2885</v>
      </c>
    </row>
    <row r="973" spans="6:10" s="91" customFormat="1" ht="15" hidden="1" customHeight="1">
      <c r="F973" s="654" t="s">
        <v>2886</v>
      </c>
      <c r="G973" s="654" t="s">
        <v>828</v>
      </c>
      <c r="H973" s="654" t="s">
        <v>827</v>
      </c>
      <c r="I973" s="654" t="s">
        <v>1008</v>
      </c>
      <c r="J973" s="654" t="s">
        <v>2887</v>
      </c>
    </row>
    <row r="974" spans="6:10" s="91" customFormat="1" ht="15" hidden="1" customHeight="1">
      <c r="F974" s="654" t="s">
        <v>2888</v>
      </c>
      <c r="G974" s="654" t="s">
        <v>828</v>
      </c>
      <c r="H974" s="654" t="s">
        <v>827</v>
      </c>
      <c r="I974" s="654" t="s">
        <v>1011</v>
      </c>
      <c r="J974" s="654" t="s">
        <v>1434</v>
      </c>
    </row>
    <row r="975" spans="6:10" s="91" customFormat="1" ht="18.75" hidden="1" customHeight="1">
      <c r="F975" s="654" t="s">
        <v>2889</v>
      </c>
      <c r="G975" s="654" t="s">
        <v>828</v>
      </c>
      <c r="H975" s="654" t="s">
        <v>827</v>
      </c>
      <c r="I975" s="654" t="s">
        <v>1014</v>
      </c>
      <c r="J975" s="654" t="s">
        <v>2890</v>
      </c>
    </row>
    <row r="976" spans="6:10" s="91" customFormat="1" ht="23.25" hidden="1" customHeight="1">
      <c r="F976" s="654" t="s">
        <v>2891</v>
      </c>
      <c r="G976" s="654" t="s">
        <v>828</v>
      </c>
      <c r="H976" s="654" t="s">
        <v>827</v>
      </c>
      <c r="I976" s="654" t="s">
        <v>1017</v>
      </c>
      <c r="J976" s="654" t="s">
        <v>2892</v>
      </c>
    </row>
    <row r="977" spans="6:10" s="91" customFormat="1" ht="35.25" hidden="1" customHeight="1">
      <c r="F977" s="654" t="s">
        <v>2893</v>
      </c>
      <c r="G977" s="654" t="s">
        <v>828</v>
      </c>
      <c r="H977" s="654" t="s">
        <v>827</v>
      </c>
      <c r="I977" s="654" t="s">
        <v>1020</v>
      </c>
      <c r="J977" s="654" t="s">
        <v>2894</v>
      </c>
    </row>
    <row r="978" spans="6:10" s="91" customFormat="1" ht="21" hidden="1" customHeight="1">
      <c r="F978" s="654" t="s">
        <v>2895</v>
      </c>
      <c r="G978" s="654" t="s">
        <v>828</v>
      </c>
      <c r="H978" s="654" t="s">
        <v>827</v>
      </c>
      <c r="I978" s="654" t="s">
        <v>1023</v>
      </c>
      <c r="J978" s="654" t="s">
        <v>2896</v>
      </c>
    </row>
    <row r="979" spans="6:10" s="91" customFormat="1" ht="33" hidden="1" customHeight="1">
      <c r="F979" s="654" t="s">
        <v>2897</v>
      </c>
      <c r="G979" s="654" t="s">
        <v>828</v>
      </c>
      <c r="H979" s="654" t="s">
        <v>827</v>
      </c>
      <c r="I979" s="654" t="s">
        <v>1026</v>
      </c>
      <c r="J979" s="654" t="s">
        <v>980</v>
      </c>
    </row>
    <row r="980" spans="6:10" s="91" customFormat="1" ht="15" hidden="1" customHeight="1">
      <c r="F980" s="654" t="s">
        <v>2898</v>
      </c>
      <c r="G980" s="654" t="s">
        <v>828</v>
      </c>
      <c r="H980" s="654" t="s">
        <v>827</v>
      </c>
      <c r="I980" s="654" t="s">
        <v>1029</v>
      </c>
      <c r="J980" s="654" t="s">
        <v>2899</v>
      </c>
    </row>
    <row r="981" spans="6:10" s="91" customFormat="1" ht="15" hidden="1" customHeight="1">
      <c r="F981" s="654" t="s">
        <v>2900</v>
      </c>
      <c r="G981" s="654" t="s">
        <v>828</v>
      </c>
      <c r="H981" s="654" t="s">
        <v>827</v>
      </c>
      <c r="I981" s="654" t="s">
        <v>1032</v>
      </c>
      <c r="J981" s="654" t="s">
        <v>2901</v>
      </c>
    </row>
    <row r="982" spans="6:10" s="91" customFormat="1" ht="18.75" hidden="1" customHeight="1">
      <c r="F982" s="654" t="s">
        <v>2902</v>
      </c>
      <c r="G982" s="654" t="s">
        <v>828</v>
      </c>
      <c r="H982" s="654" t="s">
        <v>827</v>
      </c>
      <c r="I982" s="654" t="s">
        <v>1035</v>
      </c>
      <c r="J982" s="654" t="s">
        <v>2903</v>
      </c>
    </row>
    <row r="983" spans="6:10" s="91" customFormat="1" ht="23.25" hidden="1" customHeight="1">
      <c r="F983" s="654" t="s">
        <v>2904</v>
      </c>
      <c r="G983" s="654" t="s">
        <v>828</v>
      </c>
      <c r="H983" s="654" t="s">
        <v>827</v>
      </c>
      <c r="I983" s="654" t="s">
        <v>1038</v>
      </c>
      <c r="J983" s="654" t="s">
        <v>2384</v>
      </c>
    </row>
    <row r="984" spans="6:10" s="91" customFormat="1" ht="35.25" hidden="1" customHeight="1">
      <c r="F984" s="654" t="s">
        <v>2905</v>
      </c>
      <c r="G984" s="654" t="s">
        <v>828</v>
      </c>
      <c r="H984" s="654" t="s">
        <v>827</v>
      </c>
      <c r="I984" s="654" t="s">
        <v>1041</v>
      </c>
      <c r="J984" s="654" t="s">
        <v>2906</v>
      </c>
    </row>
    <row r="985" spans="6:10" s="91" customFormat="1" ht="21" hidden="1" customHeight="1">
      <c r="F985" s="654" t="s">
        <v>2907</v>
      </c>
      <c r="G985" s="654" t="s">
        <v>828</v>
      </c>
      <c r="H985" s="654" t="s">
        <v>827</v>
      </c>
      <c r="I985" s="654" t="s">
        <v>1044</v>
      </c>
      <c r="J985" s="654" t="s">
        <v>2908</v>
      </c>
    </row>
    <row r="986" spans="6:10" s="91" customFormat="1" ht="33" hidden="1" customHeight="1">
      <c r="F986" s="654" t="s">
        <v>2909</v>
      </c>
      <c r="G986" s="654" t="s">
        <v>828</v>
      </c>
      <c r="H986" s="654" t="s">
        <v>827</v>
      </c>
      <c r="I986" s="654" t="s">
        <v>1047</v>
      </c>
      <c r="J986" s="654" t="s">
        <v>2910</v>
      </c>
    </row>
    <row r="987" spans="6:10" s="91" customFormat="1" ht="15" hidden="1" customHeight="1">
      <c r="F987" s="654" t="s">
        <v>2911</v>
      </c>
      <c r="G987" s="654" t="s">
        <v>828</v>
      </c>
      <c r="H987" s="654" t="s">
        <v>827</v>
      </c>
      <c r="I987" s="654" t="s">
        <v>1145</v>
      </c>
      <c r="J987" s="654" t="s">
        <v>2912</v>
      </c>
    </row>
    <row r="988" spans="6:10" s="91" customFormat="1" ht="15" hidden="1" customHeight="1">
      <c r="F988" s="654" t="s">
        <v>2913</v>
      </c>
      <c r="G988" s="654" t="s">
        <v>828</v>
      </c>
      <c r="H988" s="654" t="s">
        <v>827</v>
      </c>
      <c r="I988" s="654" t="s">
        <v>1148</v>
      </c>
      <c r="J988" s="654" t="s">
        <v>2914</v>
      </c>
    </row>
    <row r="989" spans="6:10" s="91" customFormat="1" ht="18.75" hidden="1" customHeight="1">
      <c r="F989" s="654" t="s">
        <v>2915</v>
      </c>
      <c r="G989" s="654" t="s">
        <v>828</v>
      </c>
      <c r="H989" s="654" t="s">
        <v>827</v>
      </c>
      <c r="I989" s="654" t="s">
        <v>1151</v>
      </c>
      <c r="J989" s="654" t="s">
        <v>2916</v>
      </c>
    </row>
    <row r="990" spans="6:10" s="91" customFormat="1" ht="23.25" hidden="1" customHeight="1">
      <c r="F990" s="654" t="s">
        <v>2917</v>
      </c>
      <c r="G990" s="654" t="s">
        <v>828</v>
      </c>
      <c r="H990" s="654" t="s">
        <v>827</v>
      </c>
      <c r="I990" s="654" t="s">
        <v>1154</v>
      </c>
      <c r="J990" s="654" t="s">
        <v>2918</v>
      </c>
    </row>
    <row r="991" spans="6:10" s="91" customFormat="1" ht="35.25" hidden="1" customHeight="1">
      <c r="F991" s="654" t="s">
        <v>2919</v>
      </c>
      <c r="G991" s="654" t="s">
        <v>828</v>
      </c>
      <c r="H991" s="654" t="s">
        <v>827</v>
      </c>
      <c r="I991" s="654" t="s">
        <v>1157</v>
      </c>
      <c r="J991" s="654" t="s">
        <v>2920</v>
      </c>
    </row>
    <row r="992" spans="6:10" s="91" customFormat="1" ht="21" hidden="1" customHeight="1">
      <c r="F992" s="654" t="s">
        <v>2921</v>
      </c>
      <c r="G992" s="654" t="s">
        <v>828</v>
      </c>
      <c r="H992" s="654" t="s">
        <v>827</v>
      </c>
      <c r="I992" s="654" t="s">
        <v>1160</v>
      </c>
      <c r="J992" s="654" t="s">
        <v>2922</v>
      </c>
    </row>
    <row r="993" spans="6:10" s="91" customFormat="1" ht="33" hidden="1" customHeight="1">
      <c r="F993" s="654" t="s">
        <v>2923</v>
      </c>
      <c r="G993" s="654" t="s">
        <v>828</v>
      </c>
      <c r="H993" s="654" t="s">
        <v>827</v>
      </c>
      <c r="I993" s="654" t="s">
        <v>1163</v>
      </c>
      <c r="J993" s="654" t="s">
        <v>2924</v>
      </c>
    </row>
    <row r="994" spans="6:10" s="91" customFormat="1" ht="15" hidden="1" customHeight="1">
      <c r="F994" s="654" t="s">
        <v>2925</v>
      </c>
      <c r="G994" s="654" t="s">
        <v>828</v>
      </c>
      <c r="H994" s="654" t="s">
        <v>827</v>
      </c>
      <c r="I994" s="654" t="s">
        <v>1166</v>
      </c>
      <c r="J994" s="654" t="s">
        <v>2926</v>
      </c>
    </row>
    <row r="995" spans="6:10" s="91" customFormat="1" ht="15" hidden="1" customHeight="1">
      <c r="F995" s="654" t="s">
        <v>2927</v>
      </c>
      <c r="G995" s="654" t="s">
        <v>828</v>
      </c>
      <c r="H995" s="654" t="s">
        <v>827</v>
      </c>
      <c r="I995" s="654" t="s">
        <v>1169</v>
      </c>
      <c r="J995" s="654" t="s">
        <v>815</v>
      </c>
    </row>
    <row r="996" spans="6:10" s="91" customFormat="1" ht="18.75" hidden="1" customHeight="1">
      <c r="F996" s="654" t="s">
        <v>2928</v>
      </c>
      <c r="G996" s="654" t="s">
        <v>828</v>
      </c>
      <c r="H996" s="654" t="s">
        <v>827</v>
      </c>
      <c r="I996" s="654" t="s">
        <v>1172</v>
      </c>
      <c r="J996" s="654" t="s">
        <v>1675</v>
      </c>
    </row>
    <row r="997" spans="6:10" s="91" customFormat="1" ht="23.25" hidden="1" customHeight="1">
      <c r="F997" s="654" t="s">
        <v>2929</v>
      </c>
      <c r="G997" s="654" t="s">
        <v>828</v>
      </c>
      <c r="H997" s="654" t="s">
        <v>827</v>
      </c>
      <c r="I997" s="654" t="s">
        <v>1174</v>
      </c>
      <c r="J997" s="654" t="s">
        <v>2930</v>
      </c>
    </row>
    <row r="998" spans="6:10" s="91" customFormat="1" ht="35.25" hidden="1" customHeight="1">
      <c r="F998" s="654" t="s">
        <v>2931</v>
      </c>
      <c r="G998" s="654" t="s">
        <v>828</v>
      </c>
      <c r="H998" s="654" t="s">
        <v>827</v>
      </c>
      <c r="I998" s="654" t="s">
        <v>1177</v>
      </c>
      <c r="J998" s="654" t="s">
        <v>2932</v>
      </c>
    </row>
    <row r="999" spans="6:10" s="91" customFormat="1" ht="21" hidden="1" customHeight="1">
      <c r="F999" s="654" t="s">
        <v>2933</v>
      </c>
      <c r="G999" s="654" t="s">
        <v>828</v>
      </c>
      <c r="H999" s="654" t="s">
        <v>827</v>
      </c>
      <c r="I999" s="654" t="s">
        <v>1180</v>
      </c>
      <c r="J999" s="654" t="s">
        <v>2934</v>
      </c>
    </row>
    <row r="1000" spans="6:10" s="91" customFormat="1" ht="33" hidden="1" customHeight="1">
      <c r="F1000" s="654" t="s">
        <v>2935</v>
      </c>
      <c r="G1000" s="654" t="s">
        <v>830</v>
      </c>
      <c r="H1000" s="654" t="s">
        <v>829</v>
      </c>
      <c r="I1000" s="654" t="s">
        <v>868</v>
      </c>
      <c r="J1000" s="654" t="s">
        <v>2936</v>
      </c>
    </row>
    <row r="1001" spans="6:10" s="91" customFormat="1" ht="15" hidden="1" customHeight="1">
      <c r="F1001" s="654" t="s">
        <v>2937</v>
      </c>
      <c r="G1001" s="654" t="s">
        <v>830</v>
      </c>
      <c r="H1001" s="654" t="s">
        <v>829</v>
      </c>
      <c r="I1001" s="654" t="s">
        <v>870</v>
      </c>
      <c r="J1001" s="654" t="s">
        <v>2938</v>
      </c>
    </row>
    <row r="1002" spans="6:10" s="91" customFormat="1" ht="15" hidden="1" customHeight="1">
      <c r="F1002" s="654" t="s">
        <v>2939</v>
      </c>
      <c r="G1002" s="654" t="s">
        <v>830</v>
      </c>
      <c r="H1002" s="654" t="s">
        <v>829</v>
      </c>
      <c r="I1002" s="654" t="s">
        <v>874</v>
      </c>
      <c r="J1002" s="654" t="s">
        <v>2940</v>
      </c>
    </row>
    <row r="1003" spans="6:10" s="91" customFormat="1" ht="18.75" hidden="1" customHeight="1">
      <c r="F1003" s="654" t="s">
        <v>2941</v>
      </c>
      <c r="G1003" s="654" t="s">
        <v>830</v>
      </c>
      <c r="H1003" s="654" t="s">
        <v>829</v>
      </c>
      <c r="I1003" s="654" t="s">
        <v>878</v>
      </c>
      <c r="J1003" s="654" t="s">
        <v>2942</v>
      </c>
    </row>
    <row r="1004" spans="6:10" s="91" customFormat="1" ht="23.25" hidden="1" customHeight="1">
      <c r="F1004" s="654" t="s">
        <v>2943</v>
      </c>
      <c r="G1004" s="654" t="s">
        <v>830</v>
      </c>
      <c r="H1004" s="654" t="s">
        <v>829</v>
      </c>
      <c r="I1004" s="654" t="s">
        <v>881</v>
      </c>
      <c r="J1004" s="654" t="s">
        <v>2944</v>
      </c>
    </row>
    <row r="1005" spans="6:10" s="91" customFormat="1" ht="35.25" hidden="1" customHeight="1">
      <c r="F1005" s="654" t="s">
        <v>2945</v>
      </c>
      <c r="G1005" s="654" t="s">
        <v>830</v>
      </c>
      <c r="H1005" s="654" t="s">
        <v>829</v>
      </c>
      <c r="I1005" s="654" t="s">
        <v>885</v>
      </c>
      <c r="J1005" s="654" t="s">
        <v>2946</v>
      </c>
    </row>
    <row r="1006" spans="6:10" s="91" customFormat="1" ht="21" hidden="1" customHeight="1">
      <c r="F1006" s="654" t="s">
        <v>2947</v>
      </c>
      <c r="G1006" s="654" t="s">
        <v>830</v>
      </c>
      <c r="H1006" s="654" t="s">
        <v>829</v>
      </c>
      <c r="I1006" s="654" t="s">
        <v>888</v>
      </c>
      <c r="J1006" s="654" t="s">
        <v>2948</v>
      </c>
    </row>
    <row r="1007" spans="6:10" s="91" customFormat="1" ht="33" hidden="1" customHeight="1">
      <c r="F1007" s="654" t="s">
        <v>2949</v>
      </c>
      <c r="G1007" s="654" t="s">
        <v>830</v>
      </c>
      <c r="H1007" s="654" t="s">
        <v>829</v>
      </c>
      <c r="I1007" s="654" t="s">
        <v>891</v>
      </c>
      <c r="J1007" s="654" t="s">
        <v>2950</v>
      </c>
    </row>
    <row r="1008" spans="6:10" s="91" customFormat="1" ht="15" hidden="1" customHeight="1">
      <c r="F1008" s="654" t="s">
        <v>2951</v>
      </c>
      <c r="G1008" s="654" t="s">
        <v>830</v>
      </c>
      <c r="H1008" s="654" t="s">
        <v>829</v>
      </c>
      <c r="I1008" s="654" t="s">
        <v>894</v>
      </c>
      <c r="J1008" s="654" t="s">
        <v>2952</v>
      </c>
    </row>
    <row r="1009" spans="6:10" s="91" customFormat="1" ht="15" hidden="1" customHeight="1">
      <c r="F1009" s="654" t="s">
        <v>2953</v>
      </c>
      <c r="G1009" s="654" t="s">
        <v>830</v>
      </c>
      <c r="H1009" s="654" t="s">
        <v>829</v>
      </c>
      <c r="I1009" s="654" t="s">
        <v>898</v>
      </c>
      <c r="J1009" s="654" t="s">
        <v>2954</v>
      </c>
    </row>
    <row r="1010" spans="6:10" s="91" customFormat="1" ht="18.75" hidden="1" customHeight="1">
      <c r="F1010" s="654" t="s">
        <v>2955</v>
      </c>
      <c r="G1010" s="654" t="s">
        <v>830</v>
      </c>
      <c r="H1010" s="654" t="s">
        <v>829</v>
      </c>
      <c r="I1010" s="654" t="s">
        <v>901</v>
      </c>
      <c r="J1010" s="654" t="s">
        <v>2956</v>
      </c>
    </row>
    <row r="1011" spans="6:10" s="91" customFormat="1" ht="23.25" hidden="1" customHeight="1">
      <c r="F1011" s="654" t="s">
        <v>2957</v>
      </c>
      <c r="G1011" s="654" t="s">
        <v>830</v>
      </c>
      <c r="H1011" s="654" t="s">
        <v>829</v>
      </c>
      <c r="I1011" s="654" t="s">
        <v>972</v>
      </c>
      <c r="J1011" s="654" t="s">
        <v>2958</v>
      </c>
    </row>
    <row r="1012" spans="6:10" s="91" customFormat="1" ht="35.25" hidden="1" customHeight="1">
      <c r="F1012" s="654" t="s">
        <v>2959</v>
      </c>
      <c r="G1012" s="654" t="s">
        <v>830</v>
      </c>
      <c r="H1012" s="654" t="s">
        <v>829</v>
      </c>
      <c r="I1012" s="654" t="s">
        <v>974</v>
      </c>
      <c r="J1012" s="654" t="s">
        <v>2960</v>
      </c>
    </row>
    <row r="1013" spans="6:10" s="91" customFormat="1" ht="21" hidden="1" customHeight="1">
      <c r="F1013" s="654" t="s">
        <v>2961</v>
      </c>
      <c r="G1013" s="654" t="s">
        <v>830</v>
      </c>
      <c r="H1013" s="654" t="s">
        <v>829</v>
      </c>
      <c r="I1013" s="654" t="s">
        <v>976</v>
      </c>
      <c r="J1013" s="654" t="s">
        <v>2962</v>
      </c>
    </row>
    <row r="1014" spans="6:10" s="91" customFormat="1" ht="33" hidden="1" customHeight="1">
      <c r="F1014" s="654" t="s">
        <v>2963</v>
      </c>
      <c r="G1014" s="654" t="s">
        <v>830</v>
      </c>
      <c r="H1014" s="654" t="s">
        <v>829</v>
      </c>
      <c r="I1014" s="654" t="s">
        <v>979</v>
      </c>
      <c r="J1014" s="654" t="s">
        <v>2964</v>
      </c>
    </row>
    <row r="1015" spans="6:10" s="91" customFormat="1" ht="15" hidden="1" customHeight="1">
      <c r="F1015" s="654" t="s">
        <v>2965</v>
      </c>
      <c r="G1015" s="654" t="s">
        <v>830</v>
      </c>
      <c r="H1015" s="654" t="s">
        <v>829</v>
      </c>
      <c r="I1015" s="654" t="s">
        <v>982</v>
      </c>
      <c r="J1015" s="654" t="s">
        <v>2966</v>
      </c>
    </row>
    <row r="1016" spans="6:10" s="91" customFormat="1" ht="15" hidden="1" customHeight="1">
      <c r="F1016" s="654" t="s">
        <v>2967</v>
      </c>
      <c r="G1016" s="654" t="s">
        <v>830</v>
      </c>
      <c r="H1016" s="654" t="s">
        <v>829</v>
      </c>
      <c r="I1016" s="654" t="s">
        <v>985</v>
      </c>
      <c r="J1016" s="654" t="s">
        <v>2968</v>
      </c>
    </row>
    <row r="1017" spans="6:10" s="91" customFormat="1" ht="18.75" hidden="1" customHeight="1">
      <c r="F1017" s="654" t="s">
        <v>2969</v>
      </c>
      <c r="G1017" s="654" t="s">
        <v>830</v>
      </c>
      <c r="H1017" s="654" t="s">
        <v>829</v>
      </c>
      <c r="I1017" s="654" t="s">
        <v>988</v>
      </c>
      <c r="J1017" s="654" t="s">
        <v>2970</v>
      </c>
    </row>
    <row r="1018" spans="6:10" s="91" customFormat="1" ht="23.25" hidden="1" customHeight="1">
      <c r="F1018" s="654" t="s">
        <v>2971</v>
      </c>
      <c r="G1018" s="654" t="s">
        <v>830</v>
      </c>
      <c r="H1018" s="654" t="s">
        <v>829</v>
      </c>
      <c r="I1018" s="654" t="s">
        <v>991</v>
      </c>
      <c r="J1018" s="654" t="s">
        <v>2972</v>
      </c>
    </row>
    <row r="1019" spans="6:10" s="91" customFormat="1" ht="35.25" hidden="1" customHeight="1">
      <c r="F1019" s="654" t="s">
        <v>2973</v>
      </c>
      <c r="G1019" s="654" t="s">
        <v>830</v>
      </c>
      <c r="H1019" s="654" t="s">
        <v>829</v>
      </c>
      <c r="I1019" s="654" t="s">
        <v>993</v>
      </c>
      <c r="J1019" s="654" t="s">
        <v>2974</v>
      </c>
    </row>
    <row r="1020" spans="6:10" s="91" customFormat="1" ht="21" hidden="1" customHeight="1">
      <c r="F1020" s="654" t="s">
        <v>2975</v>
      </c>
      <c r="G1020" s="654" t="s">
        <v>830</v>
      </c>
      <c r="H1020" s="654" t="s">
        <v>829</v>
      </c>
      <c r="I1020" s="654" t="s">
        <v>996</v>
      </c>
      <c r="J1020" s="654" t="s">
        <v>2976</v>
      </c>
    </row>
    <row r="1021" spans="6:10" s="91" customFormat="1" ht="33" hidden="1" customHeight="1">
      <c r="F1021" s="654" t="s">
        <v>2977</v>
      </c>
      <c r="G1021" s="654" t="s">
        <v>830</v>
      </c>
      <c r="H1021" s="654" t="s">
        <v>829</v>
      </c>
      <c r="I1021" s="654" t="s">
        <v>999</v>
      </c>
      <c r="J1021" s="654" t="s">
        <v>2978</v>
      </c>
    </row>
    <row r="1022" spans="6:10" s="91" customFormat="1" ht="15" hidden="1" customHeight="1">
      <c r="F1022" s="654" t="s">
        <v>2979</v>
      </c>
      <c r="G1022" s="654" t="s">
        <v>830</v>
      </c>
      <c r="H1022" s="654" t="s">
        <v>829</v>
      </c>
      <c r="I1022" s="654" t="s">
        <v>1002</v>
      </c>
      <c r="J1022" s="654" t="s">
        <v>2980</v>
      </c>
    </row>
    <row r="1023" spans="6:10" s="91" customFormat="1" ht="15" hidden="1" customHeight="1">
      <c r="F1023" s="654" t="s">
        <v>2981</v>
      </c>
      <c r="G1023" s="654" t="s">
        <v>830</v>
      </c>
      <c r="H1023" s="654" t="s">
        <v>829</v>
      </c>
      <c r="I1023" s="654" t="s">
        <v>1005</v>
      </c>
      <c r="J1023" s="654" t="s">
        <v>2982</v>
      </c>
    </row>
    <row r="1024" spans="6:10" s="91" customFormat="1" ht="18.75" hidden="1" customHeight="1">
      <c r="F1024" s="654" t="s">
        <v>2983</v>
      </c>
      <c r="G1024" s="654" t="s">
        <v>830</v>
      </c>
      <c r="H1024" s="654" t="s">
        <v>829</v>
      </c>
      <c r="I1024" s="654" t="s">
        <v>1008</v>
      </c>
      <c r="J1024" s="654" t="s">
        <v>2984</v>
      </c>
    </row>
    <row r="1025" spans="6:10" s="91" customFormat="1" ht="23.25" hidden="1" customHeight="1">
      <c r="F1025" s="654" t="s">
        <v>2985</v>
      </c>
      <c r="G1025" s="654" t="s">
        <v>830</v>
      </c>
      <c r="H1025" s="654" t="s">
        <v>829</v>
      </c>
      <c r="I1025" s="654" t="s">
        <v>1011</v>
      </c>
      <c r="J1025" s="654" t="s">
        <v>2986</v>
      </c>
    </row>
    <row r="1026" spans="6:10" s="91" customFormat="1" ht="35.25" hidden="1" customHeight="1">
      <c r="F1026" s="654" t="s">
        <v>2987</v>
      </c>
      <c r="G1026" s="654" t="s">
        <v>830</v>
      </c>
      <c r="H1026" s="654" t="s">
        <v>829</v>
      </c>
      <c r="I1026" s="654" t="s">
        <v>1014</v>
      </c>
      <c r="J1026" s="654" t="s">
        <v>2988</v>
      </c>
    </row>
    <row r="1027" spans="6:10" s="91" customFormat="1" ht="21" hidden="1" customHeight="1">
      <c r="F1027" s="654" t="s">
        <v>2989</v>
      </c>
      <c r="G1027" s="654" t="s">
        <v>830</v>
      </c>
      <c r="H1027" s="654" t="s">
        <v>829</v>
      </c>
      <c r="I1027" s="654" t="s">
        <v>1017</v>
      </c>
      <c r="J1027" s="654" t="s">
        <v>2990</v>
      </c>
    </row>
    <row r="1028" spans="6:10" s="91" customFormat="1" ht="33" hidden="1" customHeight="1">
      <c r="F1028" s="654" t="s">
        <v>2991</v>
      </c>
      <c r="G1028" s="654" t="s">
        <v>830</v>
      </c>
      <c r="H1028" s="654" t="s">
        <v>829</v>
      </c>
      <c r="I1028" s="654" t="s">
        <v>1020</v>
      </c>
      <c r="J1028" s="654" t="s">
        <v>2992</v>
      </c>
    </row>
    <row r="1029" spans="6:10" s="91" customFormat="1" ht="15" hidden="1" customHeight="1">
      <c r="F1029" s="654" t="s">
        <v>2993</v>
      </c>
      <c r="G1029" s="654" t="s">
        <v>830</v>
      </c>
      <c r="H1029" s="654" t="s">
        <v>829</v>
      </c>
      <c r="I1029" s="654" t="s">
        <v>1023</v>
      </c>
      <c r="J1029" s="654" t="s">
        <v>2994</v>
      </c>
    </row>
    <row r="1030" spans="6:10" s="91" customFormat="1" ht="15" hidden="1" customHeight="1">
      <c r="F1030" s="654" t="s">
        <v>2995</v>
      </c>
      <c r="G1030" s="654" t="s">
        <v>830</v>
      </c>
      <c r="H1030" s="654" t="s">
        <v>829</v>
      </c>
      <c r="I1030" s="654" t="s">
        <v>1026</v>
      </c>
      <c r="J1030" s="654" t="s">
        <v>2996</v>
      </c>
    </row>
    <row r="1031" spans="6:10" s="91" customFormat="1" ht="18.75" hidden="1" customHeight="1">
      <c r="F1031" s="654" t="s">
        <v>2997</v>
      </c>
      <c r="G1031" s="654" t="s">
        <v>830</v>
      </c>
      <c r="H1031" s="654" t="s">
        <v>829</v>
      </c>
      <c r="I1031" s="654" t="s">
        <v>1029</v>
      </c>
      <c r="J1031" s="654" t="s">
        <v>2998</v>
      </c>
    </row>
    <row r="1032" spans="6:10" s="91" customFormat="1" ht="23.25" hidden="1" customHeight="1">
      <c r="F1032" s="654" t="s">
        <v>2999</v>
      </c>
      <c r="G1032" s="654" t="s">
        <v>830</v>
      </c>
      <c r="H1032" s="654" t="s">
        <v>829</v>
      </c>
      <c r="I1032" s="654" t="s">
        <v>1032</v>
      </c>
      <c r="J1032" s="654" t="s">
        <v>3000</v>
      </c>
    </row>
    <row r="1033" spans="6:10" s="91" customFormat="1" ht="35.25" hidden="1" customHeight="1">
      <c r="F1033" s="654" t="s">
        <v>3001</v>
      </c>
      <c r="G1033" s="654" t="s">
        <v>830</v>
      </c>
      <c r="H1033" s="654" t="s">
        <v>829</v>
      </c>
      <c r="I1033" s="654" t="s">
        <v>1035</v>
      </c>
      <c r="J1033" s="654" t="s">
        <v>3002</v>
      </c>
    </row>
    <row r="1034" spans="6:10" s="91" customFormat="1" ht="21" hidden="1" customHeight="1">
      <c r="F1034" s="654" t="s">
        <v>3003</v>
      </c>
      <c r="G1034" s="654" t="s">
        <v>830</v>
      </c>
      <c r="H1034" s="654" t="s">
        <v>829</v>
      </c>
      <c r="I1034" s="654" t="s">
        <v>1038</v>
      </c>
      <c r="J1034" s="654" t="s">
        <v>3004</v>
      </c>
    </row>
    <row r="1035" spans="6:10" s="91" customFormat="1" ht="33" hidden="1" customHeight="1">
      <c r="F1035" s="654" t="s">
        <v>3005</v>
      </c>
      <c r="G1035" s="654" t="s">
        <v>830</v>
      </c>
      <c r="H1035" s="654" t="s">
        <v>829</v>
      </c>
      <c r="I1035" s="654" t="s">
        <v>1041</v>
      </c>
      <c r="J1035" s="654" t="s">
        <v>3006</v>
      </c>
    </row>
    <row r="1036" spans="6:10" s="91" customFormat="1" ht="15" hidden="1" customHeight="1">
      <c r="F1036" s="654" t="s">
        <v>3007</v>
      </c>
      <c r="G1036" s="654" t="s">
        <v>830</v>
      </c>
      <c r="H1036" s="654" t="s">
        <v>829</v>
      </c>
      <c r="I1036" s="654" t="s">
        <v>1044</v>
      </c>
      <c r="J1036" s="654" t="s">
        <v>3008</v>
      </c>
    </row>
    <row r="1037" spans="6:10" s="91" customFormat="1" ht="15" hidden="1" customHeight="1">
      <c r="F1037" s="654" t="s">
        <v>3009</v>
      </c>
      <c r="G1037" s="654" t="s">
        <v>830</v>
      </c>
      <c r="H1037" s="654" t="s">
        <v>829</v>
      </c>
      <c r="I1037" s="654" t="s">
        <v>1047</v>
      </c>
      <c r="J1037" s="654" t="s">
        <v>2254</v>
      </c>
    </row>
    <row r="1038" spans="6:10" s="91" customFormat="1" ht="18.75" hidden="1" customHeight="1">
      <c r="F1038" s="654" t="s">
        <v>3010</v>
      </c>
      <c r="G1038" s="654" t="s">
        <v>830</v>
      </c>
      <c r="H1038" s="654" t="s">
        <v>829</v>
      </c>
      <c r="I1038" s="654" t="s">
        <v>1145</v>
      </c>
      <c r="J1038" s="654" t="s">
        <v>3011</v>
      </c>
    </row>
    <row r="1039" spans="6:10" s="91" customFormat="1" ht="23.25" hidden="1" customHeight="1">
      <c r="F1039" s="654" t="s">
        <v>3012</v>
      </c>
      <c r="G1039" s="654" t="s">
        <v>830</v>
      </c>
      <c r="H1039" s="654" t="s">
        <v>829</v>
      </c>
      <c r="I1039" s="654" t="s">
        <v>1148</v>
      </c>
      <c r="J1039" s="654" t="s">
        <v>3013</v>
      </c>
    </row>
    <row r="1040" spans="6:10" s="91" customFormat="1" ht="35.25" hidden="1" customHeight="1">
      <c r="F1040" s="654" t="s">
        <v>3014</v>
      </c>
      <c r="G1040" s="654" t="s">
        <v>830</v>
      </c>
      <c r="H1040" s="654" t="s">
        <v>829</v>
      </c>
      <c r="I1040" s="654" t="s">
        <v>1151</v>
      </c>
      <c r="J1040" s="654" t="s">
        <v>3015</v>
      </c>
    </row>
    <row r="1041" spans="6:10" s="91" customFormat="1" ht="21" hidden="1" customHeight="1">
      <c r="F1041" s="654" t="s">
        <v>3016</v>
      </c>
      <c r="G1041" s="654" t="s">
        <v>830</v>
      </c>
      <c r="H1041" s="654" t="s">
        <v>829</v>
      </c>
      <c r="I1041" s="654" t="s">
        <v>1154</v>
      </c>
      <c r="J1041" s="654" t="s">
        <v>3017</v>
      </c>
    </row>
    <row r="1042" spans="6:10" s="91" customFormat="1" ht="33" hidden="1" customHeight="1">
      <c r="F1042" s="654" t="s">
        <v>3018</v>
      </c>
      <c r="G1042" s="654" t="s">
        <v>830</v>
      </c>
      <c r="H1042" s="654" t="s">
        <v>829</v>
      </c>
      <c r="I1042" s="654" t="s">
        <v>1157</v>
      </c>
      <c r="J1042" s="654" t="s">
        <v>3019</v>
      </c>
    </row>
    <row r="1043" spans="6:10" s="91" customFormat="1" ht="15" hidden="1" customHeight="1">
      <c r="F1043" s="654" t="s">
        <v>3020</v>
      </c>
      <c r="G1043" s="654" t="s">
        <v>830</v>
      </c>
      <c r="H1043" s="654" t="s">
        <v>829</v>
      </c>
      <c r="I1043" s="654" t="s">
        <v>1160</v>
      </c>
      <c r="J1043" s="654" t="s">
        <v>3021</v>
      </c>
    </row>
    <row r="1044" spans="6:10" s="91" customFormat="1" ht="15" hidden="1" customHeight="1">
      <c r="F1044" s="654" t="s">
        <v>3022</v>
      </c>
      <c r="G1044" s="654" t="s">
        <v>830</v>
      </c>
      <c r="H1044" s="654" t="s">
        <v>829</v>
      </c>
      <c r="I1044" s="654" t="s">
        <v>1163</v>
      </c>
      <c r="J1044" s="654" t="s">
        <v>3023</v>
      </c>
    </row>
    <row r="1045" spans="6:10" s="91" customFormat="1" ht="18.75" hidden="1" customHeight="1">
      <c r="F1045" s="654" t="s">
        <v>3024</v>
      </c>
      <c r="G1045" s="654" t="s">
        <v>830</v>
      </c>
      <c r="H1045" s="654" t="s">
        <v>829</v>
      </c>
      <c r="I1045" s="654" t="s">
        <v>1166</v>
      </c>
      <c r="J1045" s="654" t="s">
        <v>3025</v>
      </c>
    </row>
    <row r="1046" spans="6:10" s="91" customFormat="1" ht="23.25" hidden="1" customHeight="1">
      <c r="F1046" s="654" t="s">
        <v>3026</v>
      </c>
      <c r="G1046" s="654" t="s">
        <v>830</v>
      </c>
      <c r="H1046" s="654" t="s">
        <v>829</v>
      </c>
      <c r="I1046" s="654" t="s">
        <v>1169</v>
      </c>
      <c r="J1046" s="654" t="s">
        <v>3027</v>
      </c>
    </row>
    <row r="1047" spans="6:10" s="91" customFormat="1" ht="35.25" hidden="1" customHeight="1">
      <c r="F1047" s="654" t="s">
        <v>3028</v>
      </c>
      <c r="G1047" s="654" t="s">
        <v>830</v>
      </c>
      <c r="H1047" s="654" t="s">
        <v>829</v>
      </c>
      <c r="I1047" s="654" t="s">
        <v>1172</v>
      </c>
      <c r="J1047" s="654" t="s">
        <v>3029</v>
      </c>
    </row>
    <row r="1048" spans="6:10" s="91" customFormat="1" ht="21" hidden="1" customHeight="1">
      <c r="F1048" s="654" t="s">
        <v>3030</v>
      </c>
      <c r="G1048" s="654" t="s">
        <v>830</v>
      </c>
      <c r="H1048" s="654" t="s">
        <v>829</v>
      </c>
      <c r="I1048" s="654" t="s">
        <v>1174</v>
      </c>
      <c r="J1048" s="654" t="s">
        <v>3031</v>
      </c>
    </row>
    <row r="1049" spans="6:10" s="91" customFormat="1" ht="33" hidden="1" customHeight="1">
      <c r="F1049" s="654" t="s">
        <v>3032</v>
      </c>
      <c r="G1049" s="654" t="s">
        <v>830</v>
      </c>
      <c r="H1049" s="654" t="s">
        <v>829</v>
      </c>
      <c r="I1049" s="654" t="s">
        <v>1177</v>
      </c>
      <c r="J1049" s="654" t="s">
        <v>3033</v>
      </c>
    </row>
    <row r="1050" spans="6:10" s="91" customFormat="1" ht="15" hidden="1" customHeight="1">
      <c r="F1050" s="654" t="s">
        <v>3034</v>
      </c>
      <c r="G1050" s="654" t="s">
        <v>830</v>
      </c>
      <c r="H1050" s="654" t="s">
        <v>829</v>
      </c>
      <c r="I1050" s="654" t="s">
        <v>1180</v>
      </c>
      <c r="J1050" s="654" t="s">
        <v>3035</v>
      </c>
    </row>
    <row r="1051" spans="6:10" s="91" customFormat="1" ht="15" hidden="1" customHeight="1">
      <c r="F1051" s="654" t="s">
        <v>3036</v>
      </c>
      <c r="G1051" s="654" t="s">
        <v>830</v>
      </c>
      <c r="H1051" s="654" t="s">
        <v>829</v>
      </c>
      <c r="I1051" s="654" t="s">
        <v>1183</v>
      </c>
      <c r="J1051" s="654" t="s">
        <v>3037</v>
      </c>
    </row>
    <row r="1052" spans="6:10" s="91" customFormat="1" ht="18.75" hidden="1" customHeight="1">
      <c r="F1052" s="654" t="s">
        <v>3038</v>
      </c>
      <c r="G1052" s="654" t="s">
        <v>830</v>
      </c>
      <c r="H1052" s="654" t="s">
        <v>829</v>
      </c>
      <c r="I1052" s="654" t="s">
        <v>1186</v>
      </c>
      <c r="J1052" s="654" t="s">
        <v>3039</v>
      </c>
    </row>
    <row r="1053" spans="6:10" s="91" customFormat="1" ht="23.25" hidden="1" customHeight="1">
      <c r="F1053" s="654" t="s">
        <v>3040</v>
      </c>
      <c r="G1053" s="654" t="s">
        <v>830</v>
      </c>
      <c r="H1053" s="654" t="s">
        <v>829</v>
      </c>
      <c r="I1053" s="654" t="s">
        <v>1189</v>
      </c>
      <c r="J1053" s="654" t="s">
        <v>3041</v>
      </c>
    </row>
    <row r="1054" spans="6:10" s="91" customFormat="1" ht="35.25" hidden="1" customHeight="1">
      <c r="F1054" s="654" t="s">
        <v>3042</v>
      </c>
      <c r="G1054" s="654" t="s">
        <v>830</v>
      </c>
      <c r="H1054" s="654" t="s">
        <v>829</v>
      </c>
      <c r="I1054" s="654" t="s">
        <v>1192</v>
      </c>
      <c r="J1054" s="654" t="s">
        <v>3043</v>
      </c>
    </row>
    <row r="1055" spans="6:10" s="91" customFormat="1" ht="21" hidden="1" customHeight="1">
      <c r="F1055" s="654" t="s">
        <v>3044</v>
      </c>
      <c r="G1055" s="654" t="s">
        <v>830</v>
      </c>
      <c r="H1055" s="654" t="s">
        <v>829</v>
      </c>
      <c r="I1055" s="654" t="s">
        <v>1195</v>
      </c>
      <c r="J1055" s="654" t="s">
        <v>3045</v>
      </c>
    </row>
    <row r="1056" spans="6:10" s="91" customFormat="1" ht="33" hidden="1" customHeight="1">
      <c r="F1056" s="654" t="s">
        <v>3046</v>
      </c>
      <c r="G1056" s="654" t="s">
        <v>830</v>
      </c>
      <c r="H1056" s="654" t="s">
        <v>829</v>
      </c>
      <c r="I1056" s="654" t="s">
        <v>1198</v>
      </c>
      <c r="J1056" s="654" t="s">
        <v>3047</v>
      </c>
    </row>
    <row r="1057" spans="6:10" s="91" customFormat="1" ht="15" hidden="1" customHeight="1">
      <c r="F1057" s="654" t="s">
        <v>3048</v>
      </c>
      <c r="G1057" s="654" t="s">
        <v>830</v>
      </c>
      <c r="H1057" s="654" t="s">
        <v>829</v>
      </c>
      <c r="I1057" s="654" t="s">
        <v>1201</v>
      </c>
      <c r="J1057" s="654" t="s">
        <v>3049</v>
      </c>
    </row>
    <row r="1058" spans="6:10" s="91" customFormat="1" ht="15" hidden="1" customHeight="1">
      <c r="F1058" s="654" t="s">
        <v>3050</v>
      </c>
      <c r="G1058" s="654" t="s">
        <v>830</v>
      </c>
      <c r="H1058" s="654" t="s">
        <v>829</v>
      </c>
      <c r="I1058" s="654" t="s">
        <v>1204</v>
      </c>
      <c r="J1058" s="654" t="s">
        <v>3051</v>
      </c>
    </row>
    <row r="1059" spans="6:10" s="91" customFormat="1" ht="18.75" hidden="1" customHeight="1">
      <c r="F1059" s="654" t="s">
        <v>3052</v>
      </c>
      <c r="G1059" s="654" t="s">
        <v>830</v>
      </c>
      <c r="H1059" s="654" t="s">
        <v>829</v>
      </c>
      <c r="I1059" s="654" t="s">
        <v>1207</v>
      </c>
      <c r="J1059" s="654" t="s">
        <v>3053</v>
      </c>
    </row>
    <row r="1060" spans="6:10" s="91" customFormat="1" ht="23.25" hidden="1" customHeight="1">
      <c r="F1060" s="654" t="s">
        <v>3054</v>
      </c>
      <c r="G1060" s="654" t="s">
        <v>830</v>
      </c>
      <c r="H1060" s="654" t="s">
        <v>829</v>
      </c>
      <c r="I1060" s="654" t="s">
        <v>1210</v>
      </c>
      <c r="J1060" s="654" t="s">
        <v>3055</v>
      </c>
    </row>
    <row r="1061" spans="6:10" s="91" customFormat="1" ht="35.25" hidden="1" customHeight="1">
      <c r="F1061" s="654" t="s">
        <v>3056</v>
      </c>
      <c r="G1061" s="654" t="s">
        <v>830</v>
      </c>
      <c r="H1061" s="654" t="s">
        <v>829</v>
      </c>
      <c r="I1061" s="654" t="s">
        <v>1213</v>
      </c>
      <c r="J1061" s="654" t="s">
        <v>3057</v>
      </c>
    </row>
    <row r="1062" spans="6:10" s="91" customFormat="1" ht="21" hidden="1" customHeight="1">
      <c r="F1062" s="654" t="s">
        <v>3058</v>
      </c>
      <c r="G1062" s="654" t="s">
        <v>830</v>
      </c>
      <c r="H1062" s="654" t="s">
        <v>829</v>
      </c>
      <c r="I1062" s="654" t="s">
        <v>1216</v>
      </c>
      <c r="J1062" s="654" t="s">
        <v>3059</v>
      </c>
    </row>
    <row r="1063" spans="6:10" s="91" customFormat="1" ht="33" hidden="1" customHeight="1">
      <c r="F1063" s="654" t="s">
        <v>3060</v>
      </c>
      <c r="G1063" s="654" t="s">
        <v>830</v>
      </c>
      <c r="H1063" s="654" t="s">
        <v>829</v>
      </c>
      <c r="I1063" s="654" t="s">
        <v>1219</v>
      </c>
      <c r="J1063" s="654" t="s">
        <v>3061</v>
      </c>
    </row>
    <row r="1064" spans="6:10" s="91" customFormat="1" ht="15" hidden="1" customHeight="1">
      <c r="F1064" s="654" t="s">
        <v>3062</v>
      </c>
      <c r="G1064" s="654" t="s">
        <v>830</v>
      </c>
      <c r="H1064" s="654" t="s">
        <v>829</v>
      </c>
      <c r="I1064" s="654" t="s">
        <v>1222</v>
      </c>
      <c r="J1064" s="654" t="s">
        <v>3063</v>
      </c>
    </row>
    <row r="1065" spans="6:10" s="91" customFormat="1" ht="15" hidden="1" customHeight="1">
      <c r="F1065" s="654" t="s">
        <v>3064</v>
      </c>
      <c r="G1065" s="654" t="s">
        <v>830</v>
      </c>
      <c r="H1065" s="654" t="s">
        <v>829</v>
      </c>
      <c r="I1065" s="654" t="s">
        <v>1225</v>
      </c>
      <c r="J1065" s="654" t="s">
        <v>3065</v>
      </c>
    </row>
    <row r="1066" spans="6:10" s="91" customFormat="1" ht="18.75" hidden="1" customHeight="1">
      <c r="F1066" s="654" t="s">
        <v>3066</v>
      </c>
      <c r="G1066" s="654" t="s">
        <v>830</v>
      </c>
      <c r="H1066" s="654" t="s">
        <v>829</v>
      </c>
      <c r="I1066" s="654" t="s">
        <v>1228</v>
      </c>
      <c r="J1066" s="654" t="s">
        <v>3067</v>
      </c>
    </row>
    <row r="1067" spans="6:10" s="91" customFormat="1" ht="23.25" hidden="1" customHeight="1">
      <c r="F1067" s="654" t="s">
        <v>3068</v>
      </c>
      <c r="G1067" s="654" t="s">
        <v>830</v>
      </c>
      <c r="H1067" s="654" t="s">
        <v>829</v>
      </c>
      <c r="I1067" s="654" t="s">
        <v>1231</v>
      </c>
      <c r="J1067" s="654" t="s">
        <v>3069</v>
      </c>
    </row>
    <row r="1068" spans="6:10" s="91" customFormat="1" ht="35.25" hidden="1" customHeight="1">
      <c r="F1068" s="654" t="s">
        <v>3070</v>
      </c>
      <c r="G1068" s="654" t="s">
        <v>830</v>
      </c>
      <c r="H1068" s="654" t="s">
        <v>829</v>
      </c>
      <c r="I1068" s="654" t="s">
        <v>1234</v>
      </c>
      <c r="J1068" s="654" t="s">
        <v>3071</v>
      </c>
    </row>
    <row r="1069" spans="6:10" s="91" customFormat="1" ht="21" hidden="1" customHeight="1">
      <c r="F1069" s="654" t="s">
        <v>3072</v>
      </c>
      <c r="G1069" s="654" t="s">
        <v>830</v>
      </c>
      <c r="H1069" s="654" t="s">
        <v>829</v>
      </c>
      <c r="I1069" s="654" t="s">
        <v>1237</v>
      </c>
      <c r="J1069" s="654" t="s">
        <v>3073</v>
      </c>
    </row>
    <row r="1070" spans="6:10" s="91" customFormat="1" ht="33" hidden="1" customHeight="1">
      <c r="F1070" s="654" t="s">
        <v>3074</v>
      </c>
      <c r="G1070" s="654" t="s">
        <v>830</v>
      </c>
      <c r="H1070" s="654" t="s">
        <v>829</v>
      </c>
      <c r="I1070" s="654" t="s">
        <v>1240</v>
      </c>
      <c r="J1070" s="654" t="s">
        <v>3075</v>
      </c>
    </row>
    <row r="1071" spans="6:10" s="91" customFormat="1" ht="15" hidden="1" customHeight="1">
      <c r="F1071" s="654" t="s">
        <v>3076</v>
      </c>
      <c r="G1071" s="654" t="s">
        <v>830</v>
      </c>
      <c r="H1071" s="654" t="s">
        <v>829</v>
      </c>
      <c r="I1071" s="654" t="s">
        <v>1243</v>
      </c>
      <c r="J1071" s="654" t="s">
        <v>3077</v>
      </c>
    </row>
    <row r="1072" spans="6:10" s="91" customFormat="1" ht="15" hidden="1" customHeight="1">
      <c r="F1072" s="654" t="s">
        <v>3078</v>
      </c>
      <c r="G1072" s="654" t="s">
        <v>830</v>
      </c>
      <c r="H1072" s="654" t="s">
        <v>829</v>
      </c>
      <c r="I1072" s="654" t="s">
        <v>1246</v>
      </c>
      <c r="J1072" s="654" t="s">
        <v>3079</v>
      </c>
    </row>
    <row r="1073" spans="6:10" s="91" customFormat="1" ht="18.75" hidden="1" customHeight="1">
      <c r="F1073" s="654" t="s">
        <v>3080</v>
      </c>
      <c r="G1073" s="654" t="s">
        <v>830</v>
      </c>
      <c r="H1073" s="654" t="s">
        <v>829</v>
      </c>
      <c r="I1073" s="654" t="s">
        <v>1249</v>
      </c>
      <c r="J1073" s="654" t="s">
        <v>3081</v>
      </c>
    </row>
    <row r="1074" spans="6:10" s="91" customFormat="1" ht="23.25" hidden="1" customHeight="1">
      <c r="F1074" s="654" t="s">
        <v>3082</v>
      </c>
      <c r="G1074" s="654" t="s">
        <v>830</v>
      </c>
      <c r="H1074" s="654" t="s">
        <v>829</v>
      </c>
      <c r="I1074" s="654" t="s">
        <v>1252</v>
      </c>
      <c r="J1074" s="654" t="s">
        <v>3083</v>
      </c>
    </row>
    <row r="1075" spans="6:10" s="91" customFormat="1" ht="35.25" hidden="1" customHeight="1">
      <c r="F1075" s="654" t="s">
        <v>3084</v>
      </c>
      <c r="G1075" s="654" t="s">
        <v>830</v>
      </c>
      <c r="H1075" s="654" t="s">
        <v>829</v>
      </c>
      <c r="I1075" s="654" t="s">
        <v>1255</v>
      </c>
      <c r="J1075" s="654" t="s">
        <v>3085</v>
      </c>
    </row>
    <row r="1076" spans="6:10" s="91" customFormat="1" ht="21" hidden="1" customHeight="1">
      <c r="F1076" s="654" t="s">
        <v>3086</v>
      </c>
      <c r="G1076" s="654" t="s">
        <v>830</v>
      </c>
      <c r="H1076" s="654" t="s">
        <v>829</v>
      </c>
      <c r="I1076" s="654" t="s">
        <v>1258</v>
      </c>
      <c r="J1076" s="654" t="s">
        <v>3087</v>
      </c>
    </row>
    <row r="1077" spans="6:10" s="91" customFormat="1" ht="33" hidden="1" customHeight="1">
      <c r="F1077" s="654" t="s">
        <v>3088</v>
      </c>
      <c r="G1077" s="654" t="s">
        <v>830</v>
      </c>
      <c r="H1077" s="654" t="s">
        <v>829</v>
      </c>
      <c r="I1077" s="654" t="s">
        <v>1261</v>
      </c>
      <c r="J1077" s="654" t="s">
        <v>3089</v>
      </c>
    </row>
    <row r="1078" spans="6:10" s="91" customFormat="1" ht="15" hidden="1" customHeight="1">
      <c r="F1078" s="654" t="s">
        <v>3090</v>
      </c>
      <c r="G1078" s="654" t="s">
        <v>830</v>
      </c>
      <c r="H1078" s="654" t="s">
        <v>829</v>
      </c>
      <c r="I1078" s="654" t="s">
        <v>1264</v>
      </c>
      <c r="J1078" s="654" t="s">
        <v>3091</v>
      </c>
    </row>
    <row r="1079" spans="6:10" s="91" customFormat="1" ht="15" hidden="1" customHeight="1">
      <c r="F1079" s="654" t="s">
        <v>3092</v>
      </c>
      <c r="G1079" s="654" t="s">
        <v>830</v>
      </c>
      <c r="H1079" s="654" t="s">
        <v>829</v>
      </c>
      <c r="I1079" s="654" t="s">
        <v>1267</v>
      </c>
      <c r="J1079" s="654" t="s">
        <v>3093</v>
      </c>
    </row>
    <row r="1080" spans="6:10" s="91" customFormat="1" ht="18.75" hidden="1" customHeight="1">
      <c r="F1080" s="654" t="s">
        <v>3094</v>
      </c>
      <c r="G1080" s="654" t="s">
        <v>830</v>
      </c>
      <c r="H1080" s="654" t="s">
        <v>829</v>
      </c>
      <c r="I1080" s="654" t="s">
        <v>1270</v>
      </c>
      <c r="J1080" s="654" t="s">
        <v>3095</v>
      </c>
    </row>
    <row r="1081" spans="6:10" s="91" customFormat="1" ht="23.25" hidden="1" customHeight="1">
      <c r="F1081" s="654" t="s">
        <v>3096</v>
      </c>
      <c r="G1081" s="654" t="s">
        <v>830</v>
      </c>
      <c r="H1081" s="654" t="s">
        <v>829</v>
      </c>
      <c r="I1081" s="654" t="s">
        <v>1273</v>
      </c>
      <c r="J1081" s="654" t="s">
        <v>3097</v>
      </c>
    </row>
    <row r="1082" spans="6:10" s="91" customFormat="1" ht="35.25" hidden="1" customHeight="1">
      <c r="F1082" s="654" t="s">
        <v>3098</v>
      </c>
      <c r="G1082" s="654" t="s">
        <v>830</v>
      </c>
      <c r="H1082" s="654" t="s">
        <v>829</v>
      </c>
      <c r="I1082" s="654" t="s">
        <v>1276</v>
      </c>
      <c r="J1082" s="654" t="s">
        <v>3099</v>
      </c>
    </row>
    <row r="1083" spans="6:10" s="91" customFormat="1" ht="21" hidden="1" customHeight="1">
      <c r="F1083" s="654" t="s">
        <v>3100</v>
      </c>
      <c r="G1083" s="654" t="s">
        <v>830</v>
      </c>
      <c r="H1083" s="654" t="s">
        <v>829</v>
      </c>
      <c r="I1083" s="654" t="s">
        <v>1279</v>
      </c>
      <c r="J1083" s="654" t="s">
        <v>3101</v>
      </c>
    </row>
    <row r="1084" spans="6:10" s="91" customFormat="1" ht="33" hidden="1" customHeight="1">
      <c r="F1084" s="654" t="s">
        <v>3102</v>
      </c>
      <c r="G1084" s="654" t="s">
        <v>830</v>
      </c>
      <c r="H1084" s="654" t="s">
        <v>829</v>
      </c>
      <c r="I1084" s="654" t="s">
        <v>1282</v>
      </c>
      <c r="J1084" s="654" t="s">
        <v>3103</v>
      </c>
    </row>
    <row r="1085" spans="6:10" s="91" customFormat="1" ht="15" hidden="1" customHeight="1">
      <c r="F1085" s="654" t="s">
        <v>3104</v>
      </c>
      <c r="G1085" s="654" t="s">
        <v>830</v>
      </c>
      <c r="H1085" s="654" t="s">
        <v>829</v>
      </c>
      <c r="I1085" s="654" t="s">
        <v>1285</v>
      </c>
      <c r="J1085" s="654" t="s">
        <v>3105</v>
      </c>
    </row>
    <row r="1086" spans="6:10" s="91" customFormat="1" ht="15" hidden="1" customHeight="1">
      <c r="F1086" s="654" t="s">
        <v>3106</v>
      </c>
      <c r="G1086" s="654" t="s">
        <v>830</v>
      </c>
      <c r="H1086" s="654" t="s">
        <v>829</v>
      </c>
      <c r="I1086" s="654" t="s">
        <v>1288</v>
      </c>
      <c r="J1086" s="654" t="s">
        <v>3107</v>
      </c>
    </row>
    <row r="1087" spans="6:10" s="91" customFormat="1" ht="18.75" hidden="1" customHeight="1">
      <c r="F1087" s="654" t="s">
        <v>3108</v>
      </c>
      <c r="G1087" s="654" t="s">
        <v>830</v>
      </c>
      <c r="H1087" s="654" t="s">
        <v>829</v>
      </c>
      <c r="I1087" s="654" t="s">
        <v>1291</v>
      </c>
      <c r="J1087" s="654" t="s">
        <v>3109</v>
      </c>
    </row>
    <row r="1088" spans="6:10" s="91" customFormat="1" ht="23.25" hidden="1" customHeight="1">
      <c r="F1088" s="654" t="s">
        <v>3110</v>
      </c>
      <c r="G1088" s="654" t="s">
        <v>830</v>
      </c>
      <c r="H1088" s="654" t="s">
        <v>829</v>
      </c>
      <c r="I1088" s="654" t="s">
        <v>1294</v>
      </c>
      <c r="J1088" s="654" t="s">
        <v>3111</v>
      </c>
    </row>
    <row r="1089" spans="6:10" s="91" customFormat="1" ht="35.25" hidden="1" customHeight="1">
      <c r="F1089" s="654" t="s">
        <v>3112</v>
      </c>
      <c r="G1089" s="654" t="s">
        <v>830</v>
      </c>
      <c r="H1089" s="654" t="s">
        <v>829</v>
      </c>
      <c r="I1089" s="654" t="s">
        <v>1297</v>
      </c>
      <c r="J1089" s="654" t="s">
        <v>3113</v>
      </c>
    </row>
    <row r="1090" spans="6:10" s="91" customFormat="1" ht="21" hidden="1" customHeight="1">
      <c r="F1090" s="654" t="s">
        <v>3114</v>
      </c>
      <c r="G1090" s="654" t="s">
        <v>830</v>
      </c>
      <c r="H1090" s="654" t="s">
        <v>829</v>
      </c>
      <c r="I1090" s="654" t="s">
        <v>1300</v>
      </c>
      <c r="J1090" s="654" t="s">
        <v>3115</v>
      </c>
    </row>
    <row r="1091" spans="6:10" s="91" customFormat="1" ht="33" hidden="1" customHeight="1">
      <c r="F1091" s="654" t="s">
        <v>3116</v>
      </c>
      <c r="G1091" s="654" t="s">
        <v>830</v>
      </c>
      <c r="H1091" s="654" t="s">
        <v>829</v>
      </c>
      <c r="I1091" s="654" t="s">
        <v>1303</v>
      </c>
      <c r="J1091" s="654" t="s">
        <v>3117</v>
      </c>
    </row>
    <row r="1092" spans="6:10" s="91" customFormat="1" ht="15" hidden="1" customHeight="1">
      <c r="F1092" s="654" t="s">
        <v>3118</v>
      </c>
      <c r="G1092" s="654" t="s">
        <v>830</v>
      </c>
      <c r="H1092" s="654" t="s">
        <v>829</v>
      </c>
      <c r="I1092" s="654" t="s">
        <v>1306</v>
      </c>
      <c r="J1092" s="654" t="s">
        <v>3119</v>
      </c>
    </row>
    <row r="1093" spans="6:10" s="91" customFormat="1" ht="15" hidden="1" customHeight="1">
      <c r="F1093" s="654" t="s">
        <v>3120</v>
      </c>
      <c r="G1093" s="654" t="s">
        <v>830</v>
      </c>
      <c r="H1093" s="654" t="s">
        <v>829</v>
      </c>
      <c r="I1093" s="654" t="s">
        <v>1309</v>
      </c>
      <c r="J1093" s="654" t="s">
        <v>3121</v>
      </c>
    </row>
    <row r="1094" spans="6:10" s="91" customFormat="1" ht="18.75" hidden="1" customHeight="1">
      <c r="F1094" s="654" t="s">
        <v>3122</v>
      </c>
      <c r="G1094" s="654" t="s">
        <v>830</v>
      </c>
      <c r="H1094" s="654" t="s">
        <v>829</v>
      </c>
      <c r="I1094" s="654" t="s">
        <v>2212</v>
      </c>
      <c r="J1094" s="654" t="s">
        <v>3123</v>
      </c>
    </row>
    <row r="1095" spans="6:10" s="91" customFormat="1" ht="23.25" hidden="1" customHeight="1">
      <c r="F1095" s="654" t="s">
        <v>3124</v>
      </c>
      <c r="G1095" s="654" t="s">
        <v>830</v>
      </c>
      <c r="H1095" s="654" t="s">
        <v>829</v>
      </c>
      <c r="I1095" s="654" t="s">
        <v>1312</v>
      </c>
      <c r="J1095" s="654" t="s">
        <v>3125</v>
      </c>
    </row>
    <row r="1096" spans="6:10" s="91" customFormat="1" ht="35.25" hidden="1" customHeight="1">
      <c r="F1096" s="654" t="s">
        <v>3126</v>
      </c>
      <c r="G1096" s="654" t="s">
        <v>830</v>
      </c>
      <c r="H1096" s="654" t="s">
        <v>829</v>
      </c>
      <c r="I1096" s="654" t="s">
        <v>1315</v>
      </c>
      <c r="J1096" s="654" t="s">
        <v>3127</v>
      </c>
    </row>
    <row r="1097" spans="6:10" s="91" customFormat="1" ht="21" hidden="1" customHeight="1">
      <c r="F1097" s="654" t="s">
        <v>3128</v>
      </c>
      <c r="G1097" s="654" t="s">
        <v>830</v>
      </c>
      <c r="H1097" s="654" t="s">
        <v>829</v>
      </c>
      <c r="I1097" s="654" t="s">
        <v>1318</v>
      </c>
      <c r="J1097" s="654" t="s">
        <v>3129</v>
      </c>
    </row>
    <row r="1098" spans="6:10" s="91" customFormat="1" ht="33" hidden="1" customHeight="1">
      <c r="F1098" s="654" t="s">
        <v>3130</v>
      </c>
      <c r="G1098" s="654" t="s">
        <v>830</v>
      </c>
      <c r="H1098" s="654" t="s">
        <v>829</v>
      </c>
      <c r="I1098" s="654" t="s">
        <v>1321</v>
      </c>
      <c r="J1098" s="654" t="s">
        <v>3131</v>
      </c>
    </row>
    <row r="1099" spans="6:10" s="91" customFormat="1" ht="15" hidden="1" customHeight="1">
      <c r="F1099" s="654" t="s">
        <v>3132</v>
      </c>
      <c r="G1099" s="654" t="s">
        <v>830</v>
      </c>
      <c r="H1099" s="654" t="s">
        <v>829</v>
      </c>
      <c r="I1099" s="654" t="s">
        <v>1324</v>
      </c>
      <c r="J1099" s="654" t="s">
        <v>3133</v>
      </c>
    </row>
    <row r="1100" spans="6:10" s="91" customFormat="1" ht="15" hidden="1" customHeight="1">
      <c r="F1100" s="654" t="s">
        <v>3134</v>
      </c>
      <c r="G1100" s="654" t="s">
        <v>830</v>
      </c>
      <c r="H1100" s="654" t="s">
        <v>829</v>
      </c>
      <c r="I1100" s="654" t="s">
        <v>1327</v>
      </c>
      <c r="J1100" s="654" t="s">
        <v>3135</v>
      </c>
    </row>
    <row r="1101" spans="6:10" s="91" customFormat="1" ht="18.75" hidden="1" customHeight="1">
      <c r="F1101" s="654" t="s">
        <v>3136</v>
      </c>
      <c r="G1101" s="654" t="s">
        <v>830</v>
      </c>
      <c r="H1101" s="654" t="s">
        <v>829</v>
      </c>
      <c r="I1101" s="654" t="s">
        <v>1330</v>
      </c>
      <c r="J1101" s="654" t="s">
        <v>3137</v>
      </c>
    </row>
    <row r="1102" spans="6:10" s="91" customFormat="1" ht="23.25" hidden="1" customHeight="1">
      <c r="F1102" s="654" t="s">
        <v>3138</v>
      </c>
      <c r="G1102" s="654" t="s">
        <v>830</v>
      </c>
      <c r="H1102" s="654" t="s">
        <v>829</v>
      </c>
      <c r="I1102" s="654" t="s">
        <v>1333</v>
      </c>
      <c r="J1102" s="654" t="s">
        <v>3139</v>
      </c>
    </row>
    <row r="1103" spans="6:10" s="91" customFormat="1" ht="35.25" hidden="1" customHeight="1">
      <c r="F1103" s="654" t="s">
        <v>3140</v>
      </c>
      <c r="G1103" s="654" t="s">
        <v>830</v>
      </c>
      <c r="H1103" s="654" t="s">
        <v>829</v>
      </c>
      <c r="I1103" s="654" t="s">
        <v>1336</v>
      </c>
      <c r="J1103" s="654" t="s">
        <v>3141</v>
      </c>
    </row>
    <row r="1104" spans="6:10" s="91" customFormat="1" ht="21" hidden="1" customHeight="1">
      <c r="F1104" s="654" t="s">
        <v>3142</v>
      </c>
      <c r="G1104" s="654" t="s">
        <v>830</v>
      </c>
      <c r="H1104" s="654" t="s">
        <v>829</v>
      </c>
      <c r="I1104" s="654" t="s">
        <v>1339</v>
      </c>
      <c r="J1104" s="654" t="s">
        <v>3143</v>
      </c>
    </row>
    <row r="1105" spans="6:10" s="91" customFormat="1" ht="33" hidden="1" customHeight="1">
      <c r="F1105" s="654" t="s">
        <v>3144</v>
      </c>
      <c r="G1105" s="654" t="s">
        <v>830</v>
      </c>
      <c r="H1105" s="654" t="s">
        <v>829</v>
      </c>
      <c r="I1105" s="654" t="s">
        <v>1342</v>
      </c>
      <c r="J1105" s="654" t="s">
        <v>3145</v>
      </c>
    </row>
    <row r="1106" spans="6:10" s="91" customFormat="1" ht="15" hidden="1" customHeight="1">
      <c r="F1106" s="654" t="s">
        <v>3146</v>
      </c>
      <c r="G1106" s="654" t="s">
        <v>830</v>
      </c>
      <c r="H1106" s="654" t="s">
        <v>829</v>
      </c>
      <c r="I1106" s="654" t="s">
        <v>1345</v>
      </c>
      <c r="J1106" s="654" t="s">
        <v>3147</v>
      </c>
    </row>
    <row r="1107" spans="6:10" s="91" customFormat="1" ht="15" hidden="1" customHeight="1">
      <c r="F1107" s="654" t="s">
        <v>3148</v>
      </c>
      <c r="G1107" s="654" t="s">
        <v>830</v>
      </c>
      <c r="H1107" s="654" t="s">
        <v>829</v>
      </c>
      <c r="I1107" s="654" t="s">
        <v>1348</v>
      </c>
      <c r="J1107" s="654" t="s">
        <v>3149</v>
      </c>
    </row>
    <row r="1108" spans="6:10" s="91" customFormat="1" ht="18.75" hidden="1" customHeight="1">
      <c r="F1108" s="654" t="s">
        <v>3150</v>
      </c>
      <c r="G1108" s="654" t="s">
        <v>830</v>
      </c>
      <c r="H1108" s="654" t="s">
        <v>829</v>
      </c>
      <c r="I1108" s="654" t="s">
        <v>1351</v>
      </c>
      <c r="J1108" s="654" t="s">
        <v>3151</v>
      </c>
    </row>
    <row r="1109" spans="6:10" s="91" customFormat="1" ht="23.25" hidden="1" customHeight="1">
      <c r="F1109" s="654" t="s">
        <v>3152</v>
      </c>
      <c r="G1109" s="654" t="s">
        <v>830</v>
      </c>
      <c r="H1109" s="654" t="s">
        <v>829</v>
      </c>
      <c r="I1109" s="654" t="s">
        <v>1354</v>
      </c>
      <c r="J1109" s="654" t="s">
        <v>3153</v>
      </c>
    </row>
    <row r="1110" spans="6:10" s="91" customFormat="1" ht="35.25" hidden="1" customHeight="1">
      <c r="F1110" s="654" t="s">
        <v>3154</v>
      </c>
      <c r="G1110" s="654" t="s">
        <v>830</v>
      </c>
      <c r="H1110" s="654" t="s">
        <v>829</v>
      </c>
      <c r="I1110" s="654" t="s">
        <v>1357</v>
      </c>
      <c r="J1110" s="654" t="s">
        <v>3155</v>
      </c>
    </row>
    <row r="1111" spans="6:10" s="91" customFormat="1" ht="21" hidden="1" customHeight="1">
      <c r="F1111" s="654" t="s">
        <v>3156</v>
      </c>
      <c r="G1111" s="654" t="s">
        <v>830</v>
      </c>
      <c r="H1111" s="654" t="s">
        <v>829</v>
      </c>
      <c r="I1111" s="654" t="s">
        <v>1360</v>
      </c>
      <c r="J1111" s="654" t="s">
        <v>3157</v>
      </c>
    </row>
    <row r="1112" spans="6:10" s="91" customFormat="1" ht="33" hidden="1" customHeight="1">
      <c r="F1112" s="654" t="s">
        <v>3158</v>
      </c>
      <c r="G1112" s="654" t="s">
        <v>830</v>
      </c>
      <c r="H1112" s="654" t="s">
        <v>829</v>
      </c>
      <c r="I1112" s="654" t="s">
        <v>1363</v>
      </c>
      <c r="J1112" s="654" t="s">
        <v>3159</v>
      </c>
    </row>
    <row r="1113" spans="6:10" s="91" customFormat="1" ht="15" hidden="1" customHeight="1">
      <c r="F1113" s="654" t="s">
        <v>3160</v>
      </c>
      <c r="G1113" s="654" t="s">
        <v>830</v>
      </c>
      <c r="H1113" s="654" t="s">
        <v>829</v>
      </c>
      <c r="I1113" s="654" t="s">
        <v>1366</v>
      </c>
      <c r="J1113" s="654" t="s">
        <v>3161</v>
      </c>
    </row>
    <row r="1114" spans="6:10" s="91" customFormat="1" ht="15" hidden="1" customHeight="1">
      <c r="F1114" s="654" t="s">
        <v>3162</v>
      </c>
      <c r="G1114" s="654" t="s">
        <v>830</v>
      </c>
      <c r="H1114" s="654" t="s">
        <v>829</v>
      </c>
      <c r="I1114" s="654" t="s">
        <v>1369</v>
      </c>
      <c r="J1114" s="654" t="s">
        <v>3163</v>
      </c>
    </row>
    <row r="1115" spans="6:10" s="91" customFormat="1" ht="18.75" hidden="1" customHeight="1">
      <c r="F1115" s="654" t="s">
        <v>3164</v>
      </c>
      <c r="G1115" s="654" t="s">
        <v>830</v>
      </c>
      <c r="H1115" s="654" t="s">
        <v>829</v>
      </c>
      <c r="I1115" s="654" t="s">
        <v>1372</v>
      </c>
      <c r="J1115" s="654" t="s">
        <v>3165</v>
      </c>
    </row>
    <row r="1116" spans="6:10" s="91" customFormat="1" ht="23.25" hidden="1" customHeight="1">
      <c r="F1116" s="654" t="s">
        <v>3166</v>
      </c>
      <c r="G1116" s="654" t="s">
        <v>830</v>
      </c>
      <c r="H1116" s="654" t="s">
        <v>829</v>
      </c>
      <c r="I1116" s="654" t="s">
        <v>1375</v>
      </c>
      <c r="J1116" s="654" t="s">
        <v>3167</v>
      </c>
    </row>
    <row r="1117" spans="6:10" s="91" customFormat="1" ht="35.25" hidden="1" customHeight="1">
      <c r="F1117" s="654" t="s">
        <v>3168</v>
      </c>
      <c r="G1117" s="654" t="s">
        <v>830</v>
      </c>
      <c r="H1117" s="654" t="s">
        <v>829</v>
      </c>
      <c r="I1117" s="654" t="s">
        <v>1378</v>
      </c>
      <c r="J1117" s="654" t="s">
        <v>3169</v>
      </c>
    </row>
    <row r="1118" spans="6:10" s="91" customFormat="1" ht="21" hidden="1" customHeight="1">
      <c r="F1118" s="654" t="s">
        <v>3170</v>
      </c>
      <c r="G1118" s="654" t="s">
        <v>830</v>
      </c>
      <c r="H1118" s="654" t="s">
        <v>829</v>
      </c>
      <c r="I1118" s="654" t="s">
        <v>1381</v>
      </c>
      <c r="J1118" s="654" t="s">
        <v>3171</v>
      </c>
    </row>
    <row r="1119" spans="6:10" s="91" customFormat="1" ht="33" hidden="1" customHeight="1">
      <c r="F1119" s="654" t="s">
        <v>3172</v>
      </c>
      <c r="G1119" s="654" t="s">
        <v>830</v>
      </c>
      <c r="H1119" s="654" t="s">
        <v>829</v>
      </c>
      <c r="I1119" s="654" t="s">
        <v>2262</v>
      </c>
      <c r="J1119" s="654" t="s">
        <v>3173</v>
      </c>
    </row>
    <row r="1120" spans="6:10" s="91" customFormat="1" ht="15" hidden="1" customHeight="1">
      <c r="F1120" s="654" t="s">
        <v>3174</v>
      </c>
      <c r="G1120" s="654" t="s">
        <v>830</v>
      </c>
      <c r="H1120" s="654" t="s">
        <v>829</v>
      </c>
      <c r="I1120" s="654" t="s">
        <v>2265</v>
      </c>
      <c r="J1120" s="654" t="s">
        <v>3175</v>
      </c>
    </row>
    <row r="1121" spans="6:10" s="91" customFormat="1" ht="15" hidden="1" customHeight="1">
      <c r="F1121" s="654" t="s">
        <v>3176</v>
      </c>
      <c r="G1121" s="654" t="s">
        <v>830</v>
      </c>
      <c r="H1121" s="654" t="s">
        <v>829</v>
      </c>
      <c r="I1121" s="654" t="s">
        <v>2268</v>
      </c>
      <c r="J1121" s="654" t="s">
        <v>3177</v>
      </c>
    </row>
    <row r="1122" spans="6:10" s="91" customFormat="1" ht="18.75" hidden="1" customHeight="1">
      <c r="F1122" s="654" t="s">
        <v>3178</v>
      </c>
      <c r="G1122" s="654" t="s">
        <v>830</v>
      </c>
      <c r="H1122" s="654" t="s">
        <v>829</v>
      </c>
      <c r="I1122" s="654" t="s">
        <v>2271</v>
      </c>
      <c r="J1122" s="654" t="s">
        <v>3179</v>
      </c>
    </row>
    <row r="1123" spans="6:10" s="91" customFormat="1" ht="23.25" hidden="1" customHeight="1">
      <c r="F1123" s="654" t="s">
        <v>3180</v>
      </c>
      <c r="G1123" s="654" t="s">
        <v>830</v>
      </c>
      <c r="H1123" s="654" t="s">
        <v>829</v>
      </c>
      <c r="I1123" s="654" t="s">
        <v>2274</v>
      </c>
      <c r="J1123" s="654" t="s">
        <v>3181</v>
      </c>
    </row>
    <row r="1124" spans="6:10" s="91" customFormat="1" ht="35.25" hidden="1" customHeight="1">
      <c r="F1124" s="654" t="s">
        <v>3182</v>
      </c>
      <c r="G1124" s="654" t="s">
        <v>830</v>
      </c>
      <c r="H1124" s="654" t="s">
        <v>829</v>
      </c>
      <c r="I1124" s="654" t="s">
        <v>2277</v>
      </c>
      <c r="J1124" s="654" t="s">
        <v>3183</v>
      </c>
    </row>
    <row r="1125" spans="6:10" s="91" customFormat="1" ht="21" hidden="1" customHeight="1">
      <c r="F1125" s="654" t="s">
        <v>3184</v>
      </c>
      <c r="G1125" s="654" t="s">
        <v>830</v>
      </c>
      <c r="H1125" s="654" t="s">
        <v>829</v>
      </c>
      <c r="I1125" s="654" t="s">
        <v>3185</v>
      </c>
      <c r="J1125" s="654" t="s">
        <v>3186</v>
      </c>
    </row>
    <row r="1126" spans="6:10" s="91" customFormat="1" ht="33" hidden="1" customHeight="1">
      <c r="F1126" s="654" t="s">
        <v>3187</v>
      </c>
      <c r="G1126" s="654" t="s">
        <v>830</v>
      </c>
      <c r="H1126" s="654" t="s">
        <v>829</v>
      </c>
      <c r="I1126" s="654" t="s">
        <v>3188</v>
      </c>
      <c r="J1126" s="654" t="s">
        <v>3189</v>
      </c>
    </row>
    <row r="1127" spans="6:10" s="91" customFormat="1" ht="15" hidden="1" customHeight="1">
      <c r="F1127" s="654" t="s">
        <v>3190</v>
      </c>
      <c r="G1127" s="654" t="s">
        <v>830</v>
      </c>
      <c r="H1127" s="654" t="s">
        <v>829</v>
      </c>
      <c r="I1127" s="654" t="s">
        <v>3191</v>
      </c>
      <c r="J1127" s="654" t="s">
        <v>3192</v>
      </c>
    </row>
    <row r="1128" spans="6:10" s="91" customFormat="1" ht="15" hidden="1" customHeight="1">
      <c r="F1128" s="654" t="s">
        <v>3193</v>
      </c>
      <c r="G1128" s="654" t="s">
        <v>830</v>
      </c>
      <c r="H1128" s="654" t="s">
        <v>829</v>
      </c>
      <c r="I1128" s="654" t="s">
        <v>3194</v>
      </c>
      <c r="J1128" s="654" t="s">
        <v>3195</v>
      </c>
    </row>
    <row r="1129" spans="6:10" s="91" customFormat="1" ht="18.75" hidden="1" customHeight="1">
      <c r="F1129" s="654" t="s">
        <v>3196</v>
      </c>
      <c r="G1129" s="654" t="s">
        <v>830</v>
      </c>
      <c r="H1129" s="654" t="s">
        <v>829</v>
      </c>
      <c r="I1129" s="654" t="s">
        <v>3197</v>
      </c>
      <c r="J1129" s="654" t="s">
        <v>3198</v>
      </c>
    </row>
    <row r="1130" spans="6:10" s="91" customFormat="1" ht="23.25" hidden="1" customHeight="1">
      <c r="F1130" s="654" t="s">
        <v>3199</v>
      </c>
      <c r="G1130" s="654" t="s">
        <v>830</v>
      </c>
      <c r="H1130" s="654" t="s">
        <v>829</v>
      </c>
      <c r="I1130" s="654" t="s">
        <v>3200</v>
      </c>
      <c r="J1130" s="654" t="s">
        <v>3201</v>
      </c>
    </row>
    <row r="1131" spans="6:10" s="91" customFormat="1" ht="35.25" hidden="1" customHeight="1">
      <c r="F1131" s="654" t="s">
        <v>3202</v>
      </c>
      <c r="G1131" s="654" t="s">
        <v>830</v>
      </c>
      <c r="H1131" s="654" t="s">
        <v>829</v>
      </c>
      <c r="I1131" s="654" t="s">
        <v>3203</v>
      </c>
      <c r="J1131" s="654" t="s">
        <v>3204</v>
      </c>
    </row>
    <row r="1132" spans="6:10" s="91" customFormat="1" ht="21" hidden="1" customHeight="1">
      <c r="F1132" s="654" t="s">
        <v>3205</v>
      </c>
      <c r="G1132" s="654" t="s">
        <v>830</v>
      </c>
      <c r="H1132" s="654" t="s">
        <v>829</v>
      </c>
      <c r="I1132" s="654" t="s">
        <v>3206</v>
      </c>
      <c r="J1132" s="654" t="s">
        <v>3207</v>
      </c>
    </row>
    <row r="1133" spans="6:10" s="91" customFormat="1" ht="33" hidden="1" customHeight="1">
      <c r="F1133" s="654" t="s">
        <v>3208</v>
      </c>
      <c r="G1133" s="654" t="s">
        <v>830</v>
      </c>
      <c r="H1133" s="654" t="s">
        <v>829</v>
      </c>
      <c r="I1133" s="654" t="s">
        <v>3209</v>
      </c>
      <c r="J1133" s="654" t="s">
        <v>3210</v>
      </c>
    </row>
    <row r="1134" spans="6:10" s="91" customFormat="1" ht="15" hidden="1" customHeight="1">
      <c r="F1134" s="654" t="s">
        <v>3211</v>
      </c>
      <c r="G1134" s="654" t="s">
        <v>830</v>
      </c>
      <c r="H1134" s="654" t="s">
        <v>829</v>
      </c>
      <c r="I1134" s="654" t="s">
        <v>3212</v>
      </c>
      <c r="J1134" s="654" t="s">
        <v>3213</v>
      </c>
    </row>
    <row r="1135" spans="6:10" s="91" customFormat="1" ht="15" hidden="1" customHeight="1">
      <c r="F1135" s="654" t="s">
        <v>3214</v>
      </c>
      <c r="G1135" s="654" t="s">
        <v>830</v>
      </c>
      <c r="H1135" s="654" t="s">
        <v>829</v>
      </c>
      <c r="I1135" s="654" t="s">
        <v>3215</v>
      </c>
      <c r="J1135" s="654" t="s">
        <v>3216</v>
      </c>
    </row>
    <row r="1136" spans="6:10" s="91" customFormat="1" ht="18.75" hidden="1" customHeight="1">
      <c r="F1136" s="654" t="s">
        <v>3217</v>
      </c>
      <c r="G1136" s="654" t="s">
        <v>830</v>
      </c>
      <c r="H1136" s="654" t="s">
        <v>829</v>
      </c>
      <c r="I1136" s="654" t="s">
        <v>3218</v>
      </c>
      <c r="J1136" s="654" t="s">
        <v>3219</v>
      </c>
    </row>
    <row r="1137" spans="6:10" s="91" customFormat="1" ht="23.25" hidden="1" customHeight="1">
      <c r="F1137" s="654" t="s">
        <v>3220</v>
      </c>
      <c r="G1137" s="654" t="s">
        <v>830</v>
      </c>
      <c r="H1137" s="654" t="s">
        <v>829</v>
      </c>
      <c r="I1137" s="654" t="s">
        <v>3221</v>
      </c>
      <c r="J1137" s="654" t="s">
        <v>3222</v>
      </c>
    </row>
    <row r="1138" spans="6:10" s="91" customFormat="1" ht="35.25" hidden="1" customHeight="1">
      <c r="F1138" s="654" t="s">
        <v>3223</v>
      </c>
      <c r="G1138" s="654" t="s">
        <v>830</v>
      </c>
      <c r="H1138" s="654" t="s">
        <v>829</v>
      </c>
      <c r="I1138" s="654" t="s">
        <v>3224</v>
      </c>
      <c r="J1138" s="654" t="s">
        <v>3225</v>
      </c>
    </row>
    <row r="1139" spans="6:10" s="91" customFormat="1" ht="21" hidden="1" customHeight="1">
      <c r="F1139" s="654" t="s">
        <v>3226</v>
      </c>
      <c r="G1139" s="654" t="s">
        <v>830</v>
      </c>
      <c r="H1139" s="654" t="s">
        <v>829</v>
      </c>
      <c r="I1139" s="654" t="s">
        <v>3227</v>
      </c>
      <c r="J1139" s="654" t="s">
        <v>3228</v>
      </c>
    </row>
    <row r="1140" spans="6:10" s="91" customFormat="1" ht="33" hidden="1" customHeight="1">
      <c r="F1140" s="654" t="s">
        <v>3229</v>
      </c>
      <c r="G1140" s="654" t="s">
        <v>830</v>
      </c>
      <c r="H1140" s="654" t="s">
        <v>829</v>
      </c>
      <c r="I1140" s="654" t="s">
        <v>3230</v>
      </c>
      <c r="J1140" s="654" t="s">
        <v>3231</v>
      </c>
    </row>
    <row r="1141" spans="6:10" s="91" customFormat="1" ht="15" hidden="1" customHeight="1">
      <c r="F1141" s="654" t="s">
        <v>3232</v>
      </c>
      <c r="G1141" s="654" t="s">
        <v>830</v>
      </c>
      <c r="H1141" s="654" t="s">
        <v>829</v>
      </c>
      <c r="I1141" s="654" t="s">
        <v>3233</v>
      </c>
      <c r="J1141" s="654" t="s">
        <v>3234</v>
      </c>
    </row>
    <row r="1142" spans="6:10" s="91" customFormat="1" ht="15" hidden="1" customHeight="1">
      <c r="F1142" s="654" t="s">
        <v>3235</v>
      </c>
      <c r="G1142" s="654" t="s">
        <v>830</v>
      </c>
      <c r="H1142" s="654" t="s">
        <v>829</v>
      </c>
      <c r="I1142" s="654" t="s">
        <v>3236</v>
      </c>
      <c r="J1142" s="654" t="s">
        <v>3237</v>
      </c>
    </row>
    <row r="1143" spans="6:10" s="91" customFormat="1" ht="18.75" hidden="1" customHeight="1">
      <c r="F1143" s="654" t="s">
        <v>3238</v>
      </c>
      <c r="G1143" s="654" t="s">
        <v>830</v>
      </c>
      <c r="H1143" s="654" t="s">
        <v>829</v>
      </c>
      <c r="I1143" s="654" t="s">
        <v>3239</v>
      </c>
      <c r="J1143" s="654" t="s">
        <v>3240</v>
      </c>
    </row>
    <row r="1144" spans="6:10" s="91" customFormat="1" ht="23.25" hidden="1" customHeight="1">
      <c r="F1144" s="654" t="s">
        <v>3241</v>
      </c>
      <c r="G1144" s="654" t="s">
        <v>830</v>
      </c>
      <c r="H1144" s="654" t="s">
        <v>829</v>
      </c>
      <c r="I1144" s="654" t="s">
        <v>3242</v>
      </c>
      <c r="J1144" s="654" t="s">
        <v>3243</v>
      </c>
    </row>
    <row r="1145" spans="6:10" s="91" customFormat="1" ht="35.25" hidden="1" customHeight="1">
      <c r="F1145" s="654" t="s">
        <v>3244</v>
      </c>
      <c r="G1145" s="654" t="s">
        <v>830</v>
      </c>
      <c r="H1145" s="654" t="s">
        <v>829</v>
      </c>
      <c r="I1145" s="654" t="s">
        <v>3245</v>
      </c>
      <c r="J1145" s="654" t="s">
        <v>3246</v>
      </c>
    </row>
    <row r="1146" spans="6:10" s="91" customFormat="1" ht="21" hidden="1" customHeight="1">
      <c r="F1146" s="654" t="s">
        <v>3247</v>
      </c>
      <c r="G1146" s="654" t="s">
        <v>830</v>
      </c>
      <c r="H1146" s="654" t="s">
        <v>829</v>
      </c>
      <c r="I1146" s="654" t="s">
        <v>3248</v>
      </c>
      <c r="J1146" s="654" t="s">
        <v>3249</v>
      </c>
    </row>
    <row r="1147" spans="6:10" s="91" customFormat="1" ht="33" hidden="1" customHeight="1">
      <c r="F1147" s="654" t="s">
        <v>3250</v>
      </c>
      <c r="G1147" s="654" t="s">
        <v>830</v>
      </c>
      <c r="H1147" s="654" t="s">
        <v>829</v>
      </c>
      <c r="I1147" s="654" t="s">
        <v>3251</v>
      </c>
      <c r="J1147" s="654" t="s">
        <v>3252</v>
      </c>
    </row>
    <row r="1148" spans="6:10" s="91" customFormat="1" ht="15" hidden="1" customHeight="1">
      <c r="F1148" s="654" t="s">
        <v>3253</v>
      </c>
      <c r="G1148" s="654" t="s">
        <v>830</v>
      </c>
      <c r="H1148" s="654" t="s">
        <v>829</v>
      </c>
      <c r="I1148" s="654" t="s">
        <v>3254</v>
      </c>
      <c r="J1148" s="654" t="s">
        <v>3255</v>
      </c>
    </row>
    <row r="1149" spans="6:10" s="91" customFormat="1" ht="15" hidden="1" customHeight="1">
      <c r="F1149" s="654" t="s">
        <v>3256</v>
      </c>
      <c r="G1149" s="654" t="s">
        <v>830</v>
      </c>
      <c r="H1149" s="654" t="s">
        <v>829</v>
      </c>
      <c r="I1149" s="654" t="s">
        <v>3257</v>
      </c>
      <c r="J1149" s="654" t="s">
        <v>3258</v>
      </c>
    </row>
    <row r="1150" spans="6:10" s="91" customFormat="1" ht="18.75" hidden="1" customHeight="1">
      <c r="F1150" s="654" t="s">
        <v>3259</v>
      </c>
      <c r="G1150" s="654" t="s">
        <v>830</v>
      </c>
      <c r="H1150" s="654" t="s">
        <v>829</v>
      </c>
      <c r="I1150" s="654" t="s">
        <v>3260</v>
      </c>
      <c r="J1150" s="654" t="s">
        <v>3261</v>
      </c>
    </row>
    <row r="1151" spans="6:10" s="91" customFormat="1" ht="23.25" hidden="1" customHeight="1">
      <c r="F1151" s="654" t="s">
        <v>3262</v>
      </c>
      <c r="G1151" s="654" t="s">
        <v>830</v>
      </c>
      <c r="H1151" s="654" t="s">
        <v>829</v>
      </c>
      <c r="I1151" s="654" t="s">
        <v>3263</v>
      </c>
      <c r="J1151" s="654" t="s">
        <v>3264</v>
      </c>
    </row>
    <row r="1152" spans="6:10" s="91" customFormat="1" ht="35.25" hidden="1" customHeight="1">
      <c r="F1152" s="654" t="s">
        <v>3265</v>
      </c>
      <c r="G1152" s="654" t="s">
        <v>830</v>
      </c>
      <c r="H1152" s="654" t="s">
        <v>829</v>
      </c>
      <c r="I1152" s="654" t="s">
        <v>3266</v>
      </c>
      <c r="J1152" s="654" t="s">
        <v>3267</v>
      </c>
    </row>
    <row r="1153" spans="6:10" s="91" customFormat="1" ht="21" hidden="1" customHeight="1">
      <c r="F1153" s="654" t="s">
        <v>3268</v>
      </c>
      <c r="G1153" s="654" t="s">
        <v>830</v>
      </c>
      <c r="H1153" s="654" t="s">
        <v>829</v>
      </c>
      <c r="I1153" s="654" t="s">
        <v>3269</v>
      </c>
      <c r="J1153" s="654" t="s">
        <v>3270</v>
      </c>
    </row>
    <row r="1154" spans="6:10" s="91" customFormat="1" ht="33" hidden="1" customHeight="1">
      <c r="F1154" s="654" t="s">
        <v>3271</v>
      </c>
      <c r="G1154" s="654" t="s">
        <v>830</v>
      </c>
      <c r="H1154" s="654" t="s">
        <v>829</v>
      </c>
      <c r="I1154" s="654" t="s">
        <v>3272</v>
      </c>
      <c r="J1154" s="654" t="s">
        <v>3273</v>
      </c>
    </row>
    <row r="1155" spans="6:10" s="91" customFormat="1" ht="15" hidden="1" customHeight="1">
      <c r="F1155" s="654" t="s">
        <v>3274</v>
      </c>
      <c r="G1155" s="654" t="s">
        <v>830</v>
      </c>
      <c r="H1155" s="654" t="s">
        <v>829</v>
      </c>
      <c r="I1155" s="654" t="s">
        <v>3275</v>
      </c>
      <c r="J1155" s="654" t="s">
        <v>3276</v>
      </c>
    </row>
    <row r="1156" spans="6:10" s="91" customFormat="1" ht="15" hidden="1" customHeight="1">
      <c r="F1156" s="654" t="s">
        <v>3277</v>
      </c>
      <c r="G1156" s="654" t="s">
        <v>830</v>
      </c>
      <c r="H1156" s="654" t="s">
        <v>829</v>
      </c>
      <c r="I1156" s="654" t="s">
        <v>3278</v>
      </c>
      <c r="J1156" s="654" t="s">
        <v>3279</v>
      </c>
    </row>
    <row r="1157" spans="6:10" s="91" customFormat="1" ht="18.75" hidden="1" customHeight="1">
      <c r="F1157" s="654" t="s">
        <v>3280</v>
      </c>
      <c r="G1157" s="654" t="s">
        <v>830</v>
      </c>
      <c r="H1157" s="654" t="s">
        <v>829</v>
      </c>
      <c r="I1157" s="654" t="s">
        <v>3281</v>
      </c>
      <c r="J1157" s="654" t="s">
        <v>3282</v>
      </c>
    </row>
    <row r="1158" spans="6:10" s="91" customFormat="1" ht="23.25" hidden="1" customHeight="1">
      <c r="F1158" s="654" t="s">
        <v>3283</v>
      </c>
      <c r="G1158" s="654" t="s">
        <v>830</v>
      </c>
      <c r="H1158" s="654" t="s">
        <v>829</v>
      </c>
      <c r="I1158" s="654" t="s">
        <v>3284</v>
      </c>
      <c r="J1158" s="654" t="s">
        <v>3285</v>
      </c>
    </row>
    <row r="1159" spans="6:10" s="91" customFormat="1" ht="35.25" hidden="1" customHeight="1">
      <c r="F1159" s="654" t="s">
        <v>3286</v>
      </c>
      <c r="G1159" s="654" t="s">
        <v>830</v>
      </c>
      <c r="H1159" s="654" t="s">
        <v>829</v>
      </c>
      <c r="I1159" s="654" t="s">
        <v>3287</v>
      </c>
      <c r="J1159" s="654" t="s">
        <v>3288</v>
      </c>
    </row>
    <row r="1160" spans="6:10" s="91" customFormat="1" ht="21" hidden="1" customHeight="1">
      <c r="F1160" s="654" t="s">
        <v>3289</v>
      </c>
      <c r="G1160" s="654" t="s">
        <v>830</v>
      </c>
      <c r="H1160" s="654" t="s">
        <v>829</v>
      </c>
      <c r="I1160" s="654" t="s">
        <v>3290</v>
      </c>
      <c r="J1160" s="654" t="s">
        <v>3291</v>
      </c>
    </row>
    <row r="1161" spans="6:10" s="91" customFormat="1" ht="33" hidden="1" customHeight="1">
      <c r="F1161" s="654" t="s">
        <v>3292</v>
      </c>
      <c r="G1161" s="654" t="s">
        <v>830</v>
      </c>
      <c r="H1161" s="654" t="s">
        <v>829</v>
      </c>
      <c r="I1161" s="654" t="s">
        <v>3293</v>
      </c>
      <c r="J1161" s="654" t="s">
        <v>3294</v>
      </c>
    </row>
    <row r="1162" spans="6:10" s="91" customFormat="1" ht="15" hidden="1" customHeight="1">
      <c r="F1162" s="654" t="s">
        <v>3295</v>
      </c>
      <c r="G1162" s="654" t="s">
        <v>830</v>
      </c>
      <c r="H1162" s="654" t="s">
        <v>829</v>
      </c>
      <c r="I1162" s="654" t="s">
        <v>3296</v>
      </c>
      <c r="J1162" s="654" t="s">
        <v>3297</v>
      </c>
    </row>
    <row r="1163" spans="6:10" s="91" customFormat="1" ht="15" hidden="1" customHeight="1">
      <c r="F1163" s="654" t="s">
        <v>3298</v>
      </c>
      <c r="G1163" s="654" t="s">
        <v>830</v>
      </c>
      <c r="H1163" s="654" t="s">
        <v>829</v>
      </c>
      <c r="I1163" s="654" t="s">
        <v>3299</v>
      </c>
      <c r="J1163" s="654" t="s">
        <v>3300</v>
      </c>
    </row>
    <row r="1164" spans="6:10" s="91" customFormat="1" ht="18.75" hidden="1" customHeight="1">
      <c r="F1164" s="654" t="s">
        <v>3301</v>
      </c>
      <c r="G1164" s="654" t="s">
        <v>830</v>
      </c>
      <c r="H1164" s="654" t="s">
        <v>829</v>
      </c>
      <c r="I1164" s="654" t="s">
        <v>3302</v>
      </c>
      <c r="J1164" s="654" t="s">
        <v>3303</v>
      </c>
    </row>
    <row r="1165" spans="6:10" s="91" customFormat="1" ht="23.25" hidden="1" customHeight="1">
      <c r="F1165" s="654" t="s">
        <v>3304</v>
      </c>
      <c r="G1165" s="654" t="s">
        <v>830</v>
      </c>
      <c r="H1165" s="654" t="s">
        <v>829</v>
      </c>
      <c r="I1165" s="654" t="s">
        <v>3305</v>
      </c>
      <c r="J1165" s="654" t="s">
        <v>3306</v>
      </c>
    </row>
    <row r="1166" spans="6:10" s="91" customFormat="1" ht="35.25" hidden="1" customHeight="1">
      <c r="F1166" s="654" t="s">
        <v>3307</v>
      </c>
      <c r="G1166" s="654" t="s">
        <v>830</v>
      </c>
      <c r="H1166" s="654" t="s">
        <v>829</v>
      </c>
      <c r="I1166" s="654" t="s">
        <v>3308</v>
      </c>
      <c r="J1166" s="654" t="s">
        <v>3309</v>
      </c>
    </row>
    <row r="1167" spans="6:10" s="91" customFormat="1" ht="21" hidden="1" customHeight="1">
      <c r="F1167" s="654" t="s">
        <v>3310</v>
      </c>
      <c r="G1167" s="654" t="s">
        <v>830</v>
      </c>
      <c r="H1167" s="654" t="s">
        <v>829</v>
      </c>
      <c r="I1167" s="654" t="s">
        <v>3311</v>
      </c>
      <c r="J1167" s="654" t="s">
        <v>3312</v>
      </c>
    </row>
    <row r="1168" spans="6:10" s="91" customFormat="1" ht="33" hidden="1" customHeight="1">
      <c r="F1168" s="654" t="s">
        <v>3313</v>
      </c>
      <c r="G1168" s="654" t="s">
        <v>830</v>
      </c>
      <c r="H1168" s="654" t="s">
        <v>829</v>
      </c>
      <c r="I1168" s="654" t="s">
        <v>3314</v>
      </c>
      <c r="J1168" s="654" t="s">
        <v>3315</v>
      </c>
    </row>
    <row r="1169" spans="6:10" s="91" customFormat="1" ht="15" hidden="1" customHeight="1">
      <c r="F1169" s="654" t="s">
        <v>3316</v>
      </c>
      <c r="G1169" s="654" t="s">
        <v>830</v>
      </c>
      <c r="H1169" s="654" t="s">
        <v>829</v>
      </c>
      <c r="I1169" s="654" t="s">
        <v>3317</v>
      </c>
      <c r="J1169" s="654" t="s">
        <v>3318</v>
      </c>
    </row>
    <row r="1170" spans="6:10" s="91" customFormat="1" ht="15" hidden="1" customHeight="1">
      <c r="F1170" s="654" t="s">
        <v>3319</v>
      </c>
      <c r="G1170" s="654" t="s">
        <v>830</v>
      </c>
      <c r="H1170" s="654" t="s">
        <v>829</v>
      </c>
      <c r="I1170" s="654" t="s">
        <v>3320</v>
      </c>
      <c r="J1170" s="654" t="s">
        <v>3321</v>
      </c>
    </row>
    <row r="1171" spans="6:10" s="91" customFormat="1" ht="18.75" hidden="1" customHeight="1">
      <c r="F1171" s="654" t="s">
        <v>3322</v>
      </c>
      <c r="G1171" s="654" t="s">
        <v>830</v>
      </c>
      <c r="H1171" s="654" t="s">
        <v>829</v>
      </c>
      <c r="I1171" s="654" t="s">
        <v>3323</v>
      </c>
      <c r="J1171" s="654" t="s">
        <v>3324</v>
      </c>
    </row>
    <row r="1172" spans="6:10" s="91" customFormat="1" ht="23.25" hidden="1" customHeight="1">
      <c r="F1172" s="654" t="s">
        <v>3325</v>
      </c>
      <c r="G1172" s="654" t="s">
        <v>830</v>
      </c>
      <c r="H1172" s="654" t="s">
        <v>829</v>
      </c>
      <c r="I1172" s="654" t="s">
        <v>3326</v>
      </c>
      <c r="J1172" s="654" t="s">
        <v>3327</v>
      </c>
    </row>
    <row r="1173" spans="6:10" s="91" customFormat="1" ht="35.25" hidden="1" customHeight="1">
      <c r="F1173" s="654" t="s">
        <v>3328</v>
      </c>
      <c r="G1173" s="654" t="s">
        <v>830</v>
      </c>
      <c r="H1173" s="654" t="s">
        <v>829</v>
      </c>
      <c r="I1173" s="654" t="s">
        <v>3329</v>
      </c>
      <c r="J1173" s="654" t="s">
        <v>3330</v>
      </c>
    </row>
    <row r="1174" spans="6:10" s="91" customFormat="1" ht="21" hidden="1" customHeight="1">
      <c r="F1174" s="654" t="s">
        <v>3331</v>
      </c>
      <c r="G1174" s="654" t="s">
        <v>830</v>
      </c>
      <c r="H1174" s="654" t="s">
        <v>829</v>
      </c>
      <c r="I1174" s="654" t="s">
        <v>3332</v>
      </c>
      <c r="J1174" s="654" t="s">
        <v>3333</v>
      </c>
    </row>
    <row r="1175" spans="6:10" s="91" customFormat="1" ht="33" hidden="1" customHeight="1">
      <c r="F1175" s="654" t="s">
        <v>3334</v>
      </c>
      <c r="G1175" s="654" t="s">
        <v>830</v>
      </c>
      <c r="H1175" s="654" t="s">
        <v>829</v>
      </c>
      <c r="I1175" s="654" t="s">
        <v>3335</v>
      </c>
      <c r="J1175" s="654" t="s">
        <v>3336</v>
      </c>
    </row>
    <row r="1176" spans="6:10" s="91" customFormat="1" ht="15" hidden="1" customHeight="1">
      <c r="F1176" s="654" t="s">
        <v>3337</v>
      </c>
      <c r="G1176" s="654" t="s">
        <v>830</v>
      </c>
      <c r="H1176" s="654" t="s">
        <v>829</v>
      </c>
      <c r="I1176" s="654" t="s">
        <v>3338</v>
      </c>
      <c r="J1176" s="654" t="s">
        <v>3339</v>
      </c>
    </row>
    <row r="1177" spans="6:10" s="91" customFormat="1" ht="15" hidden="1" customHeight="1">
      <c r="F1177" s="654" t="s">
        <v>3340</v>
      </c>
      <c r="G1177" s="654" t="s">
        <v>830</v>
      </c>
      <c r="H1177" s="654" t="s">
        <v>829</v>
      </c>
      <c r="I1177" s="654" t="s">
        <v>3341</v>
      </c>
      <c r="J1177" s="654" t="s">
        <v>3342</v>
      </c>
    </row>
    <row r="1178" spans="6:10" s="91" customFormat="1" ht="18.75" hidden="1" customHeight="1">
      <c r="F1178" s="654" t="s">
        <v>3343</v>
      </c>
      <c r="G1178" s="654" t="s">
        <v>830</v>
      </c>
      <c r="H1178" s="654" t="s">
        <v>829</v>
      </c>
      <c r="I1178" s="654" t="s">
        <v>3344</v>
      </c>
      <c r="J1178" s="654" t="s">
        <v>3345</v>
      </c>
    </row>
    <row r="1179" spans="6:10" s="91" customFormat="1" ht="23.25" hidden="1" customHeight="1">
      <c r="F1179" s="654" t="s">
        <v>3346</v>
      </c>
      <c r="G1179" s="654" t="s">
        <v>830</v>
      </c>
      <c r="H1179" s="654" t="s">
        <v>829</v>
      </c>
      <c r="I1179" s="654" t="s">
        <v>3347</v>
      </c>
      <c r="J1179" s="654" t="s">
        <v>3348</v>
      </c>
    </row>
    <row r="1180" spans="6:10" s="91" customFormat="1" ht="35.25" hidden="1" customHeight="1">
      <c r="F1180" s="654" t="s">
        <v>3349</v>
      </c>
      <c r="G1180" s="654" t="s">
        <v>830</v>
      </c>
      <c r="H1180" s="654" t="s">
        <v>829</v>
      </c>
      <c r="I1180" s="654" t="s">
        <v>3350</v>
      </c>
      <c r="J1180" s="654" t="s">
        <v>3351</v>
      </c>
    </row>
    <row r="1181" spans="6:10" s="91" customFormat="1" ht="21" hidden="1" customHeight="1">
      <c r="F1181" s="654" t="s">
        <v>3352</v>
      </c>
      <c r="G1181" s="654" t="s">
        <v>830</v>
      </c>
      <c r="H1181" s="654" t="s">
        <v>829</v>
      </c>
      <c r="I1181" s="654" t="s">
        <v>3353</v>
      </c>
      <c r="J1181" s="654" t="s">
        <v>3354</v>
      </c>
    </row>
    <row r="1182" spans="6:10" s="91" customFormat="1" ht="33" hidden="1" customHeight="1">
      <c r="F1182" s="654" t="s">
        <v>3355</v>
      </c>
      <c r="G1182" s="654" t="s">
        <v>830</v>
      </c>
      <c r="H1182" s="654" t="s">
        <v>829</v>
      </c>
      <c r="I1182" s="654" t="s">
        <v>3356</v>
      </c>
      <c r="J1182" s="654" t="s">
        <v>3357</v>
      </c>
    </row>
    <row r="1183" spans="6:10" s="91" customFormat="1" ht="15" hidden="1" customHeight="1">
      <c r="F1183" s="654" t="s">
        <v>3358</v>
      </c>
      <c r="G1183" s="654" t="s">
        <v>830</v>
      </c>
      <c r="H1183" s="654" t="s">
        <v>829</v>
      </c>
      <c r="I1183" s="654" t="s">
        <v>3359</v>
      </c>
      <c r="J1183" s="654" t="s">
        <v>3360</v>
      </c>
    </row>
    <row r="1184" spans="6:10" s="91" customFormat="1" ht="15" hidden="1" customHeight="1">
      <c r="F1184" s="654" t="s">
        <v>3361</v>
      </c>
      <c r="G1184" s="654" t="s">
        <v>830</v>
      </c>
      <c r="H1184" s="654" t="s">
        <v>829</v>
      </c>
      <c r="I1184" s="654" t="s">
        <v>3362</v>
      </c>
      <c r="J1184" s="654" t="s">
        <v>3363</v>
      </c>
    </row>
    <row r="1185" spans="6:10" s="91" customFormat="1" ht="18.75" hidden="1" customHeight="1">
      <c r="F1185" s="654" t="s">
        <v>3364</v>
      </c>
      <c r="G1185" s="654" t="s">
        <v>830</v>
      </c>
      <c r="H1185" s="654" t="s">
        <v>829</v>
      </c>
      <c r="I1185" s="654" t="s">
        <v>3365</v>
      </c>
      <c r="J1185" s="654" t="s">
        <v>3366</v>
      </c>
    </row>
    <row r="1186" spans="6:10" s="91" customFormat="1" ht="23.25" hidden="1" customHeight="1">
      <c r="F1186" s="654" t="s">
        <v>3367</v>
      </c>
      <c r="G1186" s="654" t="s">
        <v>830</v>
      </c>
      <c r="H1186" s="654" t="s">
        <v>829</v>
      </c>
      <c r="I1186" s="654" t="s">
        <v>3368</v>
      </c>
      <c r="J1186" s="654" t="s">
        <v>3369</v>
      </c>
    </row>
    <row r="1187" spans="6:10" s="91" customFormat="1" ht="35.25" hidden="1" customHeight="1">
      <c r="F1187" s="654" t="s">
        <v>3370</v>
      </c>
      <c r="G1187" s="654" t="s">
        <v>830</v>
      </c>
      <c r="H1187" s="654" t="s">
        <v>829</v>
      </c>
      <c r="I1187" s="654" t="s">
        <v>3371</v>
      </c>
      <c r="J1187" s="654" t="s">
        <v>3372</v>
      </c>
    </row>
    <row r="1188" spans="6:10" s="91" customFormat="1" ht="21" hidden="1" customHeight="1">
      <c r="F1188" s="654" t="s">
        <v>3373</v>
      </c>
      <c r="G1188" s="654" t="s">
        <v>830</v>
      </c>
      <c r="H1188" s="654" t="s">
        <v>829</v>
      </c>
      <c r="I1188" s="654" t="s">
        <v>3374</v>
      </c>
      <c r="J1188" s="654" t="s">
        <v>3375</v>
      </c>
    </row>
    <row r="1189" spans="6:10" s="91" customFormat="1" ht="33" hidden="1" customHeight="1">
      <c r="F1189" s="654" t="s">
        <v>3376</v>
      </c>
      <c r="G1189" s="654" t="s">
        <v>830</v>
      </c>
      <c r="H1189" s="654" t="s">
        <v>829</v>
      </c>
      <c r="I1189" s="654" t="s">
        <v>3377</v>
      </c>
      <c r="J1189" s="654" t="s">
        <v>3378</v>
      </c>
    </row>
    <row r="1190" spans="6:10" s="91" customFormat="1" ht="15" hidden="1" customHeight="1">
      <c r="F1190" s="654" t="s">
        <v>3379</v>
      </c>
      <c r="G1190" s="654" t="s">
        <v>830</v>
      </c>
      <c r="H1190" s="654" t="s">
        <v>829</v>
      </c>
      <c r="I1190" s="654" t="s">
        <v>3380</v>
      </c>
      <c r="J1190" s="654" t="s">
        <v>3381</v>
      </c>
    </row>
    <row r="1191" spans="6:10" s="91" customFormat="1" ht="15" hidden="1" customHeight="1">
      <c r="F1191" s="654" t="s">
        <v>3382</v>
      </c>
      <c r="G1191" s="654" t="s">
        <v>830</v>
      </c>
      <c r="H1191" s="654" t="s">
        <v>829</v>
      </c>
      <c r="I1191" s="654" t="s">
        <v>3383</v>
      </c>
      <c r="J1191" s="654" t="s">
        <v>3384</v>
      </c>
    </row>
    <row r="1192" spans="6:10" s="91" customFormat="1" ht="18.75" hidden="1" customHeight="1">
      <c r="F1192" s="654" t="s">
        <v>3385</v>
      </c>
      <c r="G1192" s="654" t="s">
        <v>830</v>
      </c>
      <c r="H1192" s="654" t="s">
        <v>829</v>
      </c>
      <c r="I1192" s="654" t="s">
        <v>3386</v>
      </c>
      <c r="J1192" s="654" t="s">
        <v>3387</v>
      </c>
    </row>
    <row r="1193" spans="6:10" s="91" customFormat="1" ht="23.25" hidden="1" customHeight="1">
      <c r="F1193" s="654" t="s">
        <v>3388</v>
      </c>
      <c r="G1193" s="654" t="s">
        <v>830</v>
      </c>
      <c r="H1193" s="654" t="s">
        <v>829</v>
      </c>
      <c r="I1193" s="654" t="s">
        <v>3389</v>
      </c>
      <c r="J1193" s="654" t="s">
        <v>1589</v>
      </c>
    </row>
    <row r="1194" spans="6:10" s="91" customFormat="1" ht="35.25" hidden="1" customHeight="1">
      <c r="F1194" s="654" t="s">
        <v>3390</v>
      </c>
      <c r="G1194" s="654" t="s">
        <v>830</v>
      </c>
      <c r="H1194" s="654" t="s">
        <v>829</v>
      </c>
      <c r="I1194" s="654" t="s">
        <v>3391</v>
      </c>
      <c r="J1194" s="654" t="s">
        <v>3392</v>
      </c>
    </row>
    <row r="1195" spans="6:10" s="91" customFormat="1" ht="21" hidden="1" customHeight="1">
      <c r="F1195" s="654" t="s">
        <v>3393</v>
      </c>
      <c r="G1195" s="654" t="s">
        <v>830</v>
      </c>
      <c r="H1195" s="654" t="s">
        <v>829</v>
      </c>
      <c r="I1195" s="654" t="s">
        <v>3394</v>
      </c>
      <c r="J1195" s="654" t="s">
        <v>3395</v>
      </c>
    </row>
    <row r="1196" spans="6:10" s="91" customFormat="1" ht="33" hidden="1" customHeight="1">
      <c r="F1196" s="654" t="s">
        <v>3396</v>
      </c>
      <c r="G1196" s="654" t="s">
        <v>830</v>
      </c>
      <c r="H1196" s="654" t="s">
        <v>829</v>
      </c>
      <c r="I1196" s="654" t="s">
        <v>3397</v>
      </c>
      <c r="J1196" s="654" t="s">
        <v>3398</v>
      </c>
    </row>
    <row r="1197" spans="6:10" s="91" customFormat="1" ht="15" hidden="1" customHeight="1">
      <c r="F1197" s="654" t="s">
        <v>3399</v>
      </c>
      <c r="G1197" s="654" t="s">
        <v>830</v>
      </c>
      <c r="H1197" s="654" t="s">
        <v>829</v>
      </c>
      <c r="I1197" s="654" t="s">
        <v>3400</v>
      </c>
      <c r="J1197" s="654" t="s">
        <v>3401</v>
      </c>
    </row>
    <row r="1198" spans="6:10" s="91" customFormat="1" ht="15" hidden="1" customHeight="1">
      <c r="F1198" s="654" t="s">
        <v>3402</v>
      </c>
      <c r="G1198" s="654" t="s">
        <v>830</v>
      </c>
      <c r="H1198" s="654" t="s">
        <v>829</v>
      </c>
      <c r="I1198" s="654" t="s">
        <v>3403</v>
      </c>
      <c r="J1198" s="654" t="s">
        <v>3404</v>
      </c>
    </row>
    <row r="1199" spans="6:10" s="91" customFormat="1" ht="18.75" hidden="1" customHeight="1">
      <c r="F1199" s="654" t="s">
        <v>3405</v>
      </c>
      <c r="G1199" s="654" t="s">
        <v>830</v>
      </c>
      <c r="H1199" s="654" t="s">
        <v>829</v>
      </c>
      <c r="I1199" s="654" t="s">
        <v>3406</v>
      </c>
      <c r="J1199" s="654" t="s">
        <v>3407</v>
      </c>
    </row>
    <row r="1200" spans="6:10" s="91" customFormat="1" ht="23.25" hidden="1" customHeight="1">
      <c r="F1200" s="654" t="s">
        <v>3408</v>
      </c>
      <c r="G1200" s="654" t="s">
        <v>830</v>
      </c>
      <c r="H1200" s="654" t="s">
        <v>829</v>
      </c>
      <c r="I1200" s="654" t="s">
        <v>3409</v>
      </c>
      <c r="J1200" s="654" t="s">
        <v>3410</v>
      </c>
    </row>
    <row r="1201" spans="6:10" s="91" customFormat="1" ht="35.25" hidden="1" customHeight="1">
      <c r="F1201" s="654" t="s">
        <v>3411</v>
      </c>
      <c r="G1201" s="654" t="s">
        <v>830</v>
      </c>
      <c r="H1201" s="654" t="s">
        <v>829</v>
      </c>
      <c r="I1201" s="654" t="s">
        <v>3412</v>
      </c>
      <c r="J1201" s="654" t="s">
        <v>3413</v>
      </c>
    </row>
    <row r="1202" spans="6:10" s="91" customFormat="1" ht="21" hidden="1" customHeight="1">
      <c r="F1202" s="654" t="s">
        <v>3414</v>
      </c>
      <c r="G1202" s="654" t="s">
        <v>830</v>
      </c>
      <c r="H1202" s="654" t="s">
        <v>829</v>
      </c>
      <c r="I1202" s="654" t="s">
        <v>3415</v>
      </c>
      <c r="J1202" s="654" t="s">
        <v>3416</v>
      </c>
    </row>
    <row r="1203" spans="6:10" s="91" customFormat="1" ht="33" hidden="1" customHeight="1">
      <c r="F1203" s="654" t="s">
        <v>3417</v>
      </c>
      <c r="G1203" s="654" t="s">
        <v>830</v>
      </c>
      <c r="H1203" s="654" t="s">
        <v>829</v>
      </c>
      <c r="I1203" s="654" t="s">
        <v>3418</v>
      </c>
      <c r="J1203" s="654" t="s">
        <v>3419</v>
      </c>
    </row>
    <row r="1204" spans="6:10" s="91" customFormat="1" ht="15" hidden="1" customHeight="1">
      <c r="F1204" s="654" t="s">
        <v>3420</v>
      </c>
      <c r="G1204" s="654" t="s">
        <v>830</v>
      </c>
      <c r="H1204" s="654" t="s">
        <v>829</v>
      </c>
      <c r="I1204" s="654" t="s">
        <v>3421</v>
      </c>
      <c r="J1204" s="654" t="s">
        <v>3422</v>
      </c>
    </row>
    <row r="1205" spans="6:10" s="91" customFormat="1" ht="15" hidden="1" customHeight="1">
      <c r="F1205" s="654" t="s">
        <v>3423</v>
      </c>
      <c r="G1205" s="654" t="s">
        <v>830</v>
      </c>
      <c r="H1205" s="654" t="s">
        <v>829</v>
      </c>
      <c r="I1205" s="654" t="s">
        <v>3424</v>
      </c>
      <c r="J1205" s="654" t="s">
        <v>3425</v>
      </c>
    </row>
    <row r="1206" spans="6:10" s="91" customFormat="1" ht="18.75" hidden="1" customHeight="1">
      <c r="F1206" s="654" t="s">
        <v>3426</v>
      </c>
      <c r="G1206" s="654" t="s">
        <v>830</v>
      </c>
      <c r="H1206" s="654" t="s">
        <v>829</v>
      </c>
      <c r="I1206" s="654" t="s">
        <v>3427</v>
      </c>
      <c r="J1206" s="654" t="s">
        <v>3428</v>
      </c>
    </row>
    <row r="1207" spans="6:10" s="91" customFormat="1" ht="23.25" hidden="1" customHeight="1">
      <c r="F1207" s="654" t="s">
        <v>3429</v>
      </c>
      <c r="G1207" s="654" t="s">
        <v>830</v>
      </c>
      <c r="H1207" s="654" t="s">
        <v>829</v>
      </c>
      <c r="I1207" s="654" t="s">
        <v>3430</v>
      </c>
      <c r="J1207" s="654" t="s">
        <v>3431</v>
      </c>
    </row>
    <row r="1208" spans="6:10" s="91" customFormat="1" ht="35.25" hidden="1" customHeight="1">
      <c r="F1208" s="654" t="s">
        <v>3432</v>
      </c>
      <c r="G1208" s="654" t="s">
        <v>830</v>
      </c>
      <c r="H1208" s="654" t="s">
        <v>829</v>
      </c>
      <c r="I1208" s="654" t="s">
        <v>3433</v>
      </c>
      <c r="J1208" s="654" t="s">
        <v>3431</v>
      </c>
    </row>
    <row r="1209" spans="6:10" s="91" customFormat="1" ht="21" hidden="1" customHeight="1">
      <c r="F1209" s="654" t="s">
        <v>3434</v>
      </c>
      <c r="G1209" s="654" t="s">
        <v>830</v>
      </c>
      <c r="H1209" s="654" t="s">
        <v>829</v>
      </c>
      <c r="I1209" s="654" t="s">
        <v>3435</v>
      </c>
      <c r="J1209" s="654" t="s">
        <v>3436</v>
      </c>
    </row>
    <row r="1210" spans="6:10" s="91" customFormat="1" ht="33" hidden="1" customHeight="1">
      <c r="F1210" s="654" t="s">
        <v>3437</v>
      </c>
      <c r="G1210" s="654" t="s">
        <v>830</v>
      </c>
      <c r="H1210" s="654" t="s">
        <v>829</v>
      </c>
      <c r="I1210" s="654" t="s">
        <v>3438</v>
      </c>
      <c r="J1210" s="654" t="s">
        <v>3439</v>
      </c>
    </row>
    <row r="1211" spans="6:10" s="91" customFormat="1" ht="15" hidden="1" customHeight="1">
      <c r="F1211" s="654" t="s">
        <v>3440</v>
      </c>
      <c r="G1211" s="654" t="s">
        <v>830</v>
      </c>
      <c r="H1211" s="654" t="s">
        <v>829</v>
      </c>
      <c r="I1211" s="654" t="s">
        <v>3441</v>
      </c>
      <c r="J1211" s="654" t="s">
        <v>3442</v>
      </c>
    </row>
    <row r="1212" spans="6:10" s="91" customFormat="1" ht="15" hidden="1" customHeight="1">
      <c r="F1212" s="654" t="s">
        <v>3443</v>
      </c>
      <c r="G1212" s="654" t="s">
        <v>830</v>
      </c>
      <c r="H1212" s="654" t="s">
        <v>829</v>
      </c>
      <c r="I1212" s="654" t="s">
        <v>3444</v>
      </c>
      <c r="J1212" s="654" t="s">
        <v>3445</v>
      </c>
    </row>
    <row r="1213" spans="6:10" s="91" customFormat="1" ht="18.75" hidden="1" customHeight="1">
      <c r="F1213" s="654" t="s">
        <v>3446</v>
      </c>
      <c r="G1213" s="654" t="s">
        <v>830</v>
      </c>
      <c r="H1213" s="654" t="s">
        <v>829</v>
      </c>
      <c r="I1213" s="654" t="s">
        <v>3447</v>
      </c>
      <c r="J1213" s="654" t="s">
        <v>3448</v>
      </c>
    </row>
    <row r="1214" spans="6:10" s="91" customFormat="1" ht="23.25" hidden="1" customHeight="1">
      <c r="F1214" s="654" t="s">
        <v>3449</v>
      </c>
      <c r="G1214" s="654" t="s">
        <v>830</v>
      </c>
      <c r="H1214" s="654" t="s">
        <v>829</v>
      </c>
      <c r="I1214" s="654" t="s">
        <v>3450</v>
      </c>
      <c r="J1214" s="654" t="s">
        <v>3451</v>
      </c>
    </row>
    <row r="1215" spans="6:10" s="91" customFormat="1" ht="35.25" hidden="1" customHeight="1">
      <c r="F1215" s="654" t="s">
        <v>3452</v>
      </c>
      <c r="G1215" s="654" t="s">
        <v>830</v>
      </c>
      <c r="H1215" s="654" t="s">
        <v>829</v>
      </c>
      <c r="I1215" s="654" t="s">
        <v>3453</v>
      </c>
      <c r="J1215" s="654" t="s">
        <v>3454</v>
      </c>
    </row>
    <row r="1216" spans="6:10" s="91" customFormat="1" ht="21" hidden="1" customHeight="1">
      <c r="F1216" s="654" t="s">
        <v>3455</v>
      </c>
      <c r="G1216" s="654" t="s">
        <v>830</v>
      </c>
      <c r="H1216" s="654" t="s">
        <v>829</v>
      </c>
      <c r="I1216" s="654" t="s">
        <v>3456</v>
      </c>
      <c r="J1216" s="654" t="s">
        <v>3457</v>
      </c>
    </row>
    <row r="1217" spans="6:10" s="91" customFormat="1" ht="33" hidden="1" customHeight="1">
      <c r="F1217" s="654" t="s">
        <v>3458</v>
      </c>
      <c r="G1217" s="654" t="s">
        <v>830</v>
      </c>
      <c r="H1217" s="654" t="s">
        <v>829</v>
      </c>
      <c r="I1217" s="654" t="s">
        <v>3459</v>
      </c>
      <c r="J1217" s="654" t="s">
        <v>3460</v>
      </c>
    </row>
    <row r="1218" spans="6:10" s="91" customFormat="1" ht="15" hidden="1" customHeight="1">
      <c r="F1218" s="654" t="s">
        <v>3461</v>
      </c>
      <c r="G1218" s="654" t="s">
        <v>830</v>
      </c>
      <c r="H1218" s="654" t="s">
        <v>829</v>
      </c>
      <c r="I1218" s="654" t="s">
        <v>3462</v>
      </c>
      <c r="J1218" s="654" t="s">
        <v>3463</v>
      </c>
    </row>
    <row r="1219" spans="6:10" s="91" customFormat="1" ht="15" hidden="1" customHeight="1">
      <c r="F1219" s="654" t="s">
        <v>3464</v>
      </c>
      <c r="G1219" s="654" t="s">
        <v>830</v>
      </c>
      <c r="H1219" s="654" t="s">
        <v>829</v>
      </c>
      <c r="I1219" s="654" t="s">
        <v>3465</v>
      </c>
      <c r="J1219" s="654" t="s">
        <v>3466</v>
      </c>
    </row>
    <row r="1220" spans="6:10" s="91" customFormat="1" ht="18.75" hidden="1" customHeight="1">
      <c r="F1220" s="654" t="s">
        <v>3467</v>
      </c>
      <c r="G1220" s="654" t="s">
        <v>830</v>
      </c>
      <c r="H1220" s="654" t="s">
        <v>829</v>
      </c>
      <c r="I1220" s="654" t="s">
        <v>3468</v>
      </c>
      <c r="J1220" s="654" t="s">
        <v>3469</v>
      </c>
    </row>
    <row r="1221" spans="6:10" s="91" customFormat="1" ht="23.25" hidden="1" customHeight="1">
      <c r="F1221" s="654" t="s">
        <v>3470</v>
      </c>
      <c r="G1221" s="654" t="s">
        <v>830</v>
      </c>
      <c r="H1221" s="654" t="s">
        <v>829</v>
      </c>
      <c r="I1221" s="654" t="s">
        <v>3471</v>
      </c>
      <c r="J1221" s="654" t="s">
        <v>3472</v>
      </c>
    </row>
    <row r="1222" spans="6:10" s="91" customFormat="1" ht="35.25" hidden="1" customHeight="1">
      <c r="F1222" s="654" t="s">
        <v>3473</v>
      </c>
      <c r="G1222" s="654" t="s">
        <v>830</v>
      </c>
      <c r="H1222" s="654" t="s">
        <v>829</v>
      </c>
      <c r="I1222" s="654" t="s">
        <v>3474</v>
      </c>
      <c r="J1222" s="654" t="s">
        <v>3475</v>
      </c>
    </row>
    <row r="1223" spans="6:10" s="91" customFormat="1" ht="21" hidden="1" customHeight="1">
      <c r="F1223" s="654" t="s">
        <v>3476</v>
      </c>
      <c r="G1223" s="654" t="s">
        <v>830</v>
      </c>
      <c r="H1223" s="654" t="s">
        <v>829</v>
      </c>
      <c r="I1223" s="654" t="s">
        <v>3477</v>
      </c>
      <c r="J1223" s="654" t="s">
        <v>3478</v>
      </c>
    </row>
    <row r="1224" spans="6:10" s="91" customFormat="1" ht="33" hidden="1" customHeight="1">
      <c r="F1224" s="654" t="s">
        <v>3479</v>
      </c>
      <c r="G1224" s="654" t="s">
        <v>830</v>
      </c>
      <c r="H1224" s="654" t="s">
        <v>829</v>
      </c>
      <c r="I1224" s="654" t="s">
        <v>3480</v>
      </c>
      <c r="J1224" s="654" t="s">
        <v>3481</v>
      </c>
    </row>
    <row r="1225" spans="6:10" s="91" customFormat="1" ht="15" hidden="1" customHeight="1">
      <c r="F1225" s="654" t="s">
        <v>3482</v>
      </c>
      <c r="G1225" s="654" t="s">
        <v>830</v>
      </c>
      <c r="H1225" s="654" t="s">
        <v>829</v>
      </c>
      <c r="I1225" s="654" t="s">
        <v>3483</v>
      </c>
      <c r="J1225" s="654" t="s">
        <v>3484</v>
      </c>
    </row>
    <row r="1226" spans="6:10" s="91" customFormat="1" ht="15" hidden="1" customHeight="1">
      <c r="F1226" s="654" t="s">
        <v>3485</v>
      </c>
      <c r="G1226" s="654" t="s">
        <v>830</v>
      </c>
      <c r="H1226" s="654" t="s">
        <v>829</v>
      </c>
      <c r="I1226" s="654" t="s">
        <v>3486</v>
      </c>
      <c r="J1226" s="654" t="s">
        <v>3487</v>
      </c>
    </row>
    <row r="1227" spans="6:10" s="91" customFormat="1" ht="18.75" hidden="1" customHeight="1">
      <c r="F1227" s="654" t="s">
        <v>3488</v>
      </c>
      <c r="G1227" s="654" t="s">
        <v>830</v>
      </c>
      <c r="H1227" s="654" t="s">
        <v>829</v>
      </c>
      <c r="I1227" s="654" t="s">
        <v>3489</v>
      </c>
      <c r="J1227" s="654" t="s">
        <v>3490</v>
      </c>
    </row>
    <row r="1228" spans="6:10" s="91" customFormat="1" ht="23.25" hidden="1" customHeight="1">
      <c r="F1228" s="654" t="s">
        <v>3491</v>
      </c>
      <c r="G1228" s="654" t="s">
        <v>830</v>
      </c>
      <c r="H1228" s="654" t="s">
        <v>829</v>
      </c>
      <c r="I1228" s="654" t="s">
        <v>3492</v>
      </c>
      <c r="J1228" s="654" t="s">
        <v>3493</v>
      </c>
    </row>
    <row r="1229" spans="6:10" s="91" customFormat="1" ht="35.25" hidden="1" customHeight="1">
      <c r="F1229" s="654" t="s">
        <v>3494</v>
      </c>
      <c r="G1229" s="654" t="s">
        <v>830</v>
      </c>
      <c r="H1229" s="654" t="s">
        <v>829</v>
      </c>
      <c r="I1229" s="654" t="s">
        <v>3495</v>
      </c>
      <c r="J1229" s="654" t="s">
        <v>3496</v>
      </c>
    </row>
    <row r="1230" spans="6:10" s="91" customFormat="1" ht="21" hidden="1" customHeight="1">
      <c r="F1230" s="654" t="s">
        <v>3497</v>
      </c>
      <c r="G1230" s="654" t="s">
        <v>830</v>
      </c>
      <c r="H1230" s="654" t="s">
        <v>829</v>
      </c>
      <c r="I1230" s="654" t="s">
        <v>3498</v>
      </c>
      <c r="J1230" s="654" t="s">
        <v>3499</v>
      </c>
    </row>
    <row r="1231" spans="6:10" s="91" customFormat="1" ht="33" hidden="1" customHeight="1">
      <c r="F1231" s="654" t="s">
        <v>3500</v>
      </c>
      <c r="G1231" s="654" t="s">
        <v>830</v>
      </c>
      <c r="H1231" s="654" t="s">
        <v>829</v>
      </c>
      <c r="I1231" s="654" t="s">
        <v>3501</v>
      </c>
      <c r="J1231" s="654" t="s">
        <v>3502</v>
      </c>
    </row>
    <row r="1232" spans="6:10" s="91" customFormat="1" ht="15" hidden="1" customHeight="1">
      <c r="F1232" s="654" t="s">
        <v>3503</v>
      </c>
      <c r="G1232" s="654" t="s">
        <v>830</v>
      </c>
      <c r="H1232" s="654" t="s">
        <v>829</v>
      </c>
      <c r="I1232" s="654" t="s">
        <v>3504</v>
      </c>
      <c r="J1232" s="654" t="s">
        <v>3505</v>
      </c>
    </row>
    <row r="1233" spans="6:10" s="91" customFormat="1" ht="15" hidden="1" customHeight="1">
      <c r="F1233" s="654" t="s">
        <v>3506</v>
      </c>
      <c r="G1233" s="654" t="s">
        <v>830</v>
      </c>
      <c r="H1233" s="654" t="s">
        <v>829</v>
      </c>
      <c r="I1233" s="654" t="s">
        <v>3507</v>
      </c>
      <c r="J1233" s="654" t="s">
        <v>3508</v>
      </c>
    </row>
    <row r="1234" spans="6:10" s="91" customFormat="1" ht="18.75" hidden="1" customHeight="1">
      <c r="F1234" s="654" t="s">
        <v>3509</v>
      </c>
      <c r="G1234" s="654" t="s">
        <v>830</v>
      </c>
      <c r="H1234" s="654" t="s">
        <v>829</v>
      </c>
      <c r="I1234" s="654" t="s">
        <v>3510</v>
      </c>
      <c r="J1234" s="654" t="s">
        <v>3511</v>
      </c>
    </row>
    <row r="1235" spans="6:10" s="91" customFormat="1" ht="23.25" hidden="1" customHeight="1">
      <c r="F1235" s="654" t="s">
        <v>3512</v>
      </c>
      <c r="G1235" s="654" t="s">
        <v>830</v>
      </c>
      <c r="H1235" s="654" t="s">
        <v>829</v>
      </c>
      <c r="I1235" s="654" t="s">
        <v>3513</v>
      </c>
      <c r="J1235" s="654" t="s">
        <v>3514</v>
      </c>
    </row>
    <row r="1236" spans="6:10" s="91" customFormat="1" ht="35.25" hidden="1" customHeight="1">
      <c r="F1236" s="654" t="s">
        <v>3515</v>
      </c>
      <c r="G1236" s="654" t="s">
        <v>830</v>
      </c>
      <c r="H1236" s="654" t="s">
        <v>829</v>
      </c>
      <c r="I1236" s="654" t="s">
        <v>3516</v>
      </c>
      <c r="J1236" s="654" t="s">
        <v>3517</v>
      </c>
    </row>
    <row r="1237" spans="6:10" s="91" customFormat="1" ht="21" hidden="1" customHeight="1">
      <c r="F1237" s="654" t="s">
        <v>3518</v>
      </c>
      <c r="G1237" s="654" t="s">
        <v>830</v>
      </c>
      <c r="H1237" s="654" t="s">
        <v>829</v>
      </c>
      <c r="I1237" s="654" t="s">
        <v>3519</v>
      </c>
      <c r="J1237" s="654" t="s">
        <v>3520</v>
      </c>
    </row>
    <row r="1238" spans="6:10" s="91" customFormat="1" ht="33" hidden="1" customHeight="1">
      <c r="F1238" s="654" t="s">
        <v>3521</v>
      </c>
      <c r="G1238" s="654" t="s">
        <v>830</v>
      </c>
      <c r="H1238" s="654" t="s">
        <v>829</v>
      </c>
      <c r="I1238" s="654" t="s">
        <v>3522</v>
      </c>
      <c r="J1238" s="654" t="s">
        <v>3523</v>
      </c>
    </row>
    <row r="1239" spans="6:10" s="91" customFormat="1" ht="15" hidden="1" customHeight="1">
      <c r="F1239" s="654" t="s">
        <v>3524</v>
      </c>
      <c r="G1239" s="654" t="s">
        <v>830</v>
      </c>
      <c r="H1239" s="654" t="s">
        <v>829</v>
      </c>
      <c r="I1239" s="654" t="s">
        <v>3525</v>
      </c>
      <c r="J1239" s="654" t="s">
        <v>3526</v>
      </c>
    </row>
    <row r="1240" spans="6:10" s="91" customFormat="1" ht="15" hidden="1" customHeight="1">
      <c r="F1240" s="654" t="s">
        <v>3527</v>
      </c>
      <c r="G1240" s="654" t="s">
        <v>830</v>
      </c>
      <c r="H1240" s="654" t="s">
        <v>829</v>
      </c>
      <c r="I1240" s="654" t="s">
        <v>3528</v>
      </c>
      <c r="J1240" s="654" t="s">
        <v>3529</v>
      </c>
    </row>
    <row r="1241" spans="6:10" s="91" customFormat="1" ht="18.75" hidden="1" customHeight="1">
      <c r="F1241" s="654" t="s">
        <v>3530</v>
      </c>
      <c r="G1241" s="654" t="s">
        <v>830</v>
      </c>
      <c r="H1241" s="654" t="s">
        <v>829</v>
      </c>
      <c r="I1241" s="654" t="s">
        <v>3531</v>
      </c>
      <c r="J1241" s="654" t="s">
        <v>3532</v>
      </c>
    </row>
    <row r="1242" spans="6:10" s="91" customFormat="1" ht="23.25" hidden="1" customHeight="1">
      <c r="F1242" s="654" t="s">
        <v>3533</v>
      </c>
      <c r="G1242" s="654" t="s">
        <v>830</v>
      </c>
      <c r="H1242" s="654" t="s">
        <v>829</v>
      </c>
      <c r="I1242" s="654" t="s">
        <v>3534</v>
      </c>
      <c r="J1242" s="654" t="s">
        <v>3535</v>
      </c>
    </row>
    <row r="1243" spans="6:10" s="91" customFormat="1" ht="35.25" hidden="1" customHeight="1">
      <c r="F1243" s="654" t="s">
        <v>3536</v>
      </c>
      <c r="G1243" s="654" t="s">
        <v>830</v>
      </c>
      <c r="H1243" s="654" t="s">
        <v>829</v>
      </c>
      <c r="I1243" s="654" t="s">
        <v>3537</v>
      </c>
      <c r="J1243" s="654" t="s">
        <v>3538</v>
      </c>
    </row>
    <row r="1244" spans="6:10" s="91" customFormat="1" ht="21" hidden="1" customHeight="1">
      <c r="F1244" s="654" t="s">
        <v>3539</v>
      </c>
      <c r="G1244" s="654" t="s">
        <v>830</v>
      </c>
      <c r="H1244" s="654" t="s">
        <v>829</v>
      </c>
      <c r="I1244" s="654" t="s">
        <v>3540</v>
      </c>
      <c r="J1244" s="654" t="s">
        <v>3541</v>
      </c>
    </row>
    <row r="1245" spans="6:10" s="91" customFormat="1" ht="33" hidden="1" customHeight="1">
      <c r="F1245" s="654" t="s">
        <v>3542</v>
      </c>
      <c r="G1245" s="654" t="s">
        <v>830</v>
      </c>
      <c r="H1245" s="654" t="s">
        <v>829</v>
      </c>
      <c r="I1245" s="654" t="s">
        <v>3543</v>
      </c>
      <c r="J1245" s="654" t="s">
        <v>3544</v>
      </c>
    </row>
    <row r="1246" spans="6:10" s="91" customFormat="1" ht="15" hidden="1" customHeight="1">
      <c r="F1246" s="654" t="s">
        <v>3545</v>
      </c>
      <c r="G1246" s="654" t="s">
        <v>830</v>
      </c>
      <c r="H1246" s="654" t="s">
        <v>829</v>
      </c>
      <c r="I1246" s="654" t="s">
        <v>3546</v>
      </c>
      <c r="J1246" s="654" t="s">
        <v>3547</v>
      </c>
    </row>
    <row r="1247" spans="6:10" s="91" customFormat="1" ht="15" hidden="1" customHeight="1">
      <c r="F1247" s="654" t="s">
        <v>3548</v>
      </c>
      <c r="G1247" s="654" t="s">
        <v>830</v>
      </c>
      <c r="H1247" s="654" t="s">
        <v>829</v>
      </c>
      <c r="I1247" s="654" t="s">
        <v>3549</v>
      </c>
      <c r="J1247" s="654" t="s">
        <v>3550</v>
      </c>
    </row>
    <row r="1248" spans="6:10" s="91" customFormat="1" ht="18.75" hidden="1" customHeight="1">
      <c r="F1248" s="654" t="s">
        <v>3551</v>
      </c>
      <c r="G1248" s="654" t="s">
        <v>830</v>
      </c>
      <c r="H1248" s="654" t="s">
        <v>829</v>
      </c>
      <c r="I1248" s="654" t="s">
        <v>3552</v>
      </c>
      <c r="J1248" s="654" t="s">
        <v>3553</v>
      </c>
    </row>
    <row r="1249" spans="6:10" s="91" customFormat="1" ht="23.25" hidden="1" customHeight="1">
      <c r="F1249" s="654" t="s">
        <v>3554</v>
      </c>
      <c r="G1249" s="654" t="s">
        <v>830</v>
      </c>
      <c r="H1249" s="654" t="s">
        <v>829</v>
      </c>
      <c r="I1249" s="654" t="s">
        <v>3555</v>
      </c>
      <c r="J1249" s="654" t="s">
        <v>3556</v>
      </c>
    </row>
    <row r="1250" spans="6:10" s="91" customFormat="1" ht="35.25" hidden="1" customHeight="1">
      <c r="F1250" s="654" t="s">
        <v>3557</v>
      </c>
      <c r="G1250" s="654" t="s">
        <v>830</v>
      </c>
      <c r="H1250" s="654" t="s">
        <v>829</v>
      </c>
      <c r="I1250" s="654" t="s">
        <v>3558</v>
      </c>
      <c r="J1250" s="654" t="s">
        <v>3559</v>
      </c>
    </row>
    <row r="1251" spans="6:10" s="91" customFormat="1" ht="21" hidden="1" customHeight="1">
      <c r="F1251" s="654" t="s">
        <v>3560</v>
      </c>
      <c r="G1251" s="654" t="s">
        <v>830</v>
      </c>
      <c r="H1251" s="654" t="s">
        <v>829</v>
      </c>
      <c r="I1251" s="654" t="s">
        <v>3561</v>
      </c>
      <c r="J1251" s="654" t="s">
        <v>3562</v>
      </c>
    </row>
    <row r="1252" spans="6:10" s="91" customFormat="1" ht="33" hidden="1" customHeight="1">
      <c r="F1252" s="654" t="s">
        <v>3563</v>
      </c>
      <c r="G1252" s="654" t="s">
        <v>830</v>
      </c>
      <c r="H1252" s="654" t="s">
        <v>829</v>
      </c>
      <c r="I1252" s="654" t="s">
        <v>3564</v>
      </c>
      <c r="J1252" s="654" t="s">
        <v>3565</v>
      </c>
    </row>
    <row r="1253" spans="6:10" s="91" customFormat="1" ht="15" hidden="1" customHeight="1">
      <c r="F1253" s="654" t="s">
        <v>3566</v>
      </c>
      <c r="G1253" s="654" t="s">
        <v>830</v>
      </c>
      <c r="H1253" s="654" t="s">
        <v>829</v>
      </c>
      <c r="I1253" s="654" t="s">
        <v>3567</v>
      </c>
      <c r="J1253" s="654" t="s">
        <v>3568</v>
      </c>
    </row>
    <row r="1254" spans="6:10" s="91" customFormat="1" ht="15" hidden="1" customHeight="1">
      <c r="F1254" s="654" t="s">
        <v>3569</v>
      </c>
      <c r="G1254" s="654" t="s">
        <v>830</v>
      </c>
      <c r="H1254" s="654" t="s">
        <v>829</v>
      </c>
      <c r="I1254" s="654" t="s">
        <v>3570</v>
      </c>
      <c r="J1254" s="654" t="s">
        <v>3571</v>
      </c>
    </row>
    <row r="1255" spans="6:10" s="91" customFormat="1" ht="18.75" hidden="1" customHeight="1">
      <c r="F1255" s="654" t="s">
        <v>3572</v>
      </c>
      <c r="G1255" s="654" t="s">
        <v>830</v>
      </c>
      <c r="H1255" s="654" t="s">
        <v>829</v>
      </c>
      <c r="I1255" s="654" t="s">
        <v>3573</v>
      </c>
      <c r="J1255" s="654" t="s">
        <v>3574</v>
      </c>
    </row>
    <row r="1256" spans="6:10" s="91" customFormat="1" ht="23.25" hidden="1" customHeight="1">
      <c r="F1256" s="654" t="s">
        <v>3575</v>
      </c>
      <c r="G1256" s="654" t="s">
        <v>830</v>
      </c>
      <c r="H1256" s="654" t="s">
        <v>829</v>
      </c>
      <c r="I1256" s="654" t="s">
        <v>3576</v>
      </c>
      <c r="J1256" s="654" t="s">
        <v>3577</v>
      </c>
    </row>
    <row r="1257" spans="6:10" s="91" customFormat="1" ht="35.25" hidden="1" customHeight="1">
      <c r="F1257" s="654" t="s">
        <v>3578</v>
      </c>
      <c r="G1257" s="654" t="s">
        <v>830</v>
      </c>
      <c r="H1257" s="654" t="s">
        <v>829</v>
      </c>
      <c r="I1257" s="654" t="s">
        <v>3579</v>
      </c>
      <c r="J1257" s="654" t="s">
        <v>3580</v>
      </c>
    </row>
    <row r="1258" spans="6:10" s="91" customFormat="1" ht="21" hidden="1" customHeight="1">
      <c r="F1258" s="654" t="s">
        <v>3581</v>
      </c>
      <c r="G1258" s="654" t="s">
        <v>830</v>
      </c>
      <c r="H1258" s="654" t="s">
        <v>829</v>
      </c>
      <c r="I1258" s="654" t="s">
        <v>3582</v>
      </c>
      <c r="J1258" s="654" t="s">
        <v>3583</v>
      </c>
    </row>
    <row r="1259" spans="6:10" s="91" customFormat="1" ht="33" hidden="1" customHeight="1">
      <c r="F1259" s="654" t="s">
        <v>3584</v>
      </c>
      <c r="G1259" s="654" t="s">
        <v>830</v>
      </c>
      <c r="H1259" s="654" t="s">
        <v>829</v>
      </c>
      <c r="I1259" s="654" t="s">
        <v>3585</v>
      </c>
      <c r="J1259" s="654" t="s">
        <v>3586</v>
      </c>
    </row>
    <row r="1260" spans="6:10" s="91" customFormat="1" ht="15" hidden="1" customHeight="1">
      <c r="F1260" s="654" t="s">
        <v>3587</v>
      </c>
      <c r="G1260" s="654" t="s">
        <v>830</v>
      </c>
      <c r="H1260" s="654" t="s">
        <v>829</v>
      </c>
      <c r="I1260" s="654" t="s">
        <v>3588</v>
      </c>
      <c r="J1260" s="654" t="s">
        <v>3589</v>
      </c>
    </row>
    <row r="1261" spans="6:10" s="91" customFormat="1" ht="15" hidden="1" customHeight="1">
      <c r="F1261" s="654" t="s">
        <v>3590</v>
      </c>
      <c r="G1261" s="654" t="s">
        <v>830</v>
      </c>
      <c r="H1261" s="654" t="s">
        <v>829</v>
      </c>
      <c r="I1261" s="654" t="s">
        <v>3591</v>
      </c>
      <c r="J1261" s="654" t="s">
        <v>3592</v>
      </c>
    </row>
    <row r="1262" spans="6:10" s="91" customFormat="1" ht="18.75" hidden="1" customHeight="1">
      <c r="F1262" s="654" t="s">
        <v>3593</v>
      </c>
      <c r="G1262" s="654" t="s">
        <v>830</v>
      </c>
      <c r="H1262" s="654" t="s">
        <v>829</v>
      </c>
      <c r="I1262" s="654" t="s">
        <v>3594</v>
      </c>
      <c r="J1262" s="654" t="s">
        <v>3595</v>
      </c>
    </row>
    <row r="1263" spans="6:10" s="91" customFormat="1" ht="23.25" hidden="1" customHeight="1">
      <c r="F1263" s="654" t="s">
        <v>3596</v>
      </c>
      <c r="G1263" s="654" t="s">
        <v>830</v>
      </c>
      <c r="H1263" s="654" t="s">
        <v>829</v>
      </c>
      <c r="I1263" s="654" t="s">
        <v>3597</v>
      </c>
      <c r="J1263" s="654" t="s">
        <v>3598</v>
      </c>
    </row>
    <row r="1264" spans="6:10" s="91" customFormat="1" ht="35.25" hidden="1" customHeight="1">
      <c r="F1264" s="654" t="s">
        <v>3599</v>
      </c>
      <c r="G1264" s="654" t="s">
        <v>830</v>
      </c>
      <c r="H1264" s="654" t="s">
        <v>829</v>
      </c>
      <c r="I1264" s="654" t="s">
        <v>3600</v>
      </c>
      <c r="J1264" s="654" t="s">
        <v>3601</v>
      </c>
    </row>
    <row r="1265" spans="6:10" s="91" customFormat="1" ht="21" hidden="1" customHeight="1">
      <c r="F1265" s="654" t="s">
        <v>3602</v>
      </c>
      <c r="G1265" s="654" t="s">
        <v>830</v>
      </c>
      <c r="H1265" s="654" t="s">
        <v>829</v>
      </c>
      <c r="I1265" s="654" t="s">
        <v>3603</v>
      </c>
      <c r="J1265" s="654" t="s">
        <v>3604</v>
      </c>
    </row>
    <row r="1266" spans="6:10" s="91" customFormat="1" ht="33" hidden="1" customHeight="1">
      <c r="F1266" s="654" t="s">
        <v>3605</v>
      </c>
      <c r="G1266" s="654" t="s">
        <v>830</v>
      </c>
      <c r="H1266" s="654" t="s">
        <v>829</v>
      </c>
      <c r="I1266" s="654" t="s">
        <v>3606</v>
      </c>
      <c r="J1266" s="654" t="s">
        <v>3607</v>
      </c>
    </row>
    <row r="1267" spans="6:10" s="91" customFormat="1" ht="15" hidden="1" customHeight="1">
      <c r="F1267" s="654" t="s">
        <v>3608</v>
      </c>
      <c r="G1267" s="654" t="s">
        <v>830</v>
      </c>
      <c r="H1267" s="654" t="s">
        <v>829</v>
      </c>
      <c r="I1267" s="654" t="s">
        <v>3609</v>
      </c>
      <c r="J1267" s="654" t="s">
        <v>3610</v>
      </c>
    </row>
    <row r="1268" spans="6:10" s="91" customFormat="1" ht="15" hidden="1" customHeight="1">
      <c r="F1268" s="654" t="s">
        <v>3611</v>
      </c>
      <c r="G1268" s="654" t="s">
        <v>830</v>
      </c>
      <c r="H1268" s="654" t="s">
        <v>829</v>
      </c>
      <c r="I1268" s="654" t="s">
        <v>3612</v>
      </c>
      <c r="J1268" s="654" t="s">
        <v>3613</v>
      </c>
    </row>
    <row r="1269" spans="6:10" s="91" customFormat="1" ht="18.75" hidden="1" customHeight="1">
      <c r="F1269" s="654" t="s">
        <v>3614</v>
      </c>
      <c r="G1269" s="654" t="s">
        <v>830</v>
      </c>
      <c r="H1269" s="654" t="s">
        <v>829</v>
      </c>
      <c r="I1269" s="654" t="s">
        <v>3615</v>
      </c>
      <c r="J1269" s="654" t="s">
        <v>3616</v>
      </c>
    </row>
    <row r="1270" spans="6:10" s="91" customFormat="1" ht="23.25" hidden="1" customHeight="1">
      <c r="F1270" s="654" t="s">
        <v>3617</v>
      </c>
      <c r="G1270" s="654" t="s">
        <v>830</v>
      </c>
      <c r="H1270" s="654" t="s">
        <v>829</v>
      </c>
      <c r="I1270" s="654" t="s">
        <v>3618</v>
      </c>
      <c r="J1270" s="654" t="s">
        <v>3619</v>
      </c>
    </row>
    <row r="1271" spans="6:10" s="91" customFormat="1" ht="35.25" hidden="1" customHeight="1">
      <c r="F1271" s="654" t="s">
        <v>3620</v>
      </c>
      <c r="G1271" s="654" t="s">
        <v>830</v>
      </c>
      <c r="H1271" s="654" t="s">
        <v>829</v>
      </c>
      <c r="I1271" s="654" t="s">
        <v>3621</v>
      </c>
      <c r="J1271" s="654" t="s">
        <v>3622</v>
      </c>
    </row>
    <row r="1272" spans="6:10" s="91" customFormat="1" ht="21" hidden="1" customHeight="1">
      <c r="F1272" s="654" t="s">
        <v>3623</v>
      </c>
      <c r="G1272" s="654" t="s">
        <v>830</v>
      </c>
      <c r="H1272" s="654" t="s">
        <v>829</v>
      </c>
      <c r="I1272" s="654" t="s">
        <v>3624</v>
      </c>
      <c r="J1272" s="654" t="s">
        <v>3625</v>
      </c>
    </row>
    <row r="1273" spans="6:10" s="91" customFormat="1" ht="33" hidden="1" customHeight="1">
      <c r="F1273" s="654" t="s">
        <v>3626</v>
      </c>
      <c r="G1273" s="654" t="s">
        <v>830</v>
      </c>
      <c r="H1273" s="654" t="s">
        <v>829</v>
      </c>
      <c r="I1273" s="654" t="s">
        <v>3627</v>
      </c>
      <c r="J1273" s="654" t="s">
        <v>3628</v>
      </c>
    </row>
    <row r="1274" spans="6:10" s="91" customFormat="1" ht="15" hidden="1" customHeight="1">
      <c r="F1274" s="654" t="s">
        <v>3629</v>
      </c>
      <c r="G1274" s="654" t="s">
        <v>830</v>
      </c>
      <c r="H1274" s="654" t="s">
        <v>829</v>
      </c>
      <c r="I1274" s="654" t="s">
        <v>3630</v>
      </c>
      <c r="J1274" s="654" t="s">
        <v>3631</v>
      </c>
    </row>
    <row r="1275" spans="6:10" s="91" customFormat="1" ht="15" hidden="1" customHeight="1">
      <c r="F1275" s="654" t="s">
        <v>3632</v>
      </c>
      <c r="G1275" s="654" t="s">
        <v>830</v>
      </c>
      <c r="H1275" s="654" t="s">
        <v>829</v>
      </c>
      <c r="I1275" s="654" t="s">
        <v>3633</v>
      </c>
      <c r="J1275" s="654" t="s">
        <v>3634</v>
      </c>
    </row>
    <row r="1276" spans="6:10" s="91" customFormat="1" ht="18.75" hidden="1" customHeight="1">
      <c r="F1276" s="654" t="s">
        <v>3635</v>
      </c>
      <c r="G1276" s="654" t="s">
        <v>830</v>
      </c>
      <c r="H1276" s="654" t="s">
        <v>829</v>
      </c>
      <c r="I1276" s="654" t="s">
        <v>3636</v>
      </c>
      <c r="J1276" s="654" t="s">
        <v>3637</v>
      </c>
    </row>
    <row r="1277" spans="6:10" s="91" customFormat="1" ht="23.25" hidden="1" customHeight="1">
      <c r="F1277" s="654" t="s">
        <v>3638</v>
      </c>
      <c r="G1277" s="654" t="s">
        <v>830</v>
      </c>
      <c r="H1277" s="654" t="s">
        <v>829</v>
      </c>
      <c r="I1277" s="654" t="s">
        <v>3639</v>
      </c>
      <c r="J1277" s="654" t="s">
        <v>3640</v>
      </c>
    </row>
    <row r="1278" spans="6:10" s="91" customFormat="1" ht="35.25" hidden="1" customHeight="1">
      <c r="F1278" s="654" t="s">
        <v>3641</v>
      </c>
      <c r="G1278" s="654" t="s">
        <v>830</v>
      </c>
      <c r="H1278" s="654" t="s">
        <v>829</v>
      </c>
      <c r="I1278" s="654" t="s">
        <v>3642</v>
      </c>
      <c r="J1278" s="654" t="s">
        <v>3643</v>
      </c>
    </row>
    <row r="1279" spans="6:10" s="91" customFormat="1" ht="21" hidden="1" customHeight="1">
      <c r="F1279" s="654" t="s">
        <v>3644</v>
      </c>
      <c r="G1279" s="654" t="s">
        <v>830</v>
      </c>
      <c r="H1279" s="654" t="s">
        <v>829</v>
      </c>
      <c r="I1279" s="654" t="s">
        <v>3645</v>
      </c>
      <c r="J1279" s="654" t="s">
        <v>3646</v>
      </c>
    </row>
    <row r="1280" spans="6:10" s="91" customFormat="1" ht="33" hidden="1" customHeight="1">
      <c r="F1280" s="654" t="s">
        <v>3647</v>
      </c>
      <c r="G1280" s="654" t="s">
        <v>830</v>
      </c>
      <c r="H1280" s="654" t="s">
        <v>829</v>
      </c>
      <c r="I1280" s="654" t="s">
        <v>3648</v>
      </c>
      <c r="J1280" s="654" t="s">
        <v>3649</v>
      </c>
    </row>
    <row r="1281" spans="6:10" s="91" customFormat="1" ht="15" hidden="1" customHeight="1">
      <c r="F1281" s="654" t="s">
        <v>3650</v>
      </c>
      <c r="G1281" s="654" t="s">
        <v>830</v>
      </c>
      <c r="H1281" s="654" t="s">
        <v>829</v>
      </c>
      <c r="I1281" s="654" t="s">
        <v>3651</v>
      </c>
      <c r="J1281" s="654" t="s">
        <v>3652</v>
      </c>
    </row>
    <row r="1282" spans="6:10" s="91" customFormat="1" ht="15" hidden="1" customHeight="1">
      <c r="F1282" s="654" t="s">
        <v>3653</v>
      </c>
      <c r="G1282" s="654" t="s">
        <v>830</v>
      </c>
      <c r="H1282" s="654" t="s">
        <v>829</v>
      </c>
      <c r="I1282" s="654" t="s">
        <v>3654</v>
      </c>
      <c r="J1282" s="654" t="s">
        <v>3655</v>
      </c>
    </row>
    <row r="1283" spans="6:10" s="91" customFormat="1" ht="18.75" hidden="1" customHeight="1">
      <c r="F1283" s="654" t="s">
        <v>3656</v>
      </c>
      <c r="G1283" s="654" t="s">
        <v>830</v>
      </c>
      <c r="H1283" s="654" t="s">
        <v>829</v>
      </c>
      <c r="I1283" s="654" t="s">
        <v>3657</v>
      </c>
      <c r="J1283" s="654" t="s">
        <v>3658</v>
      </c>
    </row>
    <row r="1284" spans="6:10" s="91" customFormat="1" ht="23.25" hidden="1" customHeight="1">
      <c r="F1284" s="654" t="s">
        <v>3659</v>
      </c>
      <c r="G1284" s="654" t="s">
        <v>830</v>
      </c>
      <c r="H1284" s="654" t="s">
        <v>829</v>
      </c>
      <c r="I1284" s="654" t="s">
        <v>3660</v>
      </c>
      <c r="J1284" s="654" t="s">
        <v>3661</v>
      </c>
    </row>
    <row r="1285" spans="6:10" s="91" customFormat="1" ht="35.25" hidden="1" customHeight="1">
      <c r="F1285" s="654" t="s">
        <v>3662</v>
      </c>
      <c r="G1285" s="654" t="s">
        <v>830</v>
      </c>
      <c r="H1285" s="654" t="s">
        <v>829</v>
      </c>
      <c r="I1285" s="654" t="s">
        <v>3663</v>
      </c>
      <c r="J1285" s="654" t="s">
        <v>3664</v>
      </c>
    </row>
    <row r="1286" spans="6:10" s="91" customFormat="1" ht="21" hidden="1" customHeight="1">
      <c r="F1286" s="654" t="s">
        <v>3665</v>
      </c>
      <c r="G1286" s="654" t="s">
        <v>830</v>
      </c>
      <c r="H1286" s="654" t="s">
        <v>829</v>
      </c>
      <c r="I1286" s="654" t="s">
        <v>3666</v>
      </c>
      <c r="J1286" s="654" t="s">
        <v>3667</v>
      </c>
    </row>
    <row r="1287" spans="6:10" s="91" customFormat="1" ht="33" hidden="1" customHeight="1">
      <c r="F1287" s="654" t="s">
        <v>3668</v>
      </c>
      <c r="G1287" s="654" t="s">
        <v>830</v>
      </c>
      <c r="H1287" s="654" t="s">
        <v>829</v>
      </c>
      <c r="I1287" s="654" t="s">
        <v>3669</v>
      </c>
      <c r="J1287" s="654" t="s">
        <v>3670</v>
      </c>
    </row>
    <row r="1288" spans="6:10" s="91" customFormat="1" ht="15" hidden="1" customHeight="1">
      <c r="F1288" s="654" t="s">
        <v>3671</v>
      </c>
      <c r="G1288" s="654" t="s">
        <v>830</v>
      </c>
      <c r="H1288" s="654" t="s">
        <v>829</v>
      </c>
      <c r="I1288" s="654" t="s">
        <v>3672</v>
      </c>
      <c r="J1288" s="654" t="s">
        <v>3673</v>
      </c>
    </row>
    <row r="1289" spans="6:10" s="91" customFormat="1" ht="15" hidden="1" customHeight="1">
      <c r="F1289" s="654" t="s">
        <v>3674</v>
      </c>
      <c r="G1289" s="654" t="s">
        <v>830</v>
      </c>
      <c r="H1289" s="654" t="s">
        <v>829</v>
      </c>
      <c r="I1289" s="654" t="s">
        <v>3675</v>
      </c>
      <c r="J1289" s="654" t="s">
        <v>3676</v>
      </c>
    </row>
    <row r="1290" spans="6:10" s="91" customFormat="1" ht="18.75" hidden="1" customHeight="1">
      <c r="F1290" s="654" t="s">
        <v>3677</v>
      </c>
      <c r="G1290" s="654" t="s">
        <v>830</v>
      </c>
      <c r="H1290" s="654" t="s">
        <v>829</v>
      </c>
      <c r="I1290" s="654" t="s">
        <v>3678</v>
      </c>
      <c r="J1290" s="654" t="s">
        <v>3679</v>
      </c>
    </row>
    <row r="1291" spans="6:10" s="91" customFormat="1" ht="23.25" hidden="1" customHeight="1">
      <c r="F1291" s="654" t="s">
        <v>3680</v>
      </c>
      <c r="G1291" s="654" t="s">
        <v>830</v>
      </c>
      <c r="H1291" s="654" t="s">
        <v>829</v>
      </c>
      <c r="I1291" s="654" t="s">
        <v>3681</v>
      </c>
      <c r="J1291" s="654" t="s">
        <v>3682</v>
      </c>
    </row>
    <row r="1292" spans="6:10" s="91" customFormat="1" ht="35.25" hidden="1" customHeight="1">
      <c r="F1292" s="654" t="s">
        <v>3683</v>
      </c>
      <c r="G1292" s="654" t="s">
        <v>830</v>
      </c>
      <c r="H1292" s="654" t="s">
        <v>829</v>
      </c>
      <c r="I1292" s="654" t="s">
        <v>3684</v>
      </c>
      <c r="J1292" s="654" t="s">
        <v>3685</v>
      </c>
    </row>
    <row r="1293" spans="6:10" s="91" customFormat="1" ht="21" hidden="1" customHeight="1">
      <c r="F1293" s="654" t="s">
        <v>3686</v>
      </c>
      <c r="G1293" s="654" t="s">
        <v>830</v>
      </c>
      <c r="H1293" s="654" t="s">
        <v>829</v>
      </c>
      <c r="I1293" s="654" t="s">
        <v>3687</v>
      </c>
      <c r="J1293" s="654" t="s">
        <v>3688</v>
      </c>
    </row>
    <row r="1294" spans="6:10" s="91" customFormat="1" ht="33" hidden="1" customHeight="1">
      <c r="F1294" s="654" t="s">
        <v>3689</v>
      </c>
      <c r="G1294" s="654" t="s">
        <v>830</v>
      </c>
      <c r="H1294" s="654" t="s">
        <v>829</v>
      </c>
      <c r="I1294" s="654" t="s">
        <v>3690</v>
      </c>
      <c r="J1294" s="654" t="s">
        <v>3691</v>
      </c>
    </row>
    <row r="1295" spans="6:10" s="91" customFormat="1" ht="15" hidden="1" customHeight="1">
      <c r="F1295" s="654" t="s">
        <v>3692</v>
      </c>
      <c r="G1295" s="654" t="s">
        <v>830</v>
      </c>
      <c r="H1295" s="654" t="s">
        <v>829</v>
      </c>
      <c r="I1295" s="654" t="s">
        <v>3693</v>
      </c>
      <c r="J1295" s="654" t="s">
        <v>3694</v>
      </c>
    </row>
    <row r="1296" spans="6:10" s="91" customFormat="1" ht="15" hidden="1" customHeight="1">
      <c r="F1296" s="654" t="s">
        <v>3695</v>
      </c>
      <c r="G1296" s="654" t="s">
        <v>830</v>
      </c>
      <c r="H1296" s="654" t="s">
        <v>829</v>
      </c>
      <c r="I1296" s="654" t="s">
        <v>3696</v>
      </c>
      <c r="J1296" s="654" t="s">
        <v>3697</v>
      </c>
    </row>
    <row r="1297" spans="6:10" s="91" customFormat="1" ht="18.75" hidden="1" customHeight="1">
      <c r="F1297" s="654" t="s">
        <v>3698</v>
      </c>
      <c r="G1297" s="654" t="s">
        <v>830</v>
      </c>
      <c r="H1297" s="654" t="s">
        <v>829</v>
      </c>
      <c r="I1297" s="654" t="s">
        <v>3699</v>
      </c>
      <c r="J1297" s="654" t="s">
        <v>3700</v>
      </c>
    </row>
    <row r="1298" spans="6:10" s="91" customFormat="1" ht="23.25" hidden="1" customHeight="1">
      <c r="F1298" s="654" t="s">
        <v>3701</v>
      </c>
      <c r="G1298" s="654" t="s">
        <v>830</v>
      </c>
      <c r="H1298" s="654" t="s">
        <v>829</v>
      </c>
      <c r="I1298" s="654" t="s">
        <v>3702</v>
      </c>
      <c r="J1298" s="654" t="s">
        <v>3703</v>
      </c>
    </row>
    <row r="1299" spans="6:10" s="91" customFormat="1" ht="35.25" hidden="1" customHeight="1">
      <c r="F1299" s="654" t="s">
        <v>3704</v>
      </c>
      <c r="G1299" s="654" t="s">
        <v>830</v>
      </c>
      <c r="H1299" s="654" t="s">
        <v>829</v>
      </c>
      <c r="I1299" s="654" t="s">
        <v>3705</v>
      </c>
      <c r="J1299" s="654" t="s">
        <v>3706</v>
      </c>
    </row>
    <row r="1300" spans="6:10" s="91" customFormat="1" ht="21" hidden="1" customHeight="1">
      <c r="F1300" s="654" t="s">
        <v>3707</v>
      </c>
      <c r="G1300" s="654" t="s">
        <v>830</v>
      </c>
      <c r="H1300" s="654" t="s">
        <v>829</v>
      </c>
      <c r="I1300" s="654" t="s">
        <v>3708</v>
      </c>
      <c r="J1300" s="654" t="s">
        <v>3709</v>
      </c>
    </row>
    <row r="1301" spans="6:10" s="91" customFormat="1" ht="33" hidden="1" customHeight="1">
      <c r="F1301" s="654" t="s">
        <v>3710</v>
      </c>
      <c r="G1301" s="654" t="s">
        <v>830</v>
      </c>
      <c r="H1301" s="654" t="s">
        <v>829</v>
      </c>
      <c r="I1301" s="654" t="s">
        <v>3711</v>
      </c>
      <c r="J1301" s="654" t="s">
        <v>3712</v>
      </c>
    </row>
    <row r="1302" spans="6:10" s="91" customFormat="1" ht="15" hidden="1" customHeight="1">
      <c r="F1302" s="654" t="s">
        <v>3713</v>
      </c>
      <c r="G1302" s="654" t="s">
        <v>830</v>
      </c>
      <c r="H1302" s="654" t="s">
        <v>829</v>
      </c>
      <c r="I1302" s="654" t="s">
        <v>3714</v>
      </c>
      <c r="J1302" s="654" t="s">
        <v>3715</v>
      </c>
    </row>
    <row r="1303" spans="6:10" s="91" customFormat="1" ht="15" hidden="1" customHeight="1">
      <c r="F1303" s="654" t="s">
        <v>3716</v>
      </c>
      <c r="G1303" s="654" t="s">
        <v>830</v>
      </c>
      <c r="H1303" s="654" t="s">
        <v>829</v>
      </c>
      <c r="I1303" s="654" t="s">
        <v>3717</v>
      </c>
      <c r="J1303" s="654" t="s">
        <v>3718</v>
      </c>
    </row>
    <row r="1304" spans="6:10" s="91" customFormat="1" ht="18.75" hidden="1" customHeight="1">
      <c r="F1304" s="654" t="s">
        <v>3719</v>
      </c>
      <c r="G1304" s="654" t="s">
        <v>830</v>
      </c>
      <c r="H1304" s="654" t="s">
        <v>829</v>
      </c>
      <c r="I1304" s="654" t="s">
        <v>3720</v>
      </c>
      <c r="J1304" s="654" t="s">
        <v>3721</v>
      </c>
    </row>
    <row r="1305" spans="6:10" s="91" customFormat="1" ht="23.25" hidden="1" customHeight="1">
      <c r="F1305" s="654" t="s">
        <v>3722</v>
      </c>
      <c r="G1305" s="654" t="s">
        <v>830</v>
      </c>
      <c r="H1305" s="654" t="s">
        <v>829</v>
      </c>
      <c r="I1305" s="654" t="s">
        <v>3723</v>
      </c>
      <c r="J1305" s="654" t="s">
        <v>3724</v>
      </c>
    </row>
    <row r="1306" spans="6:10" s="91" customFormat="1" ht="35.25" hidden="1" customHeight="1">
      <c r="F1306" s="654" t="s">
        <v>3725</v>
      </c>
      <c r="G1306" s="654" t="s">
        <v>830</v>
      </c>
      <c r="H1306" s="654" t="s">
        <v>829</v>
      </c>
      <c r="I1306" s="654" t="s">
        <v>3726</v>
      </c>
      <c r="J1306" s="654" t="s">
        <v>3727</v>
      </c>
    </row>
    <row r="1307" spans="6:10" s="91" customFormat="1" ht="21" hidden="1" customHeight="1">
      <c r="F1307" s="654" t="s">
        <v>3728</v>
      </c>
      <c r="G1307" s="654" t="s">
        <v>830</v>
      </c>
      <c r="H1307" s="654" t="s">
        <v>829</v>
      </c>
      <c r="I1307" s="654" t="s">
        <v>3729</v>
      </c>
      <c r="J1307" s="654" t="s">
        <v>3730</v>
      </c>
    </row>
    <row r="1308" spans="6:10" s="91" customFormat="1" ht="33" hidden="1" customHeight="1">
      <c r="F1308" s="654" t="s">
        <v>3731</v>
      </c>
      <c r="G1308" s="654" t="s">
        <v>830</v>
      </c>
      <c r="H1308" s="654" t="s">
        <v>829</v>
      </c>
      <c r="I1308" s="654" t="s">
        <v>3732</v>
      </c>
      <c r="J1308" s="654" t="s">
        <v>3733</v>
      </c>
    </row>
    <row r="1309" spans="6:10" s="91" customFormat="1" ht="15" hidden="1" customHeight="1">
      <c r="F1309" s="654" t="s">
        <v>3734</v>
      </c>
      <c r="G1309" s="654" t="s">
        <v>830</v>
      </c>
      <c r="H1309" s="654" t="s">
        <v>829</v>
      </c>
      <c r="I1309" s="654" t="s">
        <v>3735</v>
      </c>
      <c r="J1309" s="654" t="s">
        <v>3736</v>
      </c>
    </row>
    <row r="1310" spans="6:10" s="91" customFormat="1" ht="15" hidden="1" customHeight="1">
      <c r="F1310" s="654" t="s">
        <v>3737</v>
      </c>
      <c r="G1310" s="654" t="s">
        <v>830</v>
      </c>
      <c r="H1310" s="654" t="s">
        <v>829</v>
      </c>
      <c r="I1310" s="654" t="s">
        <v>3738</v>
      </c>
      <c r="J1310" s="654" t="s">
        <v>3739</v>
      </c>
    </row>
    <row r="1311" spans="6:10" s="91" customFormat="1" ht="18.75" hidden="1" customHeight="1">
      <c r="F1311" s="654" t="s">
        <v>3740</v>
      </c>
      <c r="G1311" s="654" t="s">
        <v>830</v>
      </c>
      <c r="H1311" s="654" t="s">
        <v>829</v>
      </c>
      <c r="I1311" s="654" t="s">
        <v>3741</v>
      </c>
      <c r="J1311" s="654" t="s">
        <v>3742</v>
      </c>
    </row>
    <row r="1312" spans="6:10" s="91" customFormat="1" ht="23.25" hidden="1" customHeight="1">
      <c r="F1312" s="654" t="s">
        <v>3743</v>
      </c>
      <c r="G1312" s="654" t="s">
        <v>830</v>
      </c>
      <c r="H1312" s="654" t="s">
        <v>829</v>
      </c>
      <c r="I1312" s="654" t="s">
        <v>3744</v>
      </c>
      <c r="J1312" s="654" t="s">
        <v>3745</v>
      </c>
    </row>
    <row r="1313" spans="6:10" s="91" customFormat="1" ht="35.25" hidden="1" customHeight="1">
      <c r="F1313" s="654" t="s">
        <v>3746</v>
      </c>
      <c r="G1313" s="654" t="s">
        <v>830</v>
      </c>
      <c r="H1313" s="654" t="s">
        <v>829</v>
      </c>
      <c r="I1313" s="654" t="s">
        <v>3747</v>
      </c>
      <c r="J1313" s="654" t="s">
        <v>3748</v>
      </c>
    </row>
    <row r="1314" spans="6:10" s="91" customFormat="1" ht="21" hidden="1" customHeight="1">
      <c r="F1314" s="654" t="s">
        <v>3749</v>
      </c>
      <c r="G1314" s="654" t="s">
        <v>830</v>
      </c>
      <c r="H1314" s="654" t="s">
        <v>829</v>
      </c>
      <c r="I1314" s="654" t="s">
        <v>3750</v>
      </c>
      <c r="J1314" s="654" t="s">
        <v>3751</v>
      </c>
    </row>
    <row r="1315" spans="6:10" s="91" customFormat="1" ht="33" hidden="1" customHeight="1">
      <c r="F1315" s="654" t="s">
        <v>3752</v>
      </c>
      <c r="G1315" s="654" t="s">
        <v>830</v>
      </c>
      <c r="H1315" s="654" t="s">
        <v>829</v>
      </c>
      <c r="I1315" s="654" t="s">
        <v>3753</v>
      </c>
      <c r="J1315" s="654" t="s">
        <v>3754</v>
      </c>
    </row>
    <row r="1316" spans="6:10" s="91" customFormat="1" ht="15" hidden="1" customHeight="1">
      <c r="F1316" s="654" t="s">
        <v>3755</v>
      </c>
      <c r="G1316" s="654" t="s">
        <v>830</v>
      </c>
      <c r="H1316" s="654" t="s">
        <v>829</v>
      </c>
      <c r="I1316" s="654" t="s">
        <v>3756</v>
      </c>
      <c r="J1316" s="654" t="s">
        <v>3757</v>
      </c>
    </row>
    <row r="1317" spans="6:10" s="91" customFormat="1" ht="15" hidden="1" customHeight="1">
      <c r="F1317" s="654" t="s">
        <v>3758</v>
      </c>
      <c r="G1317" s="654" t="s">
        <v>830</v>
      </c>
      <c r="H1317" s="654" t="s">
        <v>829</v>
      </c>
      <c r="I1317" s="654" t="s">
        <v>3759</v>
      </c>
      <c r="J1317" s="654" t="s">
        <v>3760</v>
      </c>
    </row>
    <row r="1318" spans="6:10" s="91" customFormat="1" ht="18.75" hidden="1" customHeight="1">
      <c r="F1318" s="654" t="s">
        <v>3761</v>
      </c>
      <c r="G1318" s="654" t="s">
        <v>830</v>
      </c>
      <c r="H1318" s="654" t="s">
        <v>829</v>
      </c>
      <c r="I1318" s="654" t="s">
        <v>3762</v>
      </c>
      <c r="J1318" s="654" t="s">
        <v>3760</v>
      </c>
    </row>
    <row r="1319" spans="6:10" s="91" customFormat="1" ht="23.25" hidden="1" customHeight="1">
      <c r="F1319" s="654" t="s">
        <v>3763</v>
      </c>
      <c r="G1319" s="654" t="s">
        <v>830</v>
      </c>
      <c r="H1319" s="654" t="s">
        <v>829</v>
      </c>
      <c r="I1319" s="654" t="s">
        <v>3764</v>
      </c>
      <c r="J1319" s="654" t="s">
        <v>3765</v>
      </c>
    </row>
    <row r="1320" spans="6:10" s="91" customFormat="1" ht="35.25" hidden="1" customHeight="1">
      <c r="F1320" s="654" t="s">
        <v>3766</v>
      </c>
      <c r="G1320" s="654" t="s">
        <v>830</v>
      </c>
      <c r="H1320" s="654" t="s">
        <v>829</v>
      </c>
      <c r="I1320" s="654" t="s">
        <v>3767</v>
      </c>
      <c r="J1320" s="654" t="s">
        <v>3768</v>
      </c>
    </row>
    <row r="1321" spans="6:10" s="91" customFormat="1" ht="21" hidden="1" customHeight="1">
      <c r="F1321" s="654" t="s">
        <v>3769</v>
      </c>
      <c r="G1321" s="654" t="s">
        <v>830</v>
      </c>
      <c r="H1321" s="654" t="s">
        <v>829</v>
      </c>
      <c r="I1321" s="654" t="s">
        <v>3770</v>
      </c>
      <c r="J1321" s="654" t="s">
        <v>3771</v>
      </c>
    </row>
    <row r="1322" spans="6:10" s="91" customFormat="1" ht="33" hidden="1" customHeight="1">
      <c r="F1322" s="654" t="s">
        <v>3772</v>
      </c>
      <c r="G1322" s="654" t="s">
        <v>830</v>
      </c>
      <c r="H1322" s="654" t="s">
        <v>829</v>
      </c>
      <c r="I1322" s="654" t="s">
        <v>3773</v>
      </c>
      <c r="J1322" s="654" t="s">
        <v>3774</v>
      </c>
    </row>
    <row r="1323" spans="6:10" s="91" customFormat="1" ht="15" hidden="1" customHeight="1">
      <c r="F1323" s="654" t="s">
        <v>3775</v>
      </c>
      <c r="G1323" s="654" t="s">
        <v>830</v>
      </c>
      <c r="H1323" s="654" t="s">
        <v>829</v>
      </c>
      <c r="I1323" s="654" t="s">
        <v>3776</v>
      </c>
      <c r="J1323" s="654" t="s">
        <v>3777</v>
      </c>
    </row>
    <row r="1324" spans="6:10" s="91" customFormat="1" ht="15" hidden="1" customHeight="1">
      <c r="F1324" s="654" t="s">
        <v>3778</v>
      </c>
      <c r="G1324" s="654" t="s">
        <v>830</v>
      </c>
      <c r="H1324" s="654" t="s">
        <v>829</v>
      </c>
      <c r="I1324" s="654" t="s">
        <v>3779</v>
      </c>
      <c r="J1324" s="654" t="s">
        <v>3780</v>
      </c>
    </row>
    <row r="1325" spans="6:10" s="91" customFormat="1" ht="18.75" hidden="1" customHeight="1">
      <c r="F1325" s="654" t="s">
        <v>3781</v>
      </c>
      <c r="G1325" s="654" t="s">
        <v>830</v>
      </c>
      <c r="H1325" s="654" t="s">
        <v>829</v>
      </c>
      <c r="I1325" s="654" t="s">
        <v>3782</v>
      </c>
      <c r="J1325" s="654" t="s">
        <v>3783</v>
      </c>
    </row>
    <row r="1326" spans="6:10" s="91" customFormat="1" ht="23.25" hidden="1" customHeight="1">
      <c r="F1326" s="654" t="s">
        <v>3784</v>
      </c>
      <c r="G1326" s="654" t="s">
        <v>830</v>
      </c>
      <c r="H1326" s="654" t="s">
        <v>829</v>
      </c>
      <c r="I1326" s="654" t="s">
        <v>3785</v>
      </c>
      <c r="J1326" s="654" t="s">
        <v>3786</v>
      </c>
    </row>
    <row r="1327" spans="6:10" s="91" customFormat="1" ht="35.25" hidden="1" customHeight="1">
      <c r="F1327" s="654" t="s">
        <v>3787</v>
      </c>
      <c r="G1327" s="654" t="s">
        <v>830</v>
      </c>
      <c r="H1327" s="654" t="s">
        <v>829</v>
      </c>
      <c r="I1327" s="654" t="s">
        <v>3788</v>
      </c>
      <c r="J1327" s="654" t="s">
        <v>3789</v>
      </c>
    </row>
    <row r="1328" spans="6:10" s="91" customFormat="1" ht="21" hidden="1" customHeight="1">
      <c r="F1328" s="654" t="s">
        <v>3790</v>
      </c>
      <c r="G1328" s="654" t="s">
        <v>830</v>
      </c>
      <c r="H1328" s="654" t="s">
        <v>829</v>
      </c>
      <c r="I1328" s="654" t="s">
        <v>3791</v>
      </c>
      <c r="J1328" s="654" t="s">
        <v>3792</v>
      </c>
    </row>
    <row r="1329" spans="6:10" s="91" customFormat="1" ht="33" hidden="1" customHeight="1">
      <c r="F1329" s="654" t="s">
        <v>3793</v>
      </c>
      <c r="G1329" s="654" t="s">
        <v>830</v>
      </c>
      <c r="H1329" s="654" t="s">
        <v>829</v>
      </c>
      <c r="I1329" s="654" t="s">
        <v>3794</v>
      </c>
      <c r="J1329" s="654" t="s">
        <v>3795</v>
      </c>
    </row>
    <row r="1330" spans="6:10" s="91" customFormat="1" ht="15" hidden="1" customHeight="1">
      <c r="F1330" s="654" t="s">
        <v>3796</v>
      </c>
      <c r="G1330" s="654" t="s">
        <v>830</v>
      </c>
      <c r="H1330" s="654" t="s">
        <v>829</v>
      </c>
      <c r="I1330" s="654" t="s">
        <v>3797</v>
      </c>
      <c r="J1330" s="654" t="s">
        <v>3798</v>
      </c>
    </row>
    <row r="1331" spans="6:10" s="91" customFormat="1" ht="15" hidden="1" customHeight="1">
      <c r="F1331" s="654" t="s">
        <v>3799</v>
      </c>
      <c r="G1331" s="654" t="s">
        <v>830</v>
      </c>
      <c r="H1331" s="654" t="s">
        <v>829</v>
      </c>
      <c r="I1331" s="654" t="s">
        <v>3800</v>
      </c>
      <c r="J1331" s="654" t="s">
        <v>3801</v>
      </c>
    </row>
    <row r="1332" spans="6:10" s="91" customFormat="1" ht="18.75" hidden="1" customHeight="1">
      <c r="F1332" s="654" t="s">
        <v>3802</v>
      </c>
      <c r="G1332" s="654" t="s">
        <v>830</v>
      </c>
      <c r="H1332" s="654" t="s">
        <v>829</v>
      </c>
      <c r="I1332" s="654" t="s">
        <v>3803</v>
      </c>
      <c r="J1332" s="654" t="s">
        <v>3804</v>
      </c>
    </row>
    <row r="1333" spans="6:10" s="91" customFormat="1" ht="23.25" hidden="1" customHeight="1">
      <c r="F1333" s="654" t="s">
        <v>3805</v>
      </c>
      <c r="G1333" s="654" t="s">
        <v>830</v>
      </c>
      <c r="H1333" s="654" t="s">
        <v>829</v>
      </c>
      <c r="I1333" s="654" t="s">
        <v>3806</v>
      </c>
      <c r="J1333" s="654" t="s">
        <v>3807</v>
      </c>
    </row>
    <row r="1334" spans="6:10" s="91" customFormat="1" ht="35.25" hidden="1" customHeight="1">
      <c r="F1334" s="654" t="s">
        <v>3808</v>
      </c>
      <c r="G1334" s="654" t="s">
        <v>830</v>
      </c>
      <c r="H1334" s="654" t="s">
        <v>829</v>
      </c>
      <c r="I1334" s="654" t="s">
        <v>3809</v>
      </c>
      <c r="J1334" s="654" t="s">
        <v>3810</v>
      </c>
    </row>
    <row r="1335" spans="6:10" s="91" customFormat="1" ht="21" hidden="1" customHeight="1">
      <c r="F1335" s="654" t="s">
        <v>3811</v>
      </c>
      <c r="G1335" s="654" t="s">
        <v>830</v>
      </c>
      <c r="H1335" s="654" t="s">
        <v>829</v>
      </c>
      <c r="I1335" s="654" t="s">
        <v>3812</v>
      </c>
      <c r="J1335" s="654" t="s">
        <v>3813</v>
      </c>
    </row>
    <row r="1336" spans="6:10" s="91" customFormat="1" ht="33" hidden="1" customHeight="1">
      <c r="F1336" s="654" t="s">
        <v>3814</v>
      </c>
      <c r="G1336" s="654" t="s">
        <v>830</v>
      </c>
      <c r="H1336" s="654" t="s">
        <v>829</v>
      </c>
      <c r="I1336" s="654" t="s">
        <v>3815</v>
      </c>
      <c r="J1336" s="654" t="s">
        <v>3816</v>
      </c>
    </row>
    <row r="1337" spans="6:10" s="91" customFormat="1" ht="15" hidden="1" customHeight="1">
      <c r="F1337" s="654" t="s">
        <v>3817</v>
      </c>
      <c r="G1337" s="654" t="s">
        <v>830</v>
      </c>
      <c r="H1337" s="654" t="s">
        <v>829</v>
      </c>
      <c r="I1337" s="654" t="s">
        <v>3818</v>
      </c>
      <c r="J1337" s="654" t="s">
        <v>3819</v>
      </c>
    </row>
    <row r="1338" spans="6:10" s="91" customFormat="1" ht="15" hidden="1" customHeight="1">
      <c r="F1338" s="654" t="s">
        <v>3820</v>
      </c>
      <c r="G1338" s="654" t="s">
        <v>830</v>
      </c>
      <c r="H1338" s="654" t="s">
        <v>829</v>
      </c>
      <c r="I1338" s="654" t="s">
        <v>3821</v>
      </c>
      <c r="J1338" s="654" t="s">
        <v>3822</v>
      </c>
    </row>
    <row r="1339" spans="6:10" s="91" customFormat="1" ht="18.75" hidden="1" customHeight="1">
      <c r="F1339" s="654" t="s">
        <v>3823</v>
      </c>
      <c r="G1339" s="654" t="s">
        <v>830</v>
      </c>
      <c r="H1339" s="654" t="s">
        <v>829</v>
      </c>
      <c r="I1339" s="654" t="s">
        <v>3824</v>
      </c>
      <c r="J1339" s="654" t="s">
        <v>3825</v>
      </c>
    </row>
    <row r="1340" spans="6:10" s="91" customFormat="1" ht="23.25" hidden="1" customHeight="1">
      <c r="F1340" s="654" t="s">
        <v>3826</v>
      </c>
      <c r="G1340" s="654" t="s">
        <v>830</v>
      </c>
      <c r="H1340" s="654" t="s">
        <v>829</v>
      </c>
      <c r="I1340" s="654" t="s">
        <v>3827</v>
      </c>
      <c r="J1340" s="654" t="s">
        <v>3828</v>
      </c>
    </row>
    <row r="1341" spans="6:10" s="91" customFormat="1" ht="35.25" hidden="1" customHeight="1">
      <c r="F1341" s="654" t="s">
        <v>3829</v>
      </c>
      <c r="G1341" s="654" t="s">
        <v>830</v>
      </c>
      <c r="H1341" s="654" t="s">
        <v>829</v>
      </c>
      <c r="I1341" s="654" t="s">
        <v>3830</v>
      </c>
      <c r="J1341" s="654" t="s">
        <v>3831</v>
      </c>
    </row>
    <row r="1342" spans="6:10" s="91" customFormat="1" ht="21" hidden="1" customHeight="1">
      <c r="F1342" s="654" t="s">
        <v>3832</v>
      </c>
      <c r="G1342" s="654" t="s">
        <v>830</v>
      </c>
      <c r="H1342" s="654" t="s">
        <v>829</v>
      </c>
      <c r="I1342" s="654" t="s">
        <v>3833</v>
      </c>
      <c r="J1342" s="654" t="s">
        <v>3834</v>
      </c>
    </row>
    <row r="1343" spans="6:10" s="91" customFormat="1" ht="33" hidden="1" customHeight="1">
      <c r="F1343" s="654" t="s">
        <v>3835</v>
      </c>
      <c r="G1343" s="654" t="s">
        <v>830</v>
      </c>
      <c r="H1343" s="654" t="s">
        <v>829</v>
      </c>
      <c r="I1343" s="654" t="s">
        <v>3836</v>
      </c>
      <c r="J1343" s="654" t="s">
        <v>3837</v>
      </c>
    </row>
    <row r="1344" spans="6:10" s="91" customFormat="1" ht="15" hidden="1" customHeight="1">
      <c r="F1344" s="654" t="s">
        <v>3838</v>
      </c>
      <c r="G1344" s="654" t="s">
        <v>830</v>
      </c>
      <c r="H1344" s="654" t="s">
        <v>829</v>
      </c>
      <c r="I1344" s="654" t="s">
        <v>3839</v>
      </c>
      <c r="J1344" s="654" t="s">
        <v>3840</v>
      </c>
    </row>
    <row r="1345" spans="6:10" s="91" customFormat="1" ht="15" hidden="1" customHeight="1">
      <c r="F1345" s="654" t="s">
        <v>3841</v>
      </c>
      <c r="G1345" s="654" t="s">
        <v>830</v>
      </c>
      <c r="H1345" s="654" t="s">
        <v>829</v>
      </c>
      <c r="I1345" s="654" t="s">
        <v>3842</v>
      </c>
      <c r="J1345" s="654" t="s">
        <v>3843</v>
      </c>
    </row>
    <row r="1346" spans="6:10" s="91" customFormat="1" ht="18.75" hidden="1" customHeight="1">
      <c r="F1346" s="654" t="s">
        <v>3844</v>
      </c>
      <c r="G1346" s="654" t="s">
        <v>830</v>
      </c>
      <c r="H1346" s="654" t="s">
        <v>829</v>
      </c>
      <c r="I1346" s="654" t="s">
        <v>3845</v>
      </c>
      <c r="J1346" s="654" t="s">
        <v>3846</v>
      </c>
    </row>
    <row r="1347" spans="6:10" s="91" customFormat="1" ht="23.25" hidden="1" customHeight="1">
      <c r="F1347" s="654" t="s">
        <v>3847</v>
      </c>
      <c r="G1347" s="654" t="s">
        <v>830</v>
      </c>
      <c r="H1347" s="654" t="s">
        <v>829</v>
      </c>
      <c r="I1347" s="654" t="s">
        <v>3848</v>
      </c>
      <c r="J1347" s="654" t="s">
        <v>3849</v>
      </c>
    </row>
    <row r="1348" spans="6:10" s="91" customFormat="1" ht="35.25" hidden="1" customHeight="1">
      <c r="F1348" s="654" t="s">
        <v>3850</v>
      </c>
      <c r="G1348" s="654" t="s">
        <v>830</v>
      </c>
      <c r="H1348" s="654" t="s">
        <v>829</v>
      </c>
      <c r="I1348" s="654" t="s">
        <v>3851</v>
      </c>
      <c r="J1348" s="654" t="s">
        <v>3852</v>
      </c>
    </row>
    <row r="1349" spans="6:10" s="91" customFormat="1" ht="21" hidden="1" customHeight="1">
      <c r="F1349" s="654" t="s">
        <v>3853</v>
      </c>
      <c r="G1349" s="654" t="s">
        <v>830</v>
      </c>
      <c r="H1349" s="654" t="s">
        <v>829</v>
      </c>
      <c r="I1349" s="654" t="s">
        <v>3854</v>
      </c>
      <c r="J1349" s="654" t="s">
        <v>3855</v>
      </c>
    </row>
    <row r="1350" spans="6:10" s="91" customFormat="1" ht="33" hidden="1" customHeight="1">
      <c r="F1350" s="654" t="s">
        <v>3856</v>
      </c>
      <c r="G1350" s="654" t="s">
        <v>830</v>
      </c>
      <c r="H1350" s="654" t="s">
        <v>829</v>
      </c>
      <c r="I1350" s="654" t="s">
        <v>3857</v>
      </c>
      <c r="J1350" s="654" t="s">
        <v>3858</v>
      </c>
    </row>
    <row r="1351" spans="6:10" s="91" customFormat="1" ht="15" hidden="1" customHeight="1">
      <c r="F1351" s="654" t="s">
        <v>3859</v>
      </c>
      <c r="G1351" s="654" t="s">
        <v>830</v>
      </c>
      <c r="H1351" s="654" t="s">
        <v>829</v>
      </c>
      <c r="I1351" s="654" t="s">
        <v>3860</v>
      </c>
      <c r="J1351" s="654" t="s">
        <v>3861</v>
      </c>
    </row>
    <row r="1352" spans="6:10" s="91" customFormat="1" ht="15" hidden="1" customHeight="1">
      <c r="F1352" s="654" t="s">
        <v>3862</v>
      </c>
      <c r="G1352" s="654" t="s">
        <v>830</v>
      </c>
      <c r="H1352" s="654" t="s">
        <v>829</v>
      </c>
      <c r="I1352" s="654" t="s">
        <v>3863</v>
      </c>
      <c r="J1352" s="654" t="s">
        <v>3864</v>
      </c>
    </row>
    <row r="1353" spans="6:10" s="91" customFormat="1" ht="18.75" hidden="1" customHeight="1">
      <c r="F1353" s="654" t="s">
        <v>3865</v>
      </c>
      <c r="G1353" s="654" t="s">
        <v>830</v>
      </c>
      <c r="H1353" s="654" t="s">
        <v>829</v>
      </c>
      <c r="I1353" s="654" t="s">
        <v>3866</v>
      </c>
      <c r="J1353" s="654" t="s">
        <v>3867</v>
      </c>
    </row>
    <row r="1354" spans="6:10" s="91" customFormat="1" ht="23.25" hidden="1" customHeight="1">
      <c r="F1354" s="654" t="s">
        <v>3868</v>
      </c>
      <c r="G1354" s="654" t="s">
        <v>830</v>
      </c>
      <c r="H1354" s="654" t="s">
        <v>829</v>
      </c>
      <c r="I1354" s="654" t="s">
        <v>3869</v>
      </c>
      <c r="J1354" s="654" t="s">
        <v>3870</v>
      </c>
    </row>
    <row r="1355" spans="6:10" s="91" customFormat="1" ht="35.25" hidden="1" customHeight="1">
      <c r="F1355" s="654" t="s">
        <v>3871</v>
      </c>
      <c r="G1355" s="654" t="s">
        <v>830</v>
      </c>
      <c r="H1355" s="654" t="s">
        <v>829</v>
      </c>
      <c r="I1355" s="654" t="s">
        <v>3872</v>
      </c>
      <c r="J1355" s="654" t="s">
        <v>3873</v>
      </c>
    </row>
    <row r="1356" spans="6:10" s="91" customFormat="1" ht="21" hidden="1" customHeight="1">
      <c r="F1356" s="654" t="s">
        <v>3874</v>
      </c>
      <c r="G1356" s="654" t="s">
        <v>830</v>
      </c>
      <c r="H1356" s="654" t="s">
        <v>829</v>
      </c>
      <c r="I1356" s="654" t="s">
        <v>3875</v>
      </c>
      <c r="J1356" s="654" t="s">
        <v>3876</v>
      </c>
    </row>
    <row r="1357" spans="6:10" s="91" customFormat="1" ht="33" hidden="1" customHeight="1">
      <c r="F1357" s="654" t="s">
        <v>3877</v>
      </c>
      <c r="G1357" s="654" t="s">
        <v>830</v>
      </c>
      <c r="H1357" s="654" t="s">
        <v>829</v>
      </c>
      <c r="I1357" s="654" t="s">
        <v>3878</v>
      </c>
      <c r="J1357" s="654" t="s">
        <v>3879</v>
      </c>
    </row>
    <row r="1358" spans="6:10" s="91" customFormat="1" ht="15" hidden="1" customHeight="1">
      <c r="F1358" s="654" t="s">
        <v>3880</v>
      </c>
      <c r="G1358" s="654" t="s">
        <v>830</v>
      </c>
      <c r="H1358" s="654" t="s">
        <v>829</v>
      </c>
      <c r="I1358" s="654" t="s">
        <v>3881</v>
      </c>
      <c r="J1358" s="654" t="s">
        <v>3882</v>
      </c>
    </row>
    <row r="1359" spans="6:10" s="91" customFormat="1" ht="15" hidden="1" customHeight="1">
      <c r="F1359" s="654" t="s">
        <v>3883</v>
      </c>
      <c r="G1359" s="654" t="s">
        <v>830</v>
      </c>
      <c r="H1359" s="654" t="s">
        <v>829</v>
      </c>
      <c r="I1359" s="654" t="s">
        <v>3884</v>
      </c>
      <c r="J1359" s="654" t="s">
        <v>3885</v>
      </c>
    </row>
    <row r="1360" spans="6:10" s="91" customFormat="1" ht="18.75" hidden="1" customHeight="1">
      <c r="F1360" s="654" t="s">
        <v>3886</v>
      </c>
      <c r="G1360" s="654" t="s">
        <v>830</v>
      </c>
      <c r="H1360" s="654" t="s">
        <v>829</v>
      </c>
      <c r="I1360" s="654" t="s">
        <v>3887</v>
      </c>
      <c r="J1360" s="654" t="s">
        <v>3888</v>
      </c>
    </row>
    <row r="1361" spans="2:10" s="91" customFormat="1" ht="23.25" hidden="1" customHeight="1">
      <c r="F1361" s="654" t="s">
        <v>3889</v>
      </c>
      <c r="G1361" s="654" t="s">
        <v>830</v>
      </c>
      <c r="H1361" s="654" t="s">
        <v>829</v>
      </c>
      <c r="I1361" s="654" t="s">
        <v>3890</v>
      </c>
      <c r="J1361" s="654" t="s">
        <v>3891</v>
      </c>
    </row>
    <row r="1362" spans="2:10" s="91" customFormat="1" ht="35.25" hidden="1" customHeight="1">
      <c r="F1362" s="654" t="s">
        <v>3892</v>
      </c>
      <c r="G1362" s="654" t="s">
        <v>830</v>
      </c>
      <c r="H1362" s="654" t="s">
        <v>829</v>
      </c>
      <c r="I1362" s="654" t="s">
        <v>3893</v>
      </c>
      <c r="J1362" s="654" t="s">
        <v>3894</v>
      </c>
    </row>
    <row r="1363" spans="2:10" s="91" customFormat="1" ht="21" hidden="1" customHeight="1">
      <c r="F1363" s="654" t="s">
        <v>3895</v>
      </c>
      <c r="G1363" s="654" t="s">
        <v>830</v>
      </c>
      <c r="H1363" s="654" t="s">
        <v>829</v>
      </c>
      <c r="I1363" s="654" t="s">
        <v>3896</v>
      </c>
      <c r="J1363" s="654" t="s">
        <v>3897</v>
      </c>
    </row>
    <row r="1364" spans="2:10" s="91" customFormat="1" ht="33" hidden="1" customHeight="1">
      <c r="F1364" s="654" t="s">
        <v>3898</v>
      </c>
      <c r="G1364" s="654" t="s">
        <v>830</v>
      </c>
      <c r="H1364" s="654" t="s">
        <v>829</v>
      </c>
      <c r="I1364" s="654" t="s">
        <v>3899</v>
      </c>
      <c r="J1364" s="654" t="s">
        <v>3900</v>
      </c>
    </row>
    <row r="1365" spans="2:10" s="91" customFormat="1" ht="15" hidden="1" customHeight="1">
      <c r="F1365" s="654" t="s">
        <v>3901</v>
      </c>
      <c r="G1365" s="654" t="s">
        <v>830</v>
      </c>
      <c r="H1365" s="654" t="s">
        <v>829</v>
      </c>
      <c r="I1365" s="654" t="s">
        <v>3902</v>
      </c>
      <c r="J1365" s="654" t="s">
        <v>3903</v>
      </c>
    </row>
    <row r="1366" spans="2:10" s="91" customFormat="1" ht="39" customHeight="1">
      <c r="F1366" s="654" t="s">
        <v>3904</v>
      </c>
      <c r="G1366" s="654" t="s">
        <v>830</v>
      </c>
      <c r="H1366" s="654" t="s">
        <v>829</v>
      </c>
      <c r="I1366" s="654" t="s">
        <v>3905</v>
      </c>
      <c r="J1366" s="654" t="s">
        <v>3906</v>
      </c>
    </row>
    <row r="1367" spans="2:10" s="91" customFormat="1" ht="40.5" customHeight="1">
      <c r="F1367" s="654" t="s">
        <v>3907</v>
      </c>
      <c r="G1367" s="654" t="s">
        <v>830</v>
      </c>
      <c r="H1367" s="654" t="s">
        <v>829</v>
      </c>
      <c r="I1367" s="654" t="s">
        <v>3908</v>
      </c>
      <c r="J1367" s="654" t="s">
        <v>3909</v>
      </c>
    </row>
    <row r="1368" spans="2:10" s="91" customFormat="1" ht="41.25" customHeight="1">
      <c r="F1368" s="654" t="s">
        <v>3910</v>
      </c>
      <c r="G1368" s="654" t="s">
        <v>830</v>
      </c>
      <c r="H1368" s="654" t="s">
        <v>829</v>
      </c>
      <c r="I1368" s="654" t="s">
        <v>3911</v>
      </c>
      <c r="J1368" s="654" t="s">
        <v>3912</v>
      </c>
    </row>
    <row r="1369" spans="2:10" s="91" customFormat="1" ht="18" customHeight="1">
      <c r="F1369" s="654" t="s">
        <v>3913</v>
      </c>
      <c r="G1369" s="654" t="s">
        <v>830</v>
      </c>
      <c r="H1369" s="654" t="s">
        <v>829</v>
      </c>
      <c r="I1369" s="654" t="s">
        <v>3914</v>
      </c>
      <c r="J1369" s="654" t="s">
        <v>3915</v>
      </c>
    </row>
    <row r="1370" spans="2:10" s="91" customFormat="1" ht="18" customHeight="1">
      <c r="F1370" s="654" t="s">
        <v>3916</v>
      </c>
      <c r="G1370" s="654" t="s">
        <v>830</v>
      </c>
      <c r="H1370" s="654" t="s">
        <v>829</v>
      </c>
      <c r="I1370" s="654" t="s">
        <v>3917</v>
      </c>
      <c r="J1370" s="654" t="s">
        <v>3918</v>
      </c>
    </row>
    <row r="1371" spans="2:10" s="91" customFormat="1" ht="33" customHeight="1">
      <c r="B1371" s="401"/>
      <c r="C1371" s="401"/>
      <c r="D1371" s="401"/>
      <c r="E1371" s="401"/>
      <c r="F1371" s="654" t="s">
        <v>3919</v>
      </c>
      <c r="G1371" s="654" t="s">
        <v>830</v>
      </c>
      <c r="H1371" s="654" t="s">
        <v>829</v>
      </c>
      <c r="I1371" s="654" t="s">
        <v>3920</v>
      </c>
      <c r="J1371" s="654" t="s">
        <v>3921</v>
      </c>
    </row>
    <row r="1372" spans="2:10" s="401" customFormat="1" ht="24" customHeight="1">
      <c r="F1372" s="654" t="s">
        <v>3922</v>
      </c>
      <c r="G1372" s="654" t="s">
        <v>830</v>
      </c>
      <c r="H1372" s="654" t="s">
        <v>829</v>
      </c>
      <c r="I1372" s="654" t="s">
        <v>3923</v>
      </c>
      <c r="J1372" s="654" t="s">
        <v>3924</v>
      </c>
    </row>
    <row r="1373" spans="2:10" s="401" customFormat="1" ht="28.5" customHeight="1">
      <c r="B1373" s="91"/>
      <c r="C1373" s="91"/>
      <c r="D1373" s="91"/>
      <c r="E1373" s="91"/>
      <c r="F1373" s="654" t="s">
        <v>3925</v>
      </c>
      <c r="G1373" s="654" t="s">
        <v>830</v>
      </c>
      <c r="H1373" s="654" t="s">
        <v>829</v>
      </c>
      <c r="I1373" s="654" t="s">
        <v>3926</v>
      </c>
      <c r="J1373" s="654" t="s">
        <v>3927</v>
      </c>
    </row>
    <row r="1374" spans="2:10" s="91" customFormat="1" ht="38.25" customHeight="1">
      <c r="F1374" s="654" t="s">
        <v>3928</v>
      </c>
      <c r="G1374" s="654" t="s">
        <v>830</v>
      </c>
      <c r="H1374" s="654" t="s">
        <v>829</v>
      </c>
      <c r="I1374" s="654" t="s">
        <v>3929</v>
      </c>
      <c r="J1374" s="654" t="s">
        <v>3930</v>
      </c>
    </row>
    <row r="1375" spans="2:10" s="91" customFormat="1" ht="39" customHeight="1">
      <c r="F1375" s="654" t="s">
        <v>3931</v>
      </c>
      <c r="G1375" s="654" t="s">
        <v>830</v>
      </c>
      <c r="H1375" s="654" t="s">
        <v>829</v>
      </c>
      <c r="I1375" s="654" t="s">
        <v>3932</v>
      </c>
      <c r="J1375" s="654" t="s">
        <v>3933</v>
      </c>
    </row>
    <row r="1376" spans="2:10" s="91" customFormat="1" ht="15">
      <c r="F1376" s="654" t="s">
        <v>3934</v>
      </c>
      <c r="G1376" s="654" t="s">
        <v>830</v>
      </c>
      <c r="H1376" s="654" t="s">
        <v>829</v>
      </c>
      <c r="I1376" s="654" t="s">
        <v>3935</v>
      </c>
      <c r="J1376" s="654" t="s">
        <v>3936</v>
      </c>
    </row>
    <row r="1377" spans="6:10" s="91" customFormat="1" ht="18.75" customHeight="1">
      <c r="F1377" s="654" t="s">
        <v>3937</v>
      </c>
      <c r="G1377" s="654" t="s">
        <v>830</v>
      </c>
      <c r="H1377" s="654" t="s">
        <v>829</v>
      </c>
      <c r="I1377" s="654" t="s">
        <v>3938</v>
      </c>
      <c r="J1377" s="654" t="s">
        <v>3939</v>
      </c>
    </row>
    <row r="1378" spans="6:10" s="91" customFormat="1" ht="23.25" customHeight="1">
      <c r="F1378" s="654" t="s">
        <v>3940</v>
      </c>
      <c r="G1378" s="654" t="s">
        <v>830</v>
      </c>
      <c r="H1378" s="654" t="s">
        <v>829</v>
      </c>
      <c r="I1378" s="654" t="s">
        <v>3941</v>
      </c>
      <c r="J1378" s="654" t="s">
        <v>3942</v>
      </c>
    </row>
    <row r="1379" spans="6:10" s="91" customFormat="1" ht="27.75" customHeight="1">
      <c r="F1379" s="654" t="s">
        <v>3943</v>
      </c>
      <c r="G1379" s="654" t="s">
        <v>830</v>
      </c>
      <c r="H1379" s="654" t="s">
        <v>829</v>
      </c>
      <c r="I1379" s="654" t="s">
        <v>3944</v>
      </c>
      <c r="J1379" s="654" t="s">
        <v>3945</v>
      </c>
    </row>
    <row r="1380" spans="6:10" s="91" customFormat="1" ht="21" customHeight="1">
      <c r="F1380" s="654" t="s">
        <v>3946</v>
      </c>
      <c r="G1380" s="654" t="s">
        <v>830</v>
      </c>
      <c r="H1380" s="654" t="s">
        <v>829</v>
      </c>
      <c r="I1380" s="654" t="s">
        <v>3947</v>
      </c>
      <c r="J1380" s="654" t="s">
        <v>3948</v>
      </c>
    </row>
    <row r="1381" spans="6:10" s="91" customFormat="1" ht="33" customHeight="1">
      <c r="F1381" s="654" t="s">
        <v>3949</v>
      </c>
      <c r="G1381" s="654" t="s">
        <v>830</v>
      </c>
      <c r="H1381" s="654" t="s">
        <v>829</v>
      </c>
      <c r="I1381" s="654" t="s">
        <v>3950</v>
      </c>
      <c r="J1381" s="654" t="s">
        <v>3951</v>
      </c>
    </row>
    <row r="1382" spans="6:10" s="91" customFormat="1" ht="38.25" customHeight="1">
      <c r="F1382" s="654" t="s">
        <v>3952</v>
      </c>
      <c r="G1382" s="654" t="s">
        <v>830</v>
      </c>
      <c r="H1382" s="654" t="s">
        <v>829</v>
      </c>
      <c r="I1382" s="654" t="s">
        <v>3953</v>
      </c>
      <c r="J1382" s="654" t="s">
        <v>3954</v>
      </c>
    </row>
    <row r="1383" spans="6:10" s="91" customFormat="1" ht="15">
      <c r="F1383" s="654" t="s">
        <v>3955</v>
      </c>
      <c r="G1383" s="654" t="s">
        <v>830</v>
      </c>
      <c r="H1383" s="654" t="s">
        <v>829</v>
      </c>
      <c r="I1383" s="654" t="s">
        <v>3956</v>
      </c>
      <c r="J1383" s="654" t="s">
        <v>3957</v>
      </c>
    </row>
    <row r="1384" spans="6:10" s="91" customFormat="1" ht="18.75" customHeight="1">
      <c r="F1384" s="654" t="s">
        <v>3958</v>
      </c>
      <c r="G1384" s="654" t="s">
        <v>830</v>
      </c>
      <c r="H1384" s="654" t="s">
        <v>829</v>
      </c>
      <c r="I1384" s="654" t="s">
        <v>3959</v>
      </c>
      <c r="J1384" s="654" t="s">
        <v>3960</v>
      </c>
    </row>
    <row r="1385" spans="6:10" s="91" customFormat="1" ht="23.25" customHeight="1">
      <c r="F1385" s="654" t="s">
        <v>3961</v>
      </c>
      <c r="G1385" s="654" t="s">
        <v>830</v>
      </c>
      <c r="H1385" s="654" t="s">
        <v>829</v>
      </c>
      <c r="I1385" s="654" t="s">
        <v>3962</v>
      </c>
      <c r="J1385" s="654" t="s">
        <v>3963</v>
      </c>
    </row>
    <row r="1386" spans="6:10" s="91" customFormat="1" ht="35.25" customHeight="1">
      <c r="F1386" s="654" t="s">
        <v>3964</v>
      </c>
      <c r="G1386" s="654" t="s">
        <v>830</v>
      </c>
      <c r="H1386" s="654" t="s">
        <v>829</v>
      </c>
      <c r="I1386" s="654" t="s">
        <v>3965</v>
      </c>
      <c r="J1386" s="654" t="s">
        <v>3966</v>
      </c>
    </row>
    <row r="1387" spans="6:10" s="91" customFormat="1" ht="21" customHeight="1">
      <c r="F1387" s="654" t="s">
        <v>3967</v>
      </c>
      <c r="G1387" s="654" t="s">
        <v>830</v>
      </c>
      <c r="H1387" s="654" t="s">
        <v>829</v>
      </c>
      <c r="I1387" s="654" t="s">
        <v>3968</v>
      </c>
      <c r="J1387" s="654" t="s">
        <v>3969</v>
      </c>
    </row>
    <row r="1388" spans="6:10" s="91" customFormat="1" ht="33" customHeight="1">
      <c r="F1388" s="654" t="s">
        <v>3970</v>
      </c>
      <c r="G1388" s="654" t="s">
        <v>830</v>
      </c>
      <c r="H1388" s="654" t="s">
        <v>829</v>
      </c>
      <c r="I1388" s="654" t="s">
        <v>3971</v>
      </c>
      <c r="J1388" s="654" t="s">
        <v>3972</v>
      </c>
    </row>
    <row r="1389" spans="6:10" s="91" customFormat="1" ht="36.75" customHeight="1">
      <c r="F1389" s="654" t="s">
        <v>3973</v>
      </c>
      <c r="G1389" s="654" t="s">
        <v>830</v>
      </c>
      <c r="H1389" s="654" t="s">
        <v>829</v>
      </c>
      <c r="I1389" s="654" t="s">
        <v>3974</v>
      </c>
      <c r="J1389" s="654" t="s">
        <v>3975</v>
      </c>
    </row>
    <row r="1390" spans="6:10" s="91" customFormat="1" ht="15">
      <c r="F1390" s="654" t="s">
        <v>3976</v>
      </c>
      <c r="G1390" s="654" t="s">
        <v>830</v>
      </c>
      <c r="H1390" s="654" t="s">
        <v>829</v>
      </c>
      <c r="I1390" s="654" t="s">
        <v>3977</v>
      </c>
      <c r="J1390" s="654" t="s">
        <v>3978</v>
      </c>
    </row>
    <row r="1391" spans="6:10" s="91" customFormat="1" ht="18.75" customHeight="1">
      <c r="F1391" s="654" t="s">
        <v>3979</v>
      </c>
      <c r="G1391" s="654" t="s">
        <v>830</v>
      </c>
      <c r="H1391" s="654" t="s">
        <v>829</v>
      </c>
      <c r="I1391" s="654" t="s">
        <v>3980</v>
      </c>
      <c r="J1391" s="654" t="s">
        <v>3981</v>
      </c>
    </row>
    <row r="1392" spans="6:10" s="91" customFormat="1" ht="23.25" customHeight="1">
      <c r="F1392" s="654" t="s">
        <v>3982</v>
      </c>
      <c r="G1392" s="654" t="s">
        <v>830</v>
      </c>
      <c r="H1392" s="654" t="s">
        <v>829</v>
      </c>
      <c r="I1392" s="654" t="s">
        <v>3983</v>
      </c>
      <c r="J1392" s="654" t="s">
        <v>3984</v>
      </c>
    </row>
    <row r="1393" spans="6:10" s="91" customFormat="1" ht="35.25" customHeight="1">
      <c r="F1393" s="654" t="s">
        <v>3985</v>
      </c>
      <c r="G1393" s="654" t="s">
        <v>830</v>
      </c>
      <c r="H1393" s="654" t="s">
        <v>829</v>
      </c>
      <c r="I1393" s="654" t="s">
        <v>3986</v>
      </c>
      <c r="J1393" s="654" t="s">
        <v>3987</v>
      </c>
    </row>
    <row r="1394" spans="6:10" s="91" customFormat="1" ht="21" customHeight="1">
      <c r="F1394" s="654" t="s">
        <v>3988</v>
      </c>
      <c r="G1394" s="654" t="s">
        <v>830</v>
      </c>
      <c r="H1394" s="654" t="s">
        <v>829</v>
      </c>
      <c r="I1394" s="654" t="s">
        <v>3989</v>
      </c>
      <c r="J1394" s="654" t="s">
        <v>3990</v>
      </c>
    </row>
    <row r="1395" spans="6:10" s="91" customFormat="1" ht="33" customHeight="1">
      <c r="F1395" s="654" t="s">
        <v>3991</v>
      </c>
      <c r="G1395" s="654" t="s">
        <v>830</v>
      </c>
      <c r="H1395" s="654" t="s">
        <v>829</v>
      </c>
      <c r="I1395" s="654" t="s">
        <v>3992</v>
      </c>
      <c r="J1395" s="654" t="s">
        <v>3993</v>
      </c>
    </row>
    <row r="1396" spans="6:10" s="91" customFormat="1" ht="15" customHeight="1">
      <c r="F1396" s="654" t="s">
        <v>3994</v>
      </c>
      <c r="G1396" s="654" t="s">
        <v>830</v>
      </c>
      <c r="H1396" s="654" t="s">
        <v>829</v>
      </c>
      <c r="I1396" s="654" t="s">
        <v>3995</v>
      </c>
      <c r="J1396" s="654" t="s">
        <v>3996</v>
      </c>
    </row>
    <row r="1397" spans="6:10" s="91" customFormat="1" ht="15">
      <c r="F1397" s="654" t="s">
        <v>3997</v>
      </c>
      <c r="G1397" s="654" t="s">
        <v>830</v>
      </c>
      <c r="H1397" s="654" t="s">
        <v>829</v>
      </c>
      <c r="I1397" s="654" t="s">
        <v>3998</v>
      </c>
      <c r="J1397" s="654" t="s">
        <v>3999</v>
      </c>
    </row>
    <row r="1398" spans="6:10" s="91" customFormat="1" ht="18.75" customHeight="1">
      <c r="F1398" s="654" t="s">
        <v>4000</v>
      </c>
      <c r="G1398" s="654" t="s">
        <v>830</v>
      </c>
      <c r="H1398" s="654" t="s">
        <v>829</v>
      </c>
      <c r="I1398" s="654" t="s">
        <v>4001</v>
      </c>
      <c r="J1398" s="654" t="s">
        <v>4002</v>
      </c>
    </row>
    <row r="1399" spans="6:10" s="91" customFormat="1" ht="23.25" customHeight="1">
      <c r="F1399" s="654" t="s">
        <v>4003</v>
      </c>
      <c r="G1399" s="654" t="s">
        <v>830</v>
      </c>
      <c r="H1399" s="654" t="s">
        <v>829</v>
      </c>
      <c r="I1399" s="654" t="s">
        <v>4004</v>
      </c>
      <c r="J1399" s="654" t="s">
        <v>4005</v>
      </c>
    </row>
    <row r="1400" spans="6:10" s="91" customFormat="1" ht="35.25" customHeight="1">
      <c r="F1400" s="654" t="s">
        <v>4006</v>
      </c>
      <c r="G1400" s="654" t="s">
        <v>830</v>
      </c>
      <c r="H1400" s="654" t="s">
        <v>829</v>
      </c>
      <c r="I1400" s="654" t="s">
        <v>4007</v>
      </c>
      <c r="J1400" s="654" t="s">
        <v>4008</v>
      </c>
    </row>
    <row r="1401" spans="6:10" s="91" customFormat="1" ht="21" customHeight="1">
      <c r="F1401" s="654" t="s">
        <v>4009</v>
      </c>
      <c r="G1401" s="654" t="s">
        <v>830</v>
      </c>
      <c r="H1401" s="654" t="s">
        <v>829</v>
      </c>
      <c r="I1401" s="654" t="s">
        <v>4010</v>
      </c>
      <c r="J1401" s="654" t="s">
        <v>4011</v>
      </c>
    </row>
    <row r="1402" spans="6:10" s="91" customFormat="1" ht="33" customHeight="1">
      <c r="F1402" s="654" t="s">
        <v>4012</v>
      </c>
      <c r="G1402" s="654" t="s">
        <v>830</v>
      </c>
      <c r="H1402" s="654" t="s">
        <v>829</v>
      </c>
      <c r="I1402" s="654" t="s">
        <v>4013</v>
      </c>
      <c r="J1402" s="654" t="s">
        <v>4014</v>
      </c>
    </row>
    <row r="1403" spans="6:10" s="91" customFormat="1" ht="15" customHeight="1">
      <c r="F1403" s="654" t="s">
        <v>4015</v>
      </c>
      <c r="G1403" s="654" t="s">
        <v>830</v>
      </c>
      <c r="H1403" s="654" t="s">
        <v>829</v>
      </c>
      <c r="I1403" s="654" t="s">
        <v>4016</v>
      </c>
      <c r="J1403" s="654" t="s">
        <v>4017</v>
      </c>
    </row>
    <row r="1404" spans="6:10" s="91" customFormat="1" ht="15">
      <c r="F1404" s="654" t="s">
        <v>4018</v>
      </c>
      <c r="G1404" s="654" t="s">
        <v>830</v>
      </c>
      <c r="H1404" s="654" t="s">
        <v>829</v>
      </c>
      <c r="I1404" s="654" t="s">
        <v>4019</v>
      </c>
      <c r="J1404" s="654" t="s">
        <v>4020</v>
      </c>
    </row>
    <row r="1405" spans="6:10" s="91" customFormat="1" ht="18.75" customHeight="1">
      <c r="F1405" s="654" t="s">
        <v>4021</v>
      </c>
      <c r="G1405" s="654" t="s">
        <v>830</v>
      </c>
      <c r="H1405" s="654" t="s">
        <v>829</v>
      </c>
      <c r="I1405" s="654" t="s">
        <v>4022</v>
      </c>
      <c r="J1405" s="654" t="s">
        <v>4023</v>
      </c>
    </row>
    <row r="1406" spans="6:10" s="91" customFormat="1" ht="23.25" customHeight="1">
      <c r="F1406" s="654" t="s">
        <v>4024</v>
      </c>
      <c r="G1406" s="654" t="s">
        <v>830</v>
      </c>
      <c r="H1406" s="654" t="s">
        <v>829</v>
      </c>
      <c r="I1406" s="654" t="s">
        <v>4025</v>
      </c>
      <c r="J1406" s="654" t="s">
        <v>4026</v>
      </c>
    </row>
    <row r="1407" spans="6:10" s="91" customFormat="1" ht="35.25" customHeight="1">
      <c r="F1407" s="654" t="s">
        <v>4027</v>
      </c>
      <c r="G1407" s="654" t="s">
        <v>830</v>
      </c>
      <c r="H1407" s="654" t="s">
        <v>829</v>
      </c>
      <c r="I1407" s="654" t="s">
        <v>4028</v>
      </c>
      <c r="J1407" s="654" t="s">
        <v>4029</v>
      </c>
    </row>
    <row r="1408" spans="6:10" s="91" customFormat="1" ht="21" customHeight="1">
      <c r="F1408" s="654" t="s">
        <v>4030</v>
      </c>
      <c r="G1408" s="654" t="s">
        <v>830</v>
      </c>
      <c r="H1408" s="654" t="s">
        <v>829</v>
      </c>
      <c r="I1408" s="654" t="s">
        <v>4031</v>
      </c>
      <c r="J1408" s="654" t="s">
        <v>4032</v>
      </c>
    </row>
    <row r="1409" spans="6:10" s="91" customFormat="1" ht="33" customHeight="1">
      <c r="F1409" s="654" t="s">
        <v>4033</v>
      </c>
      <c r="G1409" s="654" t="s">
        <v>830</v>
      </c>
      <c r="H1409" s="654" t="s">
        <v>829</v>
      </c>
      <c r="I1409" s="654" t="s">
        <v>4034</v>
      </c>
      <c r="J1409" s="654" t="s">
        <v>4035</v>
      </c>
    </row>
    <row r="1410" spans="6:10" s="91" customFormat="1" ht="15" customHeight="1">
      <c r="F1410" s="654" t="s">
        <v>4036</v>
      </c>
      <c r="G1410" s="654" t="s">
        <v>830</v>
      </c>
      <c r="H1410" s="654" t="s">
        <v>829</v>
      </c>
      <c r="I1410" s="654" t="s">
        <v>4037</v>
      </c>
      <c r="J1410" s="654" t="s">
        <v>4038</v>
      </c>
    </row>
    <row r="1411" spans="6:10" s="91" customFormat="1" ht="15">
      <c r="F1411" s="654" t="s">
        <v>4039</v>
      </c>
      <c r="G1411" s="654" t="s">
        <v>830</v>
      </c>
      <c r="H1411" s="654" t="s">
        <v>829</v>
      </c>
      <c r="I1411" s="654" t="s">
        <v>4040</v>
      </c>
      <c r="J1411" s="654" t="s">
        <v>4041</v>
      </c>
    </row>
    <row r="1412" spans="6:10" s="91" customFormat="1" ht="18.75" customHeight="1">
      <c r="F1412" s="654" t="s">
        <v>4042</v>
      </c>
      <c r="G1412" s="654" t="s">
        <v>830</v>
      </c>
      <c r="H1412" s="654" t="s">
        <v>829</v>
      </c>
      <c r="I1412" s="654" t="s">
        <v>4043</v>
      </c>
      <c r="J1412" s="654" t="s">
        <v>4044</v>
      </c>
    </row>
    <row r="1413" spans="6:10" s="91" customFormat="1" ht="23.25" customHeight="1">
      <c r="F1413" s="654" t="s">
        <v>4045</v>
      </c>
      <c r="G1413" s="654" t="s">
        <v>830</v>
      </c>
      <c r="H1413" s="654" t="s">
        <v>829</v>
      </c>
      <c r="I1413" s="654" t="s">
        <v>4046</v>
      </c>
      <c r="J1413" s="654" t="s">
        <v>4047</v>
      </c>
    </row>
    <row r="1414" spans="6:10" s="91" customFormat="1" ht="35.25" customHeight="1">
      <c r="F1414" s="654" t="s">
        <v>4048</v>
      </c>
      <c r="G1414" s="654" t="s">
        <v>830</v>
      </c>
      <c r="H1414" s="654" t="s">
        <v>829</v>
      </c>
      <c r="I1414" s="654" t="s">
        <v>4049</v>
      </c>
      <c r="J1414" s="654" t="s">
        <v>4050</v>
      </c>
    </row>
    <row r="1415" spans="6:10" s="91" customFormat="1" ht="21" customHeight="1">
      <c r="F1415" s="654" t="s">
        <v>4051</v>
      </c>
      <c r="G1415" s="654" t="s">
        <v>830</v>
      </c>
      <c r="H1415" s="654" t="s">
        <v>829</v>
      </c>
      <c r="I1415" s="654" t="s">
        <v>4052</v>
      </c>
      <c r="J1415" s="654" t="s">
        <v>4053</v>
      </c>
    </row>
    <row r="1416" spans="6:10" s="91" customFormat="1" ht="33" customHeight="1">
      <c r="F1416" s="654" t="s">
        <v>4054</v>
      </c>
      <c r="G1416" s="654" t="s">
        <v>830</v>
      </c>
      <c r="H1416" s="654" t="s">
        <v>829</v>
      </c>
      <c r="I1416" s="654" t="s">
        <v>4055</v>
      </c>
      <c r="J1416" s="654" t="s">
        <v>4056</v>
      </c>
    </row>
    <row r="1417" spans="6:10" s="91" customFormat="1" ht="15" customHeight="1">
      <c r="F1417" s="654" t="s">
        <v>4057</v>
      </c>
      <c r="G1417" s="654" t="s">
        <v>830</v>
      </c>
      <c r="H1417" s="654" t="s">
        <v>829</v>
      </c>
      <c r="I1417" s="654" t="s">
        <v>4058</v>
      </c>
      <c r="J1417" s="654" t="s">
        <v>4059</v>
      </c>
    </row>
    <row r="1418" spans="6:10" s="91" customFormat="1" ht="15">
      <c r="F1418" s="654" t="s">
        <v>4060</v>
      </c>
      <c r="G1418" s="654" t="s">
        <v>830</v>
      </c>
      <c r="H1418" s="654" t="s">
        <v>829</v>
      </c>
      <c r="I1418" s="654" t="s">
        <v>4061</v>
      </c>
      <c r="J1418" s="654" t="s">
        <v>4062</v>
      </c>
    </row>
    <row r="1419" spans="6:10" s="91" customFormat="1" ht="18.75" customHeight="1">
      <c r="F1419" s="654" t="s">
        <v>4063</v>
      </c>
      <c r="G1419" s="654" t="s">
        <v>830</v>
      </c>
      <c r="H1419" s="654" t="s">
        <v>829</v>
      </c>
      <c r="I1419" s="654" t="s">
        <v>4064</v>
      </c>
      <c r="J1419" s="654" t="s">
        <v>4065</v>
      </c>
    </row>
    <row r="1420" spans="6:10" s="91" customFormat="1" ht="23.25" customHeight="1">
      <c r="F1420" s="654" t="s">
        <v>4066</v>
      </c>
      <c r="G1420" s="654" t="s">
        <v>830</v>
      </c>
      <c r="H1420" s="654" t="s">
        <v>829</v>
      </c>
      <c r="I1420" s="654" t="s">
        <v>4067</v>
      </c>
      <c r="J1420" s="654" t="s">
        <v>4068</v>
      </c>
    </row>
    <row r="1421" spans="6:10" s="91" customFormat="1" ht="35.25" customHeight="1">
      <c r="F1421" s="654" t="s">
        <v>4069</v>
      </c>
      <c r="G1421" s="654" t="s">
        <v>830</v>
      </c>
      <c r="H1421" s="654" t="s">
        <v>829</v>
      </c>
      <c r="I1421" s="654" t="s">
        <v>4070</v>
      </c>
      <c r="J1421" s="654" t="s">
        <v>4071</v>
      </c>
    </row>
    <row r="1422" spans="6:10" s="91" customFormat="1" ht="21" customHeight="1">
      <c r="F1422" s="654" t="s">
        <v>4072</v>
      </c>
      <c r="G1422" s="654" t="s">
        <v>830</v>
      </c>
      <c r="H1422" s="654" t="s">
        <v>829</v>
      </c>
      <c r="I1422" s="654" t="s">
        <v>4073</v>
      </c>
      <c r="J1422" s="654" t="s">
        <v>4074</v>
      </c>
    </row>
    <row r="1423" spans="6:10" s="91" customFormat="1" ht="33" customHeight="1">
      <c r="F1423" s="654" t="s">
        <v>4075</v>
      </c>
      <c r="G1423" s="654" t="s">
        <v>830</v>
      </c>
      <c r="H1423" s="654" t="s">
        <v>829</v>
      </c>
      <c r="I1423" s="654" t="s">
        <v>4076</v>
      </c>
      <c r="J1423" s="654" t="s">
        <v>4077</v>
      </c>
    </row>
    <row r="1424" spans="6:10" s="91" customFormat="1" ht="15" customHeight="1">
      <c r="F1424" s="654" t="s">
        <v>4078</v>
      </c>
      <c r="G1424" s="654" t="s">
        <v>830</v>
      </c>
      <c r="H1424" s="654" t="s">
        <v>829</v>
      </c>
      <c r="I1424" s="654" t="s">
        <v>4079</v>
      </c>
      <c r="J1424" s="654" t="s">
        <v>4080</v>
      </c>
    </row>
    <row r="1425" spans="6:10" s="91" customFormat="1" ht="15">
      <c r="F1425" s="654" t="s">
        <v>4081</v>
      </c>
      <c r="G1425" s="654" t="s">
        <v>830</v>
      </c>
      <c r="H1425" s="654" t="s">
        <v>829</v>
      </c>
      <c r="I1425" s="654" t="s">
        <v>4082</v>
      </c>
      <c r="J1425" s="654" t="s">
        <v>4083</v>
      </c>
    </row>
    <row r="1426" spans="6:10" s="91" customFormat="1" ht="18.75" customHeight="1">
      <c r="F1426" s="654" t="s">
        <v>4084</v>
      </c>
      <c r="G1426" s="654" t="s">
        <v>830</v>
      </c>
      <c r="H1426" s="654" t="s">
        <v>829</v>
      </c>
      <c r="I1426" s="654" t="s">
        <v>4085</v>
      </c>
      <c r="J1426" s="654" t="s">
        <v>4086</v>
      </c>
    </row>
    <row r="1427" spans="6:10" s="91" customFormat="1" ht="23.25" customHeight="1">
      <c r="F1427" s="654" t="s">
        <v>4087</v>
      </c>
      <c r="G1427" s="654" t="s">
        <v>830</v>
      </c>
      <c r="H1427" s="654" t="s">
        <v>829</v>
      </c>
      <c r="I1427" s="654" t="s">
        <v>4088</v>
      </c>
      <c r="J1427" s="654" t="s">
        <v>4089</v>
      </c>
    </row>
    <row r="1428" spans="6:10" s="91" customFormat="1" ht="35.25" customHeight="1">
      <c r="F1428" s="654" t="s">
        <v>4090</v>
      </c>
      <c r="G1428" s="654" t="s">
        <v>830</v>
      </c>
      <c r="H1428" s="654" t="s">
        <v>829</v>
      </c>
      <c r="I1428" s="654" t="s">
        <v>4091</v>
      </c>
      <c r="J1428" s="654" t="s">
        <v>4092</v>
      </c>
    </row>
    <row r="1429" spans="6:10" s="91" customFormat="1" ht="21" customHeight="1">
      <c r="F1429" s="654" t="s">
        <v>4093</v>
      </c>
      <c r="G1429" s="654" t="s">
        <v>830</v>
      </c>
      <c r="H1429" s="654" t="s">
        <v>829</v>
      </c>
      <c r="I1429" s="654" t="s">
        <v>4094</v>
      </c>
      <c r="J1429" s="654" t="s">
        <v>4095</v>
      </c>
    </row>
    <row r="1430" spans="6:10" s="91" customFormat="1" ht="33" customHeight="1">
      <c r="F1430" s="654" t="s">
        <v>4096</v>
      </c>
      <c r="G1430" s="654" t="s">
        <v>830</v>
      </c>
      <c r="H1430" s="654" t="s">
        <v>829</v>
      </c>
      <c r="I1430" s="654" t="s">
        <v>4097</v>
      </c>
      <c r="J1430" s="654" t="s">
        <v>4098</v>
      </c>
    </row>
    <row r="1431" spans="6:10" s="91" customFormat="1" ht="15" customHeight="1">
      <c r="F1431" s="654" t="s">
        <v>4099</v>
      </c>
      <c r="G1431" s="654" t="s">
        <v>830</v>
      </c>
      <c r="H1431" s="654" t="s">
        <v>829</v>
      </c>
      <c r="I1431" s="654" t="s">
        <v>4100</v>
      </c>
      <c r="J1431" s="654" t="s">
        <v>4101</v>
      </c>
    </row>
    <row r="1432" spans="6:10" s="91" customFormat="1" ht="15">
      <c r="F1432" s="654" t="s">
        <v>4102</v>
      </c>
      <c r="G1432" s="654" t="s">
        <v>830</v>
      </c>
      <c r="H1432" s="654" t="s">
        <v>829</v>
      </c>
      <c r="I1432" s="654" t="s">
        <v>4103</v>
      </c>
      <c r="J1432" s="654" t="s">
        <v>4104</v>
      </c>
    </row>
    <row r="1433" spans="6:10" s="91" customFormat="1" ht="18.75" customHeight="1">
      <c r="F1433" s="654" t="s">
        <v>4105</v>
      </c>
      <c r="G1433" s="654" t="s">
        <v>830</v>
      </c>
      <c r="H1433" s="654" t="s">
        <v>829</v>
      </c>
      <c r="I1433" s="654" t="s">
        <v>4106</v>
      </c>
      <c r="J1433" s="654" t="s">
        <v>4107</v>
      </c>
    </row>
    <row r="1434" spans="6:10" s="91" customFormat="1" ht="23.25" customHeight="1">
      <c r="F1434" s="654" t="s">
        <v>4108</v>
      </c>
      <c r="G1434" s="654" t="s">
        <v>830</v>
      </c>
      <c r="H1434" s="654" t="s">
        <v>829</v>
      </c>
      <c r="I1434" s="654" t="s">
        <v>4109</v>
      </c>
      <c r="J1434" s="654" t="s">
        <v>4110</v>
      </c>
    </row>
    <row r="1435" spans="6:10" s="91" customFormat="1" ht="35.25" customHeight="1">
      <c r="F1435" s="654" t="s">
        <v>4111</v>
      </c>
      <c r="G1435" s="654" t="s">
        <v>830</v>
      </c>
      <c r="H1435" s="654" t="s">
        <v>829</v>
      </c>
      <c r="I1435" s="654" t="s">
        <v>4112</v>
      </c>
      <c r="J1435" s="654" t="s">
        <v>4113</v>
      </c>
    </row>
    <row r="1436" spans="6:10" s="91" customFormat="1" ht="21" customHeight="1">
      <c r="F1436" s="654" t="s">
        <v>4114</v>
      </c>
      <c r="G1436" s="654" t="s">
        <v>830</v>
      </c>
      <c r="H1436" s="654" t="s">
        <v>829</v>
      </c>
      <c r="I1436" s="654" t="s">
        <v>4115</v>
      </c>
      <c r="J1436" s="654" t="s">
        <v>4116</v>
      </c>
    </row>
    <row r="1437" spans="6:10" s="91" customFormat="1" ht="33" customHeight="1">
      <c r="F1437" s="654" t="s">
        <v>4117</v>
      </c>
      <c r="G1437" s="654" t="s">
        <v>830</v>
      </c>
      <c r="H1437" s="654" t="s">
        <v>829</v>
      </c>
      <c r="I1437" s="654" t="s">
        <v>4118</v>
      </c>
      <c r="J1437" s="654" t="s">
        <v>4119</v>
      </c>
    </row>
    <row r="1438" spans="6:10" s="91" customFormat="1" ht="15" customHeight="1">
      <c r="F1438" s="654" t="s">
        <v>4120</v>
      </c>
      <c r="G1438" s="654" t="s">
        <v>830</v>
      </c>
      <c r="H1438" s="654" t="s">
        <v>829</v>
      </c>
      <c r="I1438" s="654" t="s">
        <v>4121</v>
      </c>
      <c r="J1438" s="654" t="s">
        <v>4122</v>
      </c>
    </row>
    <row r="1439" spans="6:10" s="91" customFormat="1" ht="15">
      <c r="F1439" s="654" t="s">
        <v>4123</v>
      </c>
      <c r="G1439" s="654" t="s">
        <v>830</v>
      </c>
      <c r="H1439" s="654" t="s">
        <v>829</v>
      </c>
      <c r="I1439" s="654" t="s">
        <v>4124</v>
      </c>
      <c r="J1439" s="654" t="s">
        <v>4125</v>
      </c>
    </row>
    <row r="1440" spans="6:10" s="91" customFormat="1" ht="18.75" customHeight="1">
      <c r="F1440" s="654" t="s">
        <v>4126</v>
      </c>
      <c r="G1440" s="654" t="s">
        <v>830</v>
      </c>
      <c r="H1440" s="654" t="s">
        <v>829</v>
      </c>
      <c r="I1440" s="654" t="s">
        <v>4127</v>
      </c>
      <c r="J1440" s="654" t="s">
        <v>4128</v>
      </c>
    </row>
    <row r="1441" spans="6:10" s="91" customFormat="1" ht="23.25" customHeight="1">
      <c r="F1441" s="654" t="s">
        <v>4129</v>
      </c>
      <c r="G1441" s="654" t="s">
        <v>830</v>
      </c>
      <c r="H1441" s="654" t="s">
        <v>829</v>
      </c>
      <c r="I1441" s="654" t="s">
        <v>4130</v>
      </c>
      <c r="J1441" s="654" t="s">
        <v>4131</v>
      </c>
    </row>
    <row r="1442" spans="6:10" s="91" customFormat="1" ht="35.25" customHeight="1">
      <c r="F1442" s="654" t="s">
        <v>4132</v>
      </c>
      <c r="G1442" s="654" t="s">
        <v>830</v>
      </c>
      <c r="H1442" s="654" t="s">
        <v>829</v>
      </c>
      <c r="I1442" s="654" t="s">
        <v>4133</v>
      </c>
      <c r="J1442" s="654" t="s">
        <v>4134</v>
      </c>
    </row>
    <row r="1443" spans="6:10" s="91" customFormat="1" ht="21" customHeight="1">
      <c r="F1443" s="654" t="s">
        <v>4135</v>
      </c>
      <c r="G1443" s="654" t="s">
        <v>830</v>
      </c>
      <c r="H1443" s="654" t="s">
        <v>829</v>
      </c>
      <c r="I1443" s="654" t="s">
        <v>4136</v>
      </c>
      <c r="J1443" s="654" t="s">
        <v>4137</v>
      </c>
    </row>
    <row r="1444" spans="6:10" s="91" customFormat="1" ht="33" customHeight="1">
      <c r="F1444" s="654" t="s">
        <v>4138</v>
      </c>
      <c r="G1444" s="654" t="s">
        <v>830</v>
      </c>
      <c r="H1444" s="654" t="s">
        <v>829</v>
      </c>
      <c r="I1444" s="654" t="s">
        <v>4139</v>
      </c>
      <c r="J1444" s="654" t="s">
        <v>4140</v>
      </c>
    </row>
    <row r="1445" spans="6:10" s="91" customFormat="1" ht="15" customHeight="1">
      <c r="F1445" s="654" t="s">
        <v>4141</v>
      </c>
      <c r="G1445" s="654" t="s">
        <v>830</v>
      </c>
      <c r="H1445" s="654" t="s">
        <v>829</v>
      </c>
      <c r="I1445" s="654" t="s">
        <v>4142</v>
      </c>
      <c r="J1445" s="654" t="s">
        <v>4143</v>
      </c>
    </row>
    <row r="1446" spans="6:10" s="91" customFormat="1" ht="15">
      <c r="F1446" s="654" t="s">
        <v>4144</v>
      </c>
      <c r="G1446" s="654" t="s">
        <v>830</v>
      </c>
      <c r="H1446" s="654" t="s">
        <v>829</v>
      </c>
      <c r="I1446" s="654" t="s">
        <v>4145</v>
      </c>
      <c r="J1446" s="654" t="s">
        <v>4146</v>
      </c>
    </row>
    <row r="1447" spans="6:10" s="91" customFormat="1" ht="18.75" customHeight="1">
      <c r="F1447" s="654" t="s">
        <v>4147</v>
      </c>
      <c r="G1447" s="654" t="s">
        <v>830</v>
      </c>
      <c r="H1447" s="654" t="s">
        <v>829</v>
      </c>
      <c r="I1447" s="654" t="s">
        <v>4148</v>
      </c>
      <c r="J1447" s="654" t="s">
        <v>4149</v>
      </c>
    </row>
    <row r="1448" spans="6:10" s="91" customFormat="1" ht="23.25" customHeight="1">
      <c r="F1448" s="654" t="s">
        <v>4150</v>
      </c>
      <c r="G1448" s="654" t="s">
        <v>830</v>
      </c>
      <c r="H1448" s="654" t="s">
        <v>829</v>
      </c>
      <c r="I1448" s="654" t="s">
        <v>4151</v>
      </c>
      <c r="J1448" s="654" t="s">
        <v>4152</v>
      </c>
    </row>
    <row r="1449" spans="6:10" s="91" customFormat="1" ht="35.25" customHeight="1">
      <c r="F1449" s="654" t="s">
        <v>4153</v>
      </c>
      <c r="G1449" s="654" t="s">
        <v>830</v>
      </c>
      <c r="H1449" s="654" t="s">
        <v>829</v>
      </c>
      <c r="I1449" s="654" t="s">
        <v>4154</v>
      </c>
      <c r="J1449" s="654" t="s">
        <v>4155</v>
      </c>
    </row>
    <row r="1450" spans="6:10" s="91" customFormat="1" ht="21" customHeight="1">
      <c r="F1450" s="654" t="s">
        <v>4156</v>
      </c>
      <c r="G1450" s="654" t="s">
        <v>830</v>
      </c>
      <c r="H1450" s="654" t="s">
        <v>829</v>
      </c>
      <c r="I1450" s="654" t="s">
        <v>4157</v>
      </c>
      <c r="J1450" s="654" t="s">
        <v>4158</v>
      </c>
    </row>
    <row r="1451" spans="6:10" s="91" customFormat="1" ht="33" customHeight="1">
      <c r="F1451" s="654" t="s">
        <v>4159</v>
      </c>
      <c r="G1451" s="654" t="s">
        <v>830</v>
      </c>
      <c r="H1451" s="654" t="s">
        <v>829</v>
      </c>
      <c r="I1451" s="654" t="s">
        <v>4160</v>
      </c>
      <c r="J1451" s="654" t="s">
        <v>4161</v>
      </c>
    </row>
    <row r="1452" spans="6:10" s="91" customFormat="1" ht="15" customHeight="1">
      <c r="F1452" s="654" t="s">
        <v>4162</v>
      </c>
      <c r="G1452" s="654" t="s">
        <v>830</v>
      </c>
      <c r="H1452" s="654" t="s">
        <v>829</v>
      </c>
      <c r="I1452" s="654" t="s">
        <v>4163</v>
      </c>
      <c r="J1452" s="654" t="s">
        <v>4164</v>
      </c>
    </row>
    <row r="1453" spans="6:10" s="91" customFormat="1" ht="15">
      <c r="F1453" s="654" t="s">
        <v>4165</v>
      </c>
      <c r="G1453" s="654" t="s">
        <v>830</v>
      </c>
      <c r="H1453" s="654" t="s">
        <v>829</v>
      </c>
      <c r="I1453" s="654" t="s">
        <v>4166</v>
      </c>
      <c r="J1453" s="654" t="s">
        <v>4167</v>
      </c>
    </row>
    <row r="1454" spans="6:10" s="91" customFormat="1" ht="18.75" customHeight="1">
      <c r="F1454" s="654" t="s">
        <v>4168</v>
      </c>
      <c r="G1454" s="654" t="s">
        <v>830</v>
      </c>
      <c r="H1454" s="654" t="s">
        <v>829</v>
      </c>
      <c r="I1454" s="654" t="s">
        <v>4169</v>
      </c>
      <c r="J1454" s="654" t="s">
        <v>4170</v>
      </c>
    </row>
    <row r="1455" spans="6:10" s="91" customFormat="1" ht="23.25" customHeight="1">
      <c r="F1455" s="654" t="s">
        <v>4171</v>
      </c>
      <c r="G1455" s="654" t="s">
        <v>830</v>
      </c>
      <c r="H1455" s="654" t="s">
        <v>829</v>
      </c>
      <c r="I1455" s="654" t="s">
        <v>4172</v>
      </c>
      <c r="J1455" s="654" t="s">
        <v>4173</v>
      </c>
    </row>
    <row r="1456" spans="6:10" s="91" customFormat="1" ht="35.25" customHeight="1">
      <c r="F1456" s="654" t="s">
        <v>4174</v>
      </c>
      <c r="G1456" s="654" t="s">
        <v>830</v>
      </c>
      <c r="H1456" s="654" t="s">
        <v>829</v>
      </c>
      <c r="I1456" s="654" t="s">
        <v>4175</v>
      </c>
      <c r="J1456" s="654" t="s">
        <v>4176</v>
      </c>
    </row>
    <row r="1457" spans="6:10" s="91" customFormat="1" ht="21" customHeight="1">
      <c r="F1457" s="654" t="s">
        <v>4177</v>
      </c>
      <c r="G1457" s="654" t="s">
        <v>830</v>
      </c>
      <c r="H1457" s="654" t="s">
        <v>829</v>
      </c>
      <c r="I1457" s="654" t="s">
        <v>4178</v>
      </c>
      <c r="J1457" s="654" t="s">
        <v>4179</v>
      </c>
    </row>
    <row r="1458" spans="6:10" s="91" customFormat="1" ht="33" customHeight="1">
      <c r="F1458" s="654" t="s">
        <v>4180</v>
      </c>
      <c r="G1458" s="654" t="s">
        <v>830</v>
      </c>
      <c r="H1458" s="654" t="s">
        <v>829</v>
      </c>
      <c r="I1458" s="654" t="s">
        <v>4181</v>
      </c>
      <c r="J1458" s="654" t="s">
        <v>4182</v>
      </c>
    </row>
    <row r="1459" spans="6:10" s="91" customFormat="1" ht="15" customHeight="1">
      <c r="F1459" s="654" t="s">
        <v>4183</v>
      </c>
      <c r="G1459" s="654" t="s">
        <v>830</v>
      </c>
      <c r="H1459" s="654" t="s">
        <v>829</v>
      </c>
      <c r="I1459" s="654" t="s">
        <v>4184</v>
      </c>
      <c r="J1459" s="654" t="s">
        <v>4185</v>
      </c>
    </row>
    <row r="1460" spans="6:10" s="91" customFormat="1" ht="15">
      <c r="F1460" s="654" t="s">
        <v>4186</v>
      </c>
      <c r="G1460" s="654" t="s">
        <v>830</v>
      </c>
      <c r="H1460" s="654" t="s">
        <v>829</v>
      </c>
      <c r="I1460" s="654" t="s">
        <v>4187</v>
      </c>
      <c r="J1460" s="654" t="s">
        <v>4188</v>
      </c>
    </row>
    <row r="1461" spans="6:10" s="91" customFormat="1" ht="18.75" customHeight="1">
      <c r="F1461" s="654" t="s">
        <v>4189</v>
      </c>
      <c r="G1461" s="654" t="s">
        <v>830</v>
      </c>
      <c r="H1461" s="654" t="s">
        <v>829</v>
      </c>
      <c r="I1461" s="654" t="s">
        <v>4190</v>
      </c>
      <c r="J1461" s="654" t="s">
        <v>4191</v>
      </c>
    </row>
    <row r="1462" spans="6:10" s="91" customFormat="1" ht="23.25" customHeight="1">
      <c r="F1462" s="654" t="s">
        <v>4192</v>
      </c>
      <c r="G1462" s="654" t="s">
        <v>830</v>
      </c>
      <c r="H1462" s="654" t="s">
        <v>829</v>
      </c>
      <c r="I1462" s="654" t="s">
        <v>4193</v>
      </c>
      <c r="J1462" s="654" t="s">
        <v>4194</v>
      </c>
    </row>
    <row r="1463" spans="6:10" s="91" customFormat="1" ht="35.25" customHeight="1">
      <c r="F1463" s="654" t="s">
        <v>4195</v>
      </c>
      <c r="G1463" s="654" t="s">
        <v>830</v>
      </c>
      <c r="H1463" s="654" t="s">
        <v>829</v>
      </c>
      <c r="I1463" s="654" t="s">
        <v>4196</v>
      </c>
      <c r="J1463" s="654" t="s">
        <v>4197</v>
      </c>
    </row>
    <row r="1464" spans="6:10" s="91" customFormat="1" ht="21" customHeight="1">
      <c r="F1464" s="654" t="s">
        <v>4198</v>
      </c>
      <c r="G1464" s="654" t="s">
        <v>830</v>
      </c>
      <c r="H1464" s="654" t="s">
        <v>829</v>
      </c>
      <c r="I1464" s="654" t="s">
        <v>4199</v>
      </c>
      <c r="J1464" s="654" t="s">
        <v>4200</v>
      </c>
    </row>
    <row r="1465" spans="6:10" s="91" customFormat="1" ht="33" customHeight="1">
      <c r="F1465" s="654" t="s">
        <v>4201</v>
      </c>
      <c r="G1465" s="654" t="s">
        <v>830</v>
      </c>
      <c r="H1465" s="654" t="s">
        <v>829</v>
      </c>
      <c r="I1465" s="654" t="s">
        <v>4202</v>
      </c>
      <c r="J1465" s="654" t="s">
        <v>4203</v>
      </c>
    </row>
    <row r="1466" spans="6:10" s="91" customFormat="1" ht="15" customHeight="1">
      <c r="F1466" s="654" t="s">
        <v>4204</v>
      </c>
      <c r="G1466" s="654" t="s">
        <v>830</v>
      </c>
      <c r="H1466" s="654" t="s">
        <v>829</v>
      </c>
      <c r="I1466" s="654" t="s">
        <v>4205</v>
      </c>
      <c r="J1466" s="654" t="s">
        <v>4206</v>
      </c>
    </row>
    <row r="1467" spans="6:10" s="91" customFormat="1" ht="15">
      <c r="F1467" s="654" t="s">
        <v>4207</v>
      </c>
      <c r="G1467" s="654" t="s">
        <v>830</v>
      </c>
      <c r="H1467" s="654" t="s">
        <v>829</v>
      </c>
      <c r="I1467" s="654" t="s">
        <v>4208</v>
      </c>
      <c r="J1467" s="654" t="s">
        <v>4209</v>
      </c>
    </row>
    <row r="1468" spans="6:10" s="91" customFormat="1" ht="18.75" customHeight="1">
      <c r="F1468" s="654" t="s">
        <v>4210</v>
      </c>
      <c r="G1468" s="654" t="s">
        <v>830</v>
      </c>
      <c r="H1468" s="654" t="s">
        <v>829</v>
      </c>
      <c r="I1468" s="654" t="s">
        <v>4211</v>
      </c>
      <c r="J1468" s="654" t="s">
        <v>4212</v>
      </c>
    </row>
    <row r="1469" spans="6:10" s="91" customFormat="1" ht="23.25" customHeight="1">
      <c r="F1469" s="654" t="s">
        <v>4213</v>
      </c>
      <c r="G1469" s="654" t="s">
        <v>830</v>
      </c>
      <c r="H1469" s="654" t="s">
        <v>829</v>
      </c>
      <c r="I1469" s="654" t="s">
        <v>4214</v>
      </c>
      <c r="J1469" s="654" t="s">
        <v>4215</v>
      </c>
    </row>
    <row r="1470" spans="6:10" s="91" customFormat="1" ht="35.25" customHeight="1">
      <c r="F1470" s="654" t="s">
        <v>4216</v>
      </c>
      <c r="G1470" s="654" t="s">
        <v>830</v>
      </c>
      <c r="H1470" s="654" t="s">
        <v>829</v>
      </c>
      <c r="I1470" s="654" t="s">
        <v>4217</v>
      </c>
      <c r="J1470" s="654" t="s">
        <v>4218</v>
      </c>
    </row>
    <row r="1471" spans="6:10" s="91" customFormat="1" ht="21" customHeight="1">
      <c r="F1471" s="654" t="s">
        <v>4219</v>
      </c>
      <c r="G1471" s="654" t="s">
        <v>830</v>
      </c>
      <c r="H1471" s="654" t="s">
        <v>829</v>
      </c>
      <c r="I1471" s="654" t="s">
        <v>4220</v>
      </c>
      <c r="J1471" s="654" t="s">
        <v>4221</v>
      </c>
    </row>
    <row r="1472" spans="6:10" s="91" customFormat="1" ht="33" customHeight="1">
      <c r="F1472" s="654" t="s">
        <v>4222</v>
      </c>
      <c r="G1472" s="654" t="s">
        <v>830</v>
      </c>
      <c r="H1472" s="654" t="s">
        <v>829</v>
      </c>
      <c r="I1472" s="654" t="s">
        <v>4223</v>
      </c>
      <c r="J1472" s="654" t="s">
        <v>4224</v>
      </c>
    </row>
    <row r="1473" spans="6:10" s="91" customFormat="1" ht="15" customHeight="1">
      <c r="F1473" s="654" t="s">
        <v>4225</v>
      </c>
      <c r="G1473" s="654" t="s">
        <v>830</v>
      </c>
      <c r="H1473" s="654" t="s">
        <v>829</v>
      </c>
      <c r="I1473" s="654" t="s">
        <v>4226</v>
      </c>
      <c r="J1473" s="654" t="s">
        <v>4227</v>
      </c>
    </row>
    <row r="1474" spans="6:10" s="91" customFormat="1" ht="15">
      <c r="F1474" s="654" t="s">
        <v>4228</v>
      </c>
      <c r="G1474" s="654" t="s">
        <v>830</v>
      </c>
      <c r="H1474" s="654" t="s">
        <v>829</v>
      </c>
      <c r="I1474" s="654" t="s">
        <v>4229</v>
      </c>
      <c r="J1474" s="654" t="s">
        <v>4230</v>
      </c>
    </row>
    <row r="1475" spans="6:10" s="91" customFormat="1" ht="18.75" customHeight="1">
      <c r="F1475" s="654" t="s">
        <v>4231</v>
      </c>
      <c r="G1475" s="654" t="s">
        <v>830</v>
      </c>
      <c r="H1475" s="654" t="s">
        <v>829</v>
      </c>
      <c r="I1475" s="654" t="s">
        <v>4232</v>
      </c>
      <c r="J1475" s="654" t="s">
        <v>4233</v>
      </c>
    </row>
    <row r="1476" spans="6:10" s="91" customFormat="1" ht="23.25" customHeight="1">
      <c r="F1476" s="654" t="s">
        <v>4234</v>
      </c>
      <c r="G1476" s="654" t="s">
        <v>830</v>
      </c>
      <c r="H1476" s="654" t="s">
        <v>829</v>
      </c>
      <c r="I1476" s="654" t="s">
        <v>4235</v>
      </c>
      <c r="J1476" s="654" t="s">
        <v>4236</v>
      </c>
    </row>
    <row r="1477" spans="6:10" s="91" customFormat="1" ht="35.25" customHeight="1">
      <c r="F1477" s="654" t="s">
        <v>4237</v>
      </c>
      <c r="G1477" s="654" t="s">
        <v>830</v>
      </c>
      <c r="H1477" s="654" t="s">
        <v>829</v>
      </c>
      <c r="I1477" s="654" t="s">
        <v>4238</v>
      </c>
      <c r="J1477" s="654" t="s">
        <v>4239</v>
      </c>
    </row>
    <row r="1478" spans="6:10" s="91" customFormat="1" ht="21" customHeight="1">
      <c r="F1478" s="654" t="s">
        <v>4240</v>
      </c>
      <c r="G1478" s="654" t="s">
        <v>830</v>
      </c>
      <c r="H1478" s="654" t="s">
        <v>829</v>
      </c>
      <c r="I1478" s="654" t="s">
        <v>4241</v>
      </c>
      <c r="J1478" s="654" t="s">
        <v>4242</v>
      </c>
    </row>
    <row r="1479" spans="6:10" s="91" customFormat="1" ht="33" customHeight="1">
      <c r="F1479" s="654" t="s">
        <v>4243</v>
      </c>
      <c r="G1479" s="654" t="s">
        <v>830</v>
      </c>
      <c r="H1479" s="654" t="s">
        <v>829</v>
      </c>
      <c r="I1479" s="654" t="s">
        <v>4244</v>
      </c>
      <c r="J1479" s="654" t="s">
        <v>4245</v>
      </c>
    </row>
    <row r="1480" spans="6:10" s="91" customFormat="1" ht="15" customHeight="1">
      <c r="F1480" s="654" t="s">
        <v>4246</v>
      </c>
      <c r="G1480" s="654" t="s">
        <v>830</v>
      </c>
      <c r="H1480" s="654" t="s">
        <v>829</v>
      </c>
      <c r="I1480" s="654" t="s">
        <v>4247</v>
      </c>
      <c r="J1480" s="654" t="s">
        <v>4248</v>
      </c>
    </row>
    <row r="1481" spans="6:10" s="91" customFormat="1" ht="15">
      <c r="F1481" s="654" t="s">
        <v>4249</v>
      </c>
      <c r="G1481" s="654" t="s">
        <v>830</v>
      </c>
      <c r="H1481" s="654" t="s">
        <v>829</v>
      </c>
      <c r="I1481" s="654" t="s">
        <v>4250</v>
      </c>
      <c r="J1481" s="654" t="s">
        <v>4251</v>
      </c>
    </row>
    <row r="1482" spans="6:10" s="91" customFormat="1" ht="18.75" customHeight="1">
      <c r="F1482" s="654" t="s">
        <v>4252</v>
      </c>
      <c r="G1482" s="654" t="s">
        <v>830</v>
      </c>
      <c r="H1482" s="654" t="s">
        <v>829</v>
      </c>
      <c r="I1482" s="654" t="s">
        <v>4253</v>
      </c>
      <c r="J1482" s="654" t="s">
        <v>4254</v>
      </c>
    </row>
    <row r="1483" spans="6:10" s="91" customFormat="1" ht="23.25" customHeight="1">
      <c r="F1483" s="654" t="s">
        <v>4255</v>
      </c>
      <c r="G1483" s="654" t="s">
        <v>830</v>
      </c>
      <c r="H1483" s="654" t="s">
        <v>829</v>
      </c>
      <c r="I1483" s="654" t="s">
        <v>4256</v>
      </c>
      <c r="J1483" s="654" t="s">
        <v>4257</v>
      </c>
    </row>
    <row r="1484" spans="6:10" s="91" customFormat="1" ht="35.25" customHeight="1">
      <c r="F1484" s="654" t="s">
        <v>4258</v>
      </c>
      <c r="G1484" s="654" t="s">
        <v>830</v>
      </c>
      <c r="H1484" s="654" t="s">
        <v>829</v>
      </c>
      <c r="I1484" s="654" t="s">
        <v>4259</v>
      </c>
      <c r="J1484" s="654" t="s">
        <v>4260</v>
      </c>
    </row>
    <row r="1485" spans="6:10" s="91" customFormat="1" ht="21" customHeight="1">
      <c r="F1485" s="654" t="s">
        <v>4261</v>
      </c>
      <c r="G1485" s="654" t="s">
        <v>830</v>
      </c>
      <c r="H1485" s="654" t="s">
        <v>829</v>
      </c>
      <c r="I1485" s="654" t="s">
        <v>4262</v>
      </c>
      <c r="J1485" s="654" t="s">
        <v>4263</v>
      </c>
    </row>
    <row r="1486" spans="6:10" s="91" customFormat="1" ht="33" customHeight="1">
      <c r="F1486" s="654" t="s">
        <v>4264</v>
      </c>
      <c r="G1486" s="654" t="s">
        <v>830</v>
      </c>
      <c r="H1486" s="654" t="s">
        <v>829</v>
      </c>
      <c r="I1486" s="654" t="s">
        <v>4265</v>
      </c>
      <c r="J1486" s="654" t="s">
        <v>4266</v>
      </c>
    </row>
    <row r="1487" spans="6:10" s="91" customFormat="1" ht="15" customHeight="1">
      <c r="F1487" s="654" t="s">
        <v>4267</v>
      </c>
      <c r="G1487" s="654" t="s">
        <v>830</v>
      </c>
      <c r="H1487" s="654" t="s">
        <v>829</v>
      </c>
      <c r="I1487" s="654" t="s">
        <v>4268</v>
      </c>
      <c r="J1487" s="654" t="s">
        <v>4269</v>
      </c>
    </row>
    <row r="1488" spans="6:10" s="91" customFormat="1" ht="15">
      <c r="F1488" s="654" t="s">
        <v>4270</v>
      </c>
      <c r="G1488" s="654" t="s">
        <v>830</v>
      </c>
      <c r="H1488" s="654" t="s">
        <v>829</v>
      </c>
      <c r="I1488" s="654" t="s">
        <v>4271</v>
      </c>
      <c r="J1488" s="654" t="s">
        <v>4272</v>
      </c>
    </row>
    <row r="1489" spans="6:10" s="91" customFormat="1" ht="18.75" customHeight="1">
      <c r="F1489" s="654" t="s">
        <v>4273</v>
      </c>
      <c r="G1489" s="654" t="s">
        <v>830</v>
      </c>
      <c r="H1489" s="654" t="s">
        <v>829</v>
      </c>
      <c r="I1489" s="654" t="s">
        <v>4274</v>
      </c>
      <c r="J1489" s="654" t="s">
        <v>4275</v>
      </c>
    </row>
    <row r="1490" spans="6:10" s="91" customFormat="1" ht="23.25" customHeight="1">
      <c r="F1490" s="654" t="s">
        <v>4276</v>
      </c>
      <c r="G1490" s="654" t="s">
        <v>830</v>
      </c>
      <c r="H1490" s="654" t="s">
        <v>829</v>
      </c>
      <c r="I1490" s="654" t="s">
        <v>4277</v>
      </c>
      <c r="J1490" s="654" t="s">
        <v>4278</v>
      </c>
    </row>
    <row r="1491" spans="6:10" s="91" customFormat="1" ht="35.25" customHeight="1">
      <c r="F1491" s="654" t="s">
        <v>4279</v>
      </c>
      <c r="G1491" s="654" t="s">
        <v>830</v>
      </c>
      <c r="H1491" s="654" t="s">
        <v>829</v>
      </c>
      <c r="I1491" s="654" t="s">
        <v>4280</v>
      </c>
      <c r="J1491" s="654" t="s">
        <v>4281</v>
      </c>
    </row>
    <row r="1492" spans="6:10" s="91" customFormat="1" ht="21" customHeight="1">
      <c r="F1492" s="654" t="s">
        <v>4282</v>
      </c>
      <c r="G1492" s="654" t="s">
        <v>830</v>
      </c>
      <c r="H1492" s="654" t="s">
        <v>829</v>
      </c>
      <c r="I1492" s="654" t="s">
        <v>4283</v>
      </c>
      <c r="J1492" s="654" t="s">
        <v>4284</v>
      </c>
    </row>
    <row r="1493" spans="6:10" s="91" customFormat="1" ht="33" customHeight="1">
      <c r="F1493" s="654" t="s">
        <v>4285</v>
      </c>
      <c r="G1493" s="654" t="s">
        <v>830</v>
      </c>
      <c r="H1493" s="654" t="s">
        <v>829</v>
      </c>
      <c r="I1493" s="654" t="s">
        <v>4286</v>
      </c>
      <c r="J1493" s="654" t="s">
        <v>4287</v>
      </c>
    </row>
    <row r="1494" spans="6:10" s="91" customFormat="1" ht="15" customHeight="1">
      <c r="F1494" s="654" t="s">
        <v>4288</v>
      </c>
      <c r="G1494" s="654" t="s">
        <v>830</v>
      </c>
      <c r="H1494" s="654" t="s">
        <v>829</v>
      </c>
      <c r="I1494" s="654" t="s">
        <v>4289</v>
      </c>
      <c r="J1494" s="654" t="s">
        <v>4290</v>
      </c>
    </row>
    <row r="1495" spans="6:10" s="91" customFormat="1" ht="15">
      <c r="F1495" s="654" t="s">
        <v>4291</v>
      </c>
      <c r="G1495" s="654" t="s">
        <v>830</v>
      </c>
      <c r="H1495" s="654" t="s">
        <v>829</v>
      </c>
      <c r="I1495" s="654" t="s">
        <v>4292</v>
      </c>
      <c r="J1495" s="654" t="s">
        <v>4293</v>
      </c>
    </row>
    <row r="1496" spans="6:10" s="91" customFormat="1" ht="18.75" customHeight="1">
      <c r="F1496" s="654" t="s">
        <v>4294</v>
      </c>
      <c r="G1496" s="654" t="s">
        <v>830</v>
      </c>
      <c r="H1496" s="654" t="s">
        <v>829</v>
      </c>
      <c r="I1496" s="654" t="s">
        <v>4295</v>
      </c>
      <c r="J1496" s="654" t="s">
        <v>4296</v>
      </c>
    </row>
    <row r="1497" spans="6:10" s="91" customFormat="1" ht="23.25" customHeight="1">
      <c r="F1497" s="654" t="s">
        <v>4297</v>
      </c>
      <c r="G1497" s="654" t="s">
        <v>830</v>
      </c>
      <c r="H1497" s="654" t="s">
        <v>829</v>
      </c>
      <c r="I1497" s="654" t="s">
        <v>4298</v>
      </c>
      <c r="J1497" s="654" t="s">
        <v>4299</v>
      </c>
    </row>
    <row r="1498" spans="6:10" s="91" customFormat="1" ht="35.25" customHeight="1">
      <c r="F1498" s="654" t="s">
        <v>4300</v>
      </c>
      <c r="G1498" s="654" t="s">
        <v>830</v>
      </c>
      <c r="H1498" s="654" t="s">
        <v>829</v>
      </c>
      <c r="I1498" s="654" t="s">
        <v>4301</v>
      </c>
      <c r="J1498" s="654" t="s">
        <v>4302</v>
      </c>
    </row>
    <row r="1499" spans="6:10" s="91" customFormat="1" ht="21" customHeight="1">
      <c r="F1499" s="654" t="s">
        <v>4303</v>
      </c>
      <c r="G1499" s="654" t="s">
        <v>830</v>
      </c>
      <c r="H1499" s="654" t="s">
        <v>829</v>
      </c>
      <c r="I1499" s="654" t="s">
        <v>4304</v>
      </c>
      <c r="J1499" s="654" t="s">
        <v>4305</v>
      </c>
    </row>
    <row r="1500" spans="6:10" s="91" customFormat="1" ht="33" customHeight="1">
      <c r="F1500" s="654" t="s">
        <v>4306</v>
      </c>
      <c r="G1500" s="654" t="s">
        <v>830</v>
      </c>
      <c r="H1500" s="654" t="s">
        <v>829</v>
      </c>
      <c r="I1500" s="654" t="s">
        <v>4307</v>
      </c>
      <c r="J1500" s="654" t="s">
        <v>4308</v>
      </c>
    </row>
    <row r="1501" spans="6:10" s="91" customFormat="1" ht="15" customHeight="1">
      <c r="F1501" s="654" t="s">
        <v>4309</v>
      </c>
      <c r="G1501" s="654" t="s">
        <v>830</v>
      </c>
      <c r="H1501" s="654" t="s">
        <v>829</v>
      </c>
      <c r="I1501" s="654" t="s">
        <v>4310</v>
      </c>
      <c r="J1501" s="654" t="s">
        <v>4311</v>
      </c>
    </row>
    <row r="1502" spans="6:10" s="91" customFormat="1" ht="15">
      <c r="F1502" s="654" t="s">
        <v>4312</v>
      </c>
      <c r="G1502" s="654" t="s">
        <v>830</v>
      </c>
      <c r="H1502" s="654" t="s">
        <v>829</v>
      </c>
      <c r="I1502" s="654" t="s">
        <v>4313</v>
      </c>
      <c r="J1502" s="654" t="s">
        <v>4314</v>
      </c>
    </row>
    <row r="1503" spans="6:10" s="91" customFormat="1" ht="18.75" customHeight="1">
      <c r="F1503" s="654" t="s">
        <v>4315</v>
      </c>
      <c r="G1503" s="654" t="s">
        <v>830</v>
      </c>
      <c r="H1503" s="654" t="s">
        <v>829</v>
      </c>
      <c r="I1503" s="654" t="s">
        <v>4316</v>
      </c>
      <c r="J1503" s="654" t="s">
        <v>4317</v>
      </c>
    </row>
    <row r="1504" spans="6:10" s="91" customFormat="1" ht="23.25" customHeight="1">
      <c r="F1504" s="654" t="s">
        <v>4318</v>
      </c>
      <c r="G1504" s="654" t="s">
        <v>830</v>
      </c>
      <c r="H1504" s="654" t="s">
        <v>829</v>
      </c>
      <c r="I1504" s="654" t="s">
        <v>4319</v>
      </c>
      <c r="J1504" s="654" t="s">
        <v>4320</v>
      </c>
    </row>
    <row r="1505" spans="6:10" s="91" customFormat="1" ht="35.25" customHeight="1">
      <c r="F1505" s="654" t="s">
        <v>4321</v>
      </c>
      <c r="G1505" s="654" t="s">
        <v>830</v>
      </c>
      <c r="H1505" s="654" t="s">
        <v>829</v>
      </c>
      <c r="I1505" s="654" t="s">
        <v>4322</v>
      </c>
      <c r="J1505" s="654" t="s">
        <v>4323</v>
      </c>
    </row>
    <row r="1506" spans="6:10" s="91" customFormat="1" ht="21" customHeight="1">
      <c r="F1506" s="654" t="s">
        <v>4324</v>
      </c>
      <c r="G1506" s="654" t="s">
        <v>830</v>
      </c>
      <c r="H1506" s="654" t="s">
        <v>829</v>
      </c>
      <c r="I1506" s="654" t="s">
        <v>4325</v>
      </c>
      <c r="J1506" s="654" t="s">
        <v>4326</v>
      </c>
    </row>
    <row r="1507" spans="6:10" s="91" customFormat="1" ht="33" customHeight="1">
      <c r="F1507" s="654" t="s">
        <v>4327</v>
      </c>
      <c r="G1507" s="654" t="s">
        <v>830</v>
      </c>
      <c r="H1507" s="654" t="s">
        <v>829</v>
      </c>
      <c r="I1507" s="654" t="s">
        <v>4328</v>
      </c>
      <c r="J1507" s="654" t="s">
        <v>4329</v>
      </c>
    </row>
    <row r="1508" spans="6:10" s="91" customFormat="1" ht="15" customHeight="1">
      <c r="F1508" s="654" t="s">
        <v>4330</v>
      </c>
      <c r="G1508" s="654" t="s">
        <v>830</v>
      </c>
      <c r="H1508" s="654" t="s">
        <v>829</v>
      </c>
      <c r="I1508" s="654" t="s">
        <v>4331</v>
      </c>
      <c r="J1508" s="654" t="s">
        <v>4332</v>
      </c>
    </row>
    <row r="1509" spans="6:10" s="91" customFormat="1" ht="15">
      <c r="F1509" s="654" t="s">
        <v>4333</v>
      </c>
      <c r="G1509" s="654" t="s">
        <v>830</v>
      </c>
      <c r="H1509" s="654" t="s">
        <v>829</v>
      </c>
      <c r="I1509" s="654" t="s">
        <v>4334</v>
      </c>
      <c r="J1509" s="654" t="s">
        <v>4335</v>
      </c>
    </row>
    <row r="1510" spans="6:10" s="91" customFormat="1" ht="18.75" customHeight="1">
      <c r="F1510" s="654" t="s">
        <v>4336</v>
      </c>
      <c r="G1510" s="654" t="s">
        <v>830</v>
      </c>
      <c r="H1510" s="654" t="s">
        <v>829</v>
      </c>
      <c r="I1510" s="654" t="s">
        <v>4337</v>
      </c>
      <c r="J1510" s="654" t="s">
        <v>4338</v>
      </c>
    </row>
    <row r="1511" spans="6:10" s="91" customFormat="1" ht="23.25" customHeight="1">
      <c r="F1511" s="654" t="s">
        <v>4339</v>
      </c>
      <c r="G1511" s="654" t="s">
        <v>830</v>
      </c>
      <c r="H1511" s="654" t="s">
        <v>829</v>
      </c>
      <c r="I1511" s="654" t="s">
        <v>4340</v>
      </c>
      <c r="J1511" s="654" t="s">
        <v>4341</v>
      </c>
    </row>
    <row r="1512" spans="6:10" s="91" customFormat="1" ht="35.25" customHeight="1">
      <c r="F1512" s="654" t="s">
        <v>4342</v>
      </c>
      <c r="G1512" s="654" t="s">
        <v>830</v>
      </c>
      <c r="H1512" s="654" t="s">
        <v>829</v>
      </c>
      <c r="I1512" s="654" t="s">
        <v>4343</v>
      </c>
      <c r="J1512" s="654" t="s">
        <v>4344</v>
      </c>
    </row>
    <row r="1513" spans="6:10" s="91" customFormat="1" ht="21" customHeight="1">
      <c r="F1513" s="654" t="s">
        <v>4345</v>
      </c>
      <c r="G1513" s="654" t="s">
        <v>830</v>
      </c>
      <c r="H1513" s="654" t="s">
        <v>829</v>
      </c>
      <c r="I1513" s="654" t="s">
        <v>4346</v>
      </c>
      <c r="J1513" s="654" t="s">
        <v>4347</v>
      </c>
    </row>
    <row r="1514" spans="6:10" s="91" customFormat="1" ht="33" customHeight="1">
      <c r="F1514" s="654" t="s">
        <v>4348</v>
      </c>
      <c r="G1514" s="654" t="s">
        <v>830</v>
      </c>
      <c r="H1514" s="654" t="s">
        <v>829</v>
      </c>
      <c r="I1514" s="654" t="s">
        <v>4349</v>
      </c>
      <c r="J1514" s="654" t="s">
        <v>4350</v>
      </c>
    </row>
    <row r="1515" spans="6:10" s="91" customFormat="1" ht="15" customHeight="1">
      <c r="F1515" s="654" t="s">
        <v>4351</v>
      </c>
      <c r="G1515" s="654" t="s">
        <v>830</v>
      </c>
      <c r="H1515" s="654" t="s">
        <v>829</v>
      </c>
      <c r="I1515" s="654" t="s">
        <v>4352</v>
      </c>
      <c r="J1515" s="654" t="s">
        <v>4353</v>
      </c>
    </row>
    <row r="1516" spans="6:10" s="91" customFormat="1" ht="15">
      <c r="F1516" s="654" t="s">
        <v>4354</v>
      </c>
      <c r="G1516" s="654" t="s">
        <v>830</v>
      </c>
      <c r="H1516" s="654" t="s">
        <v>829</v>
      </c>
      <c r="I1516" s="654" t="s">
        <v>4355</v>
      </c>
      <c r="J1516" s="654" t="s">
        <v>4356</v>
      </c>
    </row>
    <row r="1517" spans="6:10" s="91" customFormat="1" ht="18.75" customHeight="1">
      <c r="F1517" s="654" t="s">
        <v>4357</v>
      </c>
      <c r="G1517" s="654" t="s">
        <v>830</v>
      </c>
      <c r="H1517" s="654" t="s">
        <v>829</v>
      </c>
      <c r="I1517" s="654" t="s">
        <v>4358</v>
      </c>
      <c r="J1517" s="654" t="s">
        <v>4359</v>
      </c>
    </row>
    <row r="1518" spans="6:10" s="91" customFormat="1" ht="23.25" customHeight="1">
      <c r="F1518" s="654" t="s">
        <v>4360</v>
      </c>
      <c r="G1518" s="654" t="s">
        <v>830</v>
      </c>
      <c r="H1518" s="654" t="s">
        <v>829</v>
      </c>
      <c r="I1518" s="654" t="s">
        <v>4361</v>
      </c>
      <c r="J1518" s="654" t="s">
        <v>4362</v>
      </c>
    </row>
    <row r="1519" spans="6:10" s="91" customFormat="1" ht="35.25" customHeight="1">
      <c r="F1519" s="654" t="s">
        <v>4363</v>
      </c>
      <c r="G1519" s="654" t="s">
        <v>830</v>
      </c>
      <c r="H1519" s="654" t="s">
        <v>829</v>
      </c>
      <c r="I1519" s="654" t="s">
        <v>4364</v>
      </c>
      <c r="J1519" s="654" t="s">
        <v>4365</v>
      </c>
    </row>
    <row r="1520" spans="6:10" s="91" customFormat="1" ht="21" customHeight="1">
      <c r="F1520" s="654" t="s">
        <v>4366</v>
      </c>
      <c r="G1520" s="654" t="s">
        <v>830</v>
      </c>
      <c r="H1520" s="654" t="s">
        <v>829</v>
      </c>
      <c r="I1520" s="654" t="s">
        <v>4367</v>
      </c>
      <c r="J1520" s="654" t="s">
        <v>4368</v>
      </c>
    </row>
    <row r="1521" spans="6:10" s="91" customFormat="1" ht="33" customHeight="1">
      <c r="F1521" s="654" t="s">
        <v>4369</v>
      </c>
      <c r="G1521" s="654" t="s">
        <v>830</v>
      </c>
      <c r="H1521" s="654" t="s">
        <v>829</v>
      </c>
      <c r="I1521" s="654" t="s">
        <v>4370</v>
      </c>
      <c r="J1521" s="654" t="s">
        <v>4371</v>
      </c>
    </row>
    <row r="1522" spans="6:10" s="91" customFormat="1" ht="15" customHeight="1">
      <c r="F1522" s="654" t="s">
        <v>4372</v>
      </c>
      <c r="G1522" s="654" t="s">
        <v>830</v>
      </c>
      <c r="H1522" s="654" t="s">
        <v>829</v>
      </c>
      <c r="I1522" s="654" t="s">
        <v>4373</v>
      </c>
      <c r="J1522" s="654" t="s">
        <v>4374</v>
      </c>
    </row>
    <row r="1523" spans="6:10" s="91" customFormat="1" ht="15">
      <c r="F1523" s="654" t="s">
        <v>4375</v>
      </c>
      <c r="G1523" s="654" t="s">
        <v>830</v>
      </c>
      <c r="H1523" s="654" t="s">
        <v>829</v>
      </c>
      <c r="I1523" s="654" t="s">
        <v>4376</v>
      </c>
      <c r="J1523" s="654" t="s">
        <v>4377</v>
      </c>
    </row>
    <row r="1524" spans="6:10" s="91" customFormat="1" ht="18.75" customHeight="1">
      <c r="F1524" s="654" t="s">
        <v>4378</v>
      </c>
      <c r="G1524" s="654" t="s">
        <v>830</v>
      </c>
      <c r="H1524" s="654" t="s">
        <v>829</v>
      </c>
      <c r="I1524" s="654" t="s">
        <v>4379</v>
      </c>
      <c r="J1524" s="654" t="s">
        <v>4380</v>
      </c>
    </row>
    <row r="1525" spans="6:10" s="91" customFormat="1" ht="23.25" customHeight="1">
      <c r="F1525" s="654" t="s">
        <v>4381</v>
      </c>
      <c r="G1525" s="654" t="s">
        <v>830</v>
      </c>
      <c r="H1525" s="654" t="s">
        <v>829</v>
      </c>
      <c r="I1525" s="654" t="s">
        <v>4382</v>
      </c>
      <c r="J1525" s="654" t="s">
        <v>4383</v>
      </c>
    </row>
    <row r="1526" spans="6:10" s="91" customFormat="1" ht="35.25" customHeight="1">
      <c r="F1526" s="654" t="s">
        <v>4384</v>
      </c>
      <c r="G1526" s="654" t="s">
        <v>830</v>
      </c>
      <c r="H1526" s="654" t="s">
        <v>829</v>
      </c>
      <c r="I1526" s="654" t="s">
        <v>4385</v>
      </c>
      <c r="J1526" s="654" t="s">
        <v>4386</v>
      </c>
    </row>
    <row r="1527" spans="6:10" s="91" customFormat="1" ht="21" customHeight="1">
      <c r="F1527" s="654" t="s">
        <v>4387</v>
      </c>
      <c r="G1527" s="654" t="s">
        <v>830</v>
      </c>
      <c r="H1527" s="654" t="s">
        <v>829</v>
      </c>
      <c r="I1527" s="654" t="s">
        <v>4388</v>
      </c>
      <c r="J1527" s="654" t="s">
        <v>4389</v>
      </c>
    </row>
    <row r="1528" spans="6:10" s="91" customFormat="1" ht="33" customHeight="1">
      <c r="F1528" s="654" t="s">
        <v>4390</v>
      </c>
      <c r="G1528" s="654" t="s">
        <v>830</v>
      </c>
      <c r="H1528" s="654" t="s">
        <v>829</v>
      </c>
      <c r="I1528" s="654" t="s">
        <v>4391</v>
      </c>
      <c r="J1528" s="654" t="s">
        <v>4392</v>
      </c>
    </row>
    <row r="1529" spans="6:10" s="91" customFormat="1" ht="15" customHeight="1">
      <c r="F1529" s="654" t="s">
        <v>4393</v>
      </c>
      <c r="G1529" s="654" t="s">
        <v>830</v>
      </c>
      <c r="H1529" s="654" t="s">
        <v>829</v>
      </c>
      <c r="I1529" s="654" t="s">
        <v>4394</v>
      </c>
      <c r="J1529" s="654" t="s">
        <v>4395</v>
      </c>
    </row>
    <row r="1530" spans="6:10" s="91" customFormat="1" ht="15">
      <c r="F1530" s="654" t="s">
        <v>4396</v>
      </c>
      <c r="G1530" s="654" t="s">
        <v>830</v>
      </c>
      <c r="H1530" s="654" t="s">
        <v>829</v>
      </c>
      <c r="I1530" s="654" t="s">
        <v>4397</v>
      </c>
      <c r="J1530" s="654" t="s">
        <v>4398</v>
      </c>
    </row>
    <row r="1531" spans="6:10" s="91" customFormat="1" ht="18.75" customHeight="1">
      <c r="F1531" s="654" t="s">
        <v>4399</v>
      </c>
      <c r="G1531" s="654" t="s">
        <v>830</v>
      </c>
      <c r="H1531" s="654" t="s">
        <v>829</v>
      </c>
      <c r="I1531" s="654" t="s">
        <v>4400</v>
      </c>
      <c r="J1531" s="654" t="s">
        <v>4401</v>
      </c>
    </row>
    <row r="1532" spans="6:10" s="91" customFormat="1" ht="23.25" customHeight="1">
      <c r="F1532" s="654" t="s">
        <v>4402</v>
      </c>
      <c r="G1532" s="654" t="s">
        <v>830</v>
      </c>
      <c r="H1532" s="654" t="s">
        <v>829</v>
      </c>
      <c r="I1532" s="654" t="s">
        <v>4403</v>
      </c>
      <c r="J1532" s="654" t="s">
        <v>4404</v>
      </c>
    </row>
    <row r="1533" spans="6:10" s="91" customFormat="1" ht="35.25" customHeight="1">
      <c r="F1533" s="654" t="s">
        <v>4405</v>
      </c>
      <c r="G1533" s="654" t="s">
        <v>830</v>
      </c>
      <c r="H1533" s="654" t="s">
        <v>829</v>
      </c>
      <c r="I1533" s="654" t="s">
        <v>4406</v>
      </c>
      <c r="J1533" s="654" t="s">
        <v>4407</v>
      </c>
    </row>
    <row r="1534" spans="6:10" s="91" customFormat="1" ht="21" customHeight="1">
      <c r="F1534" s="654" t="s">
        <v>4408</v>
      </c>
      <c r="G1534" s="654" t="s">
        <v>830</v>
      </c>
      <c r="H1534" s="654" t="s">
        <v>829</v>
      </c>
      <c r="I1534" s="654" t="s">
        <v>4409</v>
      </c>
      <c r="J1534" s="654" t="s">
        <v>4410</v>
      </c>
    </row>
    <row r="1535" spans="6:10" s="91" customFormat="1" ht="33" customHeight="1">
      <c r="F1535" s="654" t="s">
        <v>4411</v>
      </c>
      <c r="G1535" s="654" t="s">
        <v>830</v>
      </c>
      <c r="H1535" s="654" t="s">
        <v>829</v>
      </c>
      <c r="I1535" s="654" t="s">
        <v>4412</v>
      </c>
      <c r="J1535" s="654" t="s">
        <v>4413</v>
      </c>
    </row>
    <row r="1536" spans="6:10" s="91" customFormat="1" ht="15" customHeight="1">
      <c r="F1536" s="654" t="s">
        <v>4414</v>
      </c>
      <c r="G1536" s="654" t="s">
        <v>830</v>
      </c>
      <c r="H1536" s="654" t="s">
        <v>829</v>
      </c>
      <c r="I1536" s="654" t="s">
        <v>4415</v>
      </c>
      <c r="J1536" s="654" t="s">
        <v>4416</v>
      </c>
    </row>
    <row r="1537" spans="6:10" s="91" customFormat="1" ht="15">
      <c r="F1537" s="654" t="s">
        <v>4417</v>
      </c>
      <c r="G1537" s="654" t="s">
        <v>830</v>
      </c>
      <c r="H1537" s="654" t="s">
        <v>829</v>
      </c>
      <c r="I1537" s="654" t="s">
        <v>4418</v>
      </c>
      <c r="J1537" s="654" t="s">
        <v>4419</v>
      </c>
    </row>
    <row r="1538" spans="6:10" s="91" customFormat="1" ht="18.75" customHeight="1">
      <c r="F1538" s="654" t="s">
        <v>4420</v>
      </c>
      <c r="G1538" s="654" t="s">
        <v>830</v>
      </c>
      <c r="H1538" s="654" t="s">
        <v>829</v>
      </c>
      <c r="I1538" s="654" t="s">
        <v>4421</v>
      </c>
      <c r="J1538" s="654" t="s">
        <v>4422</v>
      </c>
    </row>
    <row r="1539" spans="6:10" s="91" customFormat="1" ht="23.25" customHeight="1">
      <c r="F1539" s="654" t="s">
        <v>4423</v>
      </c>
      <c r="G1539" s="654" t="s">
        <v>830</v>
      </c>
      <c r="H1539" s="654" t="s">
        <v>829</v>
      </c>
      <c r="I1539" s="654" t="s">
        <v>4424</v>
      </c>
      <c r="J1539" s="654" t="s">
        <v>4425</v>
      </c>
    </row>
    <row r="1540" spans="6:10" s="91" customFormat="1" ht="35.25" customHeight="1">
      <c r="F1540" s="654" t="s">
        <v>4426</v>
      </c>
      <c r="G1540" s="654" t="s">
        <v>830</v>
      </c>
      <c r="H1540" s="654" t="s">
        <v>829</v>
      </c>
      <c r="I1540" s="654" t="s">
        <v>4427</v>
      </c>
      <c r="J1540" s="654" t="s">
        <v>4428</v>
      </c>
    </row>
    <row r="1541" spans="6:10" s="91" customFormat="1" ht="21" customHeight="1">
      <c r="F1541" s="654" t="s">
        <v>4429</v>
      </c>
      <c r="G1541" s="654" t="s">
        <v>830</v>
      </c>
      <c r="H1541" s="654" t="s">
        <v>829</v>
      </c>
      <c r="I1541" s="654" t="s">
        <v>4430</v>
      </c>
      <c r="J1541" s="654" t="s">
        <v>4431</v>
      </c>
    </row>
    <row r="1542" spans="6:10" s="91" customFormat="1" ht="33" customHeight="1">
      <c r="F1542" s="654" t="s">
        <v>4432</v>
      </c>
      <c r="G1542" s="654" t="s">
        <v>830</v>
      </c>
      <c r="H1542" s="654" t="s">
        <v>829</v>
      </c>
      <c r="I1542" s="654" t="s">
        <v>4433</v>
      </c>
      <c r="J1542" s="654" t="s">
        <v>4434</v>
      </c>
    </row>
    <row r="1543" spans="6:10" s="91" customFormat="1" ht="15" customHeight="1">
      <c r="F1543" s="654" t="s">
        <v>4435</v>
      </c>
      <c r="G1543" s="654" t="s">
        <v>830</v>
      </c>
      <c r="H1543" s="654" t="s">
        <v>829</v>
      </c>
      <c r="I1543" s="654" t="s">
        <v>4436</v>
      </c>
      <c r="J1543" s="654" t="s">
        <v>4437</v>
      </c>
    </row>
    <row r="1544" spans="6:10" s="91" customFormat="1" ht="15">
      <c r="F1544" s="654" t="s">
        <v>4438</v>
      </c>
      <c r="G1544" s="654" t="s">
        <v>830</v>
      </c>
      <c r="H1544" s="654" t="s">
        <v>829</v>
      </c>
      <c r="I1544" s="654" t="s">
        <v>4439</v>
      </c>
      <c r="J1544" s="654" t="s">
        <v>4440</v>
      </c>
    </row>
    <row r="1545" spans="6:10" s="91" customFormat="1" ht="18.75" customHeight="1">
      <c r="F1545" s="654" t="s">
        <v>4441</v>
      </c>
      <c r="G1545" s="654" t="s">
        <v>830</v>
      </c>
      <c r="H1545" s="654" t="s">
        <v>829</v>
      </c>
      <c r="I1545" s="654" t="s">
        <v>4442</v>
      </c>
      <c r="J1545" s="654" t="s">
        <v>4443</v>
      </c>
    </row>
    <row r="1546" spans="6:10" s="91" customFormat="1" ht="23.25" customHeight="1">
      <c r="F1546" s="654" t="s">
        <v>4444</v>
      </c>
      <c r="G1546" s="654" t="s">
        <v>830</v>
      </c>
      <c r="H1546" s="654" t="s">
        <v>829</v>
      </c>
      <c r="I1546" s="654" t="s">
        <v>4445</v>
      </c>
      <c r="J1546" s="654" t="s">
        <v>4446</v>
      </c>
    </row>
    <row r="1547" spans="6:10" s="91" customFormat="1" ht="35.25" customHeight="1">
      <c r="F1547" s="654" t="s">
        <v>4447</v>
      </c>
      <c r="G1547" s="654" t="s">
        <v>830</v>
      </c>
      <c r="H1547" s="654" t="s">
        <v>829</v>
      </c>
      <c r="I1547" s="654" t="s">
        <v>4448</v>
      </c>
      <c r="J1547" s="654" t="s">
        <v>4449</v>
      </c>
    </row>
    <row r="1548" spans="6:10" s="91" customFormat="1" ht="21" customHeight="1">
      <c r="F1548" s="654" t="s">
        <v>4450</v>
      </c>
      <c r="G1548" s="654" t="s">
        <v>830</v>
      </c>
      <c r="H1548" s="654" t="s">
        <v>829</v>
      </c>
      <c r="I1548" s="654" t="s">
        <v>4451</v>
      </c>
      <c r="J1548" s="654" t="s">
        <v>4452</v>
      </c>
    </row>
    <row r="1549" spans="6:10" s="91" customFormat="1" ht="33" customHeight="1">
      <c r="F1549" s="654" t="s">
        <v>4453</v>
      </c>
      <c r="G1549" s="654" t="s">
        <v>830</v>
      </c>
      <c r="H1549" s="654" t="s">
        <v>829</v>
      </c>
      <c r="I1549" s="654" t="s">
        <v>4454</v>
      </c>
      <c r="J1549" s="654" t="s">
        <v>4455</v>
      </c>
    </row>
    <row r="1550" spans="6:10" s="91" customFormat="1" ht="15" customHeight="1">
      <c r="F1550" s="654" t="s">
        <v>4456</v>
      </c>
      <c r="G1550" s="654" t="s">
        <v>830</v>
      </c>
      <c r="H1550" s="654" t="s">
        <v>829</v>
      </c>
      <c r="I1550" s="654" t="s">
        <v>4457</v>
      </c>
      <c r="J1550" s="654" t="s">
        <v>4458</v>
      </c>
    </row>
    <row r="1551" spans="6:10" s="91" customFormat="1" ht="15">
      <c r="F1551" s="654" t="s">
        <v>4459</v>
      </c>
      <c r="G1551" s="654" t="s">
        <v>830</v>
      </c>
      <c r="H1551" s="654" t="s">
        <v>829</v>
      </c>
      <c r="I1551" s="654" t="s">
        <v>4460</v>
      </c>
      <c r="J1551" s="654" t="s">
        <v>4461</v>
      </c>
    </row>
    <row r="1552" spans="6:10" s="91" customFormat="1" ht="18.75" customHeight="1">
      <c r="F1552" s="654" t="s">
        <v>4462</v>
      </c>
      <c r="G1552" s="654" t="s">
        <v>830</v>
      </c>
      <c r="H1552" s="654" t="s">
        <v>829</v>
      </c>
      <c r="I1552" s="654" t="s">
        <v>4463</v>
      </c>
      <c r="J1552" s="654" t="s">
        <v>4464</v>
      </c>
    </row>
    <row r="1553" spans="6:10" s="91" customFormat="1" ht="23.25" customHeight="1">
      <c r="F1553" s="654" t="s">
        <v>4465</v>
      </c>
      <c r="G1553" s="654" t="s">
        <v>830</v>
      </c>
      <c r="H1553" s="654" t="s">
        <v>829</v>
      </c>
      <c r="I1553" s="654" t="s">
        <v>4466</v>
      </c>
      <c r="J1553" s="654" t="s">
        <v>4467</v>
      </c>
    </row>
    <row r="1554" spans="6:10" s="91" customFormat="1" ht="35.25" customHeight="1">
      <c r="F1554" s="654" t="s">
        <v>4468</v>
      </c>
      <c r="G1554" s="654" t="s">
        <v>830</v>
      </c>
      <c r="H1554" s="654" t="s">
        <v>829</v>
      </c>
      <c r="I1554" s="654" t="s">
        <v>4469</v>
      </c>
      <c r="J1554" s="654" t="s">
        <v>4470</v>
      </c>
    </row>
    <row r="1555" spans="6:10" s="91" customFormat="1" ht="21" customHeight="1">
      <c r="F1555" s="654" t="s">
        <v>4471</v>
      </c>
      <c r="G1555" s="654" t="s">
        <v>830</v>
      </c>
      <c r="H1555" s="654" t="s">
        <v>829</v>
      </c>
      <c r="I1555" s="654" t="s">
        <v>4472</v>
      </c>
      <c r="J1555" s="654" t="s">
        <v>4473</v>
      </c>
    </row>
    <row r="1556" spans="6:10" s="91" customFormat="1" ht="33" customHeight="1">
      <c r="F1556" s="654" t="s">
        <v>4474</v>
      </c>
      <c r="G1556" s="654" t="s">
        <v>830</v>
      </c>
      <c r="H1556" s="654" t="s">
        <v>829</v>
      </c>
      <c r="I1556" s="654" t="s">
        <v>4475</v>
      </c>
      <c r="J1556" s="654" t="s">
        <v>4476</v>
      </c>
    </row>
    <row r="1557" spans="6:10" s="91" customFormat="1" ht="15" customHeight="1">
      <c r="F1557" s="654" t="s">
        <v>4477</v>
      </c>
      <c r="G1557" s="654" t="s">
        <v>830</v>
      </c>
      <c r="H1557" s="654" t="s">
        <v>829</v>
      </c>
      <c r="I1557" s="654" t="s">
        <v>4478</v>
      </c>
      <c r="J1557" s="654" t="s">
        <v>4479</v>
      </c>
    </row>
    <row r="1558" spans="6:10" s="91" customFormat="1" ht="15">
      <c r="F1558" s="654" t="s">
        <v>4480</v>
      </c>
      <c r="G1558" s="654" t="s">
        <v>830</v>
      </c>
      <c r="H1558" s="654" t="s">
        <v>829</v>
      </c>
      <c r="I1558" s="654" t="s">
        <v>4481</v>
      </c>
      <c r="J1558" s="654" t="s">
        <v>4482</v>
      </c>
    </row>
    <row r="1559" spans="6:10" s="91" customFormat="1" ht="18.75" customHeight="1">
      <c r="F1559" s="654" t="s">
        <v>4483</v>
      </c>
      <c r="G1559" s="654" t="s">
        <v>830</v>
      </c>
      <c r="H1559" s="654" t="s">
        <v>829</v>
      </c>
      <c r="I1559" s="654" t="s">
        <v>4484</v>
      </c>
      <c r="J1559" s="654" t="s">
        <v>4485</v>
      </c>
    </row>
    <row r="1560" spans="6:10" s="91" customFormat="1" ht="23.25" customHeight="1">
      <c r="F1560" s="654" t="s">
        <v>4486</v>
      </c>
      <c r="G1560" s="654" t="s">
        <v>830</v>
      </c>
      <c r="H1560" s="654" t="s">
        <v>829</v>
      </c>
      <c r="I1560" s="654" t="s">
        <v>4487</v>
      </c>
      <c r="J1560" s="654" t="s">
        <v>4488</v>
      </c>
    </row>
    <row r="1561" spans="6:10" s="91" customFormat="1" ht="35.25" customHeight="1">
      <c r="F1561" s="654" t="s">
        <v>4489</v>
      </c>
      <c r="G1561" s="654" t="s">
        <v>830</v>
      </c>
      <c r="H1561" s="654" t="s">
        <v>829</v>
      </c>
      <c r="I1561" s="654" t="s">
        <v>4490</v>
      </c>
      <c r="J1561" s="654" t="s">
        <v>4491</v>
      </c>
    </row>
    <row r="1562" spans="6:10" s="91" customFormat="1" ht="21" customHeight="1">
      <c r="F1562" s="654" t="s">
        <v>4492</v>
      </c>
      <c r="G1562" s="654" t="s">
        <v>830</v>
      </c>
      <c r="H1562" s="654" t="s">
        <v>829</v>
      </c>
      <c r="I1562" s="654" t="s">
        <v>4493</v>
      </c>
      <c r="J1562" s="654" t="s">
        <v>4494</v>
      </c>
    </row>
    <row r="1563" spans="6:10" s="91" customFormat="1" ht="33" customHeight="1">
      <c r="F1563" s="654" t="s">
        <v>4495</v>
      </c>
      <c r="G1563" s="654" t="s">
        <v>830</v>
      </c>
      <c r="H1563" s="654" t="s">
        <v>829</v>
      </c>
      <c r="I1563" s="654" t="s">
        <v>4496</v>
      </c>
      <c r="J1563" s="654" t="s">
        <v>4497</v>
      </c>
    </row>
    <row r="1564" spans="6:10" s="91" customFormat="1" ht="15" customHeight="1">
      <c r="F1564" s="654" t="s">
        <v>4498</v>
      </c>
      <c r="G1564" s="654" t="s">
        <v>830</v>
      </c>
      <c r="H1564" s="654" t="s">
        <v>829</v>
      </c>
      <c r="I1564" s="654" t="s">
        <v>4499</v>
      </c>
      <c r="J1564" s="654" t="s">
        <v>4500</v>
      </c>
    </row>
    <row r="1565" spans="6:10" s="91" customFormat="1" ht="15">
      <c r="F1565" s="654" t="s">
        <v>4501</v>
      </c>
      <c r="G1565" s="654" t="s">
        <v>830</v>
      </c>
      <c r="H1565" s="654" t="s">
        <v>829</v>
      </c>
      <c r="I1565" s="654" t="s">
        <v>4502</v>
      </c>
      <c r="J1565" s="654" t="s">
        <v>4503</v>
      </c>
    </row>
    <row r="1566" spans="6:10" s="91" customFormat="1" ht="18.75" customHeight="1">
      <c r="F1566" s="654" t="s">
        <v>4504</v>
      </c>
      <c r="G1566" s="654" t="s">
        <v>830</v>
      </c>
      <c r="H1566" s="654" t="s">
        <v>829</v>
      </c>
      <c r="I1566" s="654" t="s">
        <v>4505</v>
      </c>
      <c r="J1566" s="654" t="s">
        <v>4506</v>
      </c>
    </row>
    <row r="1567" spans="6:10" s="91" customFormat="1" ht="23.25" customHeight="1">
      <c r="F1567" s="654" t="s">
        <v>4507</v>
      </c>
      <c r="G1567" s="654" t="s">
        <v>830</v>
      </c>
      <c r="H1567" s="654" t="s">
        <v>829</v>
      </c>
      <c r="I1567" s="654" t="s">
        <v>4508</v>
      </c>
      <c r="J1567" s="654" t="s">
        <v>4509</v>
      </c>
    </row>
    <row r="1568" spans="6:10" s="91" customFormat="1" ht="35.25" customHeight="1">
      <c r="F1568" s="654" t="s">
        <v>4510</v>
      </c>
      <c r="G1568" s="654" t="s">
        <v>830</v>
      </c>
      <c r="H1568" s="654" t="s">
        <v>829</v>
      </c>
      <c r="I1568" s="654" t="s">
        <v>4511</v>
      </c>
      <c r="J1568" s="654" t="s">
        <v>4512</v>
      </c>
    </row>
    <row r="1569" spans="6:10" s="91" customFormat="1" ht="21" customHeight="1">
      <c r="F1569" s="654" t="s">
        <v>4513</v>
      </c>
      <c r="G1569" s="654" t="s">
        <v>830</v>
      </c>
      <c r="H1569" s="654" t="s">
        <v>829</v>
      </c>
      <c r="I1569" s="654" t="s">
        <v>4514</v>
      </c>
      <c r="J1569" s="654" t="s">
        <v>4515</v>
      </c>
    </row>
    <row r="1570" spans="6:10" s="91" customFormat="1" ht="33" customHeight="1">
      <c r="F1570" s="654" t="s">
        <v>4516</v>
      </c>
      <c r="G1570" s="654" t="s">
        <v>832</v>
      </c>
      <c r="H1570" s="654" t="s">
        <v>831</v>
      </c>
      <c r="I1570" s="654" t="s">
        <v>868</v>
      </c>
      <c r="J1570" s="654" t="s">
        <v>4517</v>
      </c>
    </row>
    <row r="1571" spans="6:10" s="91" customFormat="1" ht="15" customHeight="1">
      <c r="F1571" s="654" t="s">
        <v>4518</v>
      </c>
      <c r="G1571" s="654" t="s">
        <v>832</v>
      </c>
      <c r="H1571" s="654" t="s">
        <v>831</v>
      </c>
      <c r="I1571" s="654" t="s">
        <v>870</v>
      </c>
      <c r="J1571" s="654" t="s">
        <v>4519</v>
      </c>
    </row>
    <row r="1572" spans="6:10" s="91" customFormat="1" ht="15">
      <c r="F1572" s="654" t="s">
        <v>4520</v>
      </c>
      <c r="G1572" s="654" t="s">
        <v>832</v>
      </c>
      <c r="H1572" s="654" t="s">
        <v>831</v>
      </c>
      <c r="I1572" s="654" t="s">
        <v>874</v>
      </c>
      <c r="J1572" s="654" t="s">
        <v>1862</v>
      </c>
    </row>
    <row r="1573" spans="6:10" s="91" customFormat="1" ht="18.75" customHeight="1">
      <c r="F1573" s="654" t="s">
        <v>4521</v>
      </c>
      <c r="G1573" s="654" t="s">
        <v>832</v>
      </c>
      <c r="H1573" s="654" t="s">
        <v>831</v>
      </c>
      <c r="I1573" s="654" t="s">
        <v>878</v>
      </c>
      <c r="J1573" s="654" t="s">
        <v>4522</v>
      </c>
    </row>
    <row r="1574" spans="6:10" s="91" customFormat="1" ht="23.25" customHeight="1">
      <c r="F1574" s="654" t="s">
        <v>4523</v>
      </c>
      <c r="G1574" s="654" t="s">
        <v>832</v>
      </c>
      <c r="H1574" s="654" t="s">
        <v>831</v>
      </c>
      <c r="I1574" s="654" t="s">
        <v>881</v>
      </c>
      <c r="J1574" s="654" t="s">
        <v>4524</v>
      </c>
    </row>
    <row r="1575" spans="6:10" s="91" customFormat="1" ht="35.25" customHeight="1">
      <c r="F1575" s="654" t="s">
        <v>4525</v>
      </c>
      <c r="G1575" s="654" t="s">
        <v>832</v>
      </c>
      <c r="H1575" s="654" t="s">
        <v>831</v>
      </c>
      <c r="I1575" s="654" t="s">
        <v>885</v>
      </c>
      <c r="J1575" s="654" t="s">
        <v>2806</v>
      </c>
    </row>
    <row r="1576" spans="6:10" s="91" customFormat="1" ht="21" customHeight="1">
      <c r="F1576" s="654" t="s">
        <v>4526</v>
      </c>
      <c r="G1576" s="654" t="s">
        <v>832</v>
      </c>
      <c r="H1576" s="654" t="s">
        <v>831</v>
      </c>
      <c r="I1576" s="654" t="s">
        <v>888</v>
      </c>
      <c r="J1576" s="654" t="s">
        <v>4527</v>
      </c>
    </row>
    <row r="1577" spans="6:10" s="91" customFormat="1" ht="33" customHeight="1">
      <c r="F1577" s="654" t="s">
        <v>4528</v>
      </c>
      <c r="G1577" s="654" t="s">
        <v>832</v>
      </c>
      <c r="H1577" s="654" t="s">
        <v>831</v>
      </c>
      <c r="I1577" s="654" t="s">
        <v>891</v>
      </c>
      <c r="J1577" s="654" t="s">
        <v>4529</v>
      </c>
    </row>
    <row r="1578" spans="6:10" s="91" customFormat="1" ht="15" customHeight="1">
      <c r="F1578" s="654" t="s">
        <v>4530</v>
      </c>
      <c r="G1578" s="654" t="s">
        <v>832</v>
      </c>
      <c r="H1578" s="654" t="s">
        <v>831</v>
      </c>
      <c r="I1578" s="654" t="s">
        <v>894</v>
      </c>
      <c r="J1578" s="654" t="s">
        <v>4531</v>
      </c>
    </row>
    <row r="1579" spans="6:10" s="91" customFormat="1" ht="15">
      <c r="F1579" s="654" t="s">
        <v>4532</v>
      </c>
      <c r="G1579" s="654" t="s">
        <v>832</v>
      </c>
      <c r="H1579" s="654" t="s">
        <v>831</v>
      </c>
      <c r="I1579" s="654" t="s">
        <v>898</v>
      </c>
      <c r="J1579" s="654" t="s">
        <v>4533</v>
      </c>
    </row>
    <row r="1580" spans="6:10" s="91" customFormat="1" ht="18.75" customHeight="1">
      <c r="F1580" s="654" t="s">
        <v>4534</v>
      </c>
      <c r="G1580" s="654" t="s">
        <v>832</v>
      </c>
      <c r="H1580" s="654" t="s">
        <v>831</v>
      </c>
      <c r="I1580" s="654" t="s">
        <v>901</v>
      </c>
      <c r="J1580" s="654" t="s">
        <v>4535</v>
      </c>
    </row>
    <row r="1581" spans="6:10" s="91" customFormat="1" ht="23.25" customHeight="1">
      <c r="F1581" s="654" t="s">
        <v>4536</v>
      </c>
      <c r="G1581" s="654" t="s">
        <v>832</v>
      </c>
      <c r="H1581" s="654" t="s">
        <v>831</v>
      </c>
      <c r="I1581" s="654" t="s">
        <v>972</v>
      </c>
      <c r="J1581" s="654" t="s">
        <v>4537</v>
      </c>
    </row>
    <row r="1582" spans="6:10" s="91" customFormat="1" ht="35.25" customHeight="1">
      <c r="F1582" s="654" t="s">
        <v>4538</v>
      </c>
      <c r="G1582" s="654" t="s">
        <v>832</v>
      </c>
      <c r="H1582" s="654" t="s">
        <v>831</v>
      </c>
      <c r="I1582" s="654" t="s">
        <v>974</v>
      </c>
      <c r="J1582" s="654" t="s">
        <v>4539</v>
      </c>
    </row>
    <row r="1583" spans="6:10" s="91" customFormat="1" ht="21" customHeight="1">
      <c r="F1583" s="654" t="s">
        <v>4540</v>
      </c>
      <c r="G1583" s="654" t="s">
        <v>832</v>
      </c>
      <c r="H1583" s="654" t="s">
        <v>831</v>
      </c>
      <c r="I1583" s="654" t="s">
        <v>976</v>
      </c>
      <c r="J1583" s="654" t="s">
        <v>4541</v>
      </c>
    </row>
    <row r="1584" spans="6:10" s="91" customFormat="1" ht="33" customHeight="1">
      <c r="F1584" s="654" t="s">
        <v>4542</v>
      </c>
      <c r="G1584" s="654" t="s">
        <v>832</v>
      </c>
      <c r="H1584" s="654" t="s">
        <v>831</v>
      </c>
      <c r="I1584" s="654" t="s">
        <v>979</v>
      </c>
      <c r="J1584" s="654" t="s">
        <v>4543</v>
      </c>
    </row>
    <row r="1585" spans="6:10" s="91" customFormat="1" ht="15" customHeight="1">
      <c r="F1585" s="654" t="s">
        <v>4544</v>
      </c>
      <c r="G1585" s="654" t="s">
        <v>832</v>
      </c>
      <c r="H1585" s="654" t="s">
        <v>831</v>
      </c>
      <c r="I1585" s="654" t="s">
        <v>982</v>
      </c>
      <c r="J1585" s="654" t="s">
        <v>4545</v>
      </c>
    </row>
    <row r="1586" spans="6:10" s="91" customFormat="1" ht="15">
      <c r="F1586" s="654" t="s">
        <v>4546</v>
      </c>
      <c r="G1586" s="654" t="s">
        <v>832</v>
      </c>
      <c r="H1586" s="654" t="s">
        <v>831</v>
      </c>
      <c r="I1586" s="654" t="s">
        <v>985</v>
      </c>
      <c r="J1586" s="654" t="s">
        <v>4547</v>
      </c>
    </row>
    <row r="1587" spans="6:10" s="91" customFormat="1" ht="18.75" customHeight="1">
      <c r="F1587" s="654" t="s">
        <v>4548</v>
      </c>
      <c r="G1587" s="654" t="s">
        <v>832</v>
      </c>
      <c r="H1587" s="654" t="s">
        <v>831</v>
      </c>
      <c r="I1587" s="654" t="s">
        <v>988</v>
      </c>
      <c r="J1587" s="654" t="s">
        <v>4549</v>
      </c>
    </row>
    <row r="1588" spans="6:10" s="91" customFormat="1" ht="23.25" customHeight="1">
      <c r="F1588" s="654" t="s">
        <v>4550</v>
      </c>
      <c r="G1588" s="654" t="s">
        <v>832</v>
      </c>
      <c r="H1588" s="654" t="s">
        <v>831</v>
      </c>
      <c r="I1588" s="654" t="s">
        <v>991</v>
      </c>
      <c r="J1588" s="654" t="s">
        <v>4551</v>
      </c>
    </row>
    <row r="1589" spans="6:10" s="91" customFormat="1" ht="35.25" customHeight="1">
      <c r="F1589" s="654" t="s">
        <v>4552</v>
      </c>
      <c r="G1589" s="654" t="s">
        <v>832</v>
      </c>
      <c r="H1589" s="654" t="s">
        <v>831</v>
      </c>
      <c r="I1589" s="654" t="s">
        <v>993</v>
      </c>
      <c r="J1589" s="654" t="s">
        <v>4553</v>
      </c>
    </row>
    <row r="1590" spans="6:10" s="91" customFormat="1" ht="21" customHeight="1">
      <c r="F1590" s="654" t="s">
        <v>4554</v>
      </c>
      <c r="G1590" s="654" t="s">
        <v>832</v>
      </c>
      <c r="H1590" s="654" t="s">
        <v>831</v>
      </c>
      <c r="I1590" s="654" t="s">
        <v>996</v>
      </c>
      <c r="J1590" s="654" t="s">
        <v>4555</v>
      </c>
    </row>
    <row r="1591" spans="6:10" s="91" customFormat="1" ht="33" customHeight="1">
      <c r="F1591" s="654" t="s">
        <v>4556</v>
      </c>
      <c r="G1591" s="654" t="s">
        <v>832</v>
      </c>
      <c r="H1591" s="654" t="s">
        <v>831</v>
      </c>
      <c r="I1591" s="654" t="s">
        <v>999</v>
      </c>
      <c r="J1591" s="654" t="s">
        <v>4557</v>
      </c>
    </row>
    <row r="1592" spans="6:10" s="91" customFormat="1" ht="15" customHeight="1">
      <c r="F1592" s="654" t="s">
        <v>4558</v>
      </c>
      <c r="G1592" s="654" t="s">
        <v>832</v>
      </c>
      <c r="H1592" s="654" t="s">
        <v>831</v>
      </c>
      <c r="I1592" s="654" t="s">
        <v>1002</v>
      </c>
      <c r="J1592" s="654" t="s">
        <v>4559</v>
      </c>
    </row>
    <row r="1593" spans="6:10" s="91" customFormat="1" ht="15">
      <c r="F1593" s="654" t="s">
        <v>4560</v>
      </c>
      <c r="G1593" s="654" t="s">
        <v>832</v>
      </c>
      <c r="H1593" s="654" t="s">
        <v>831</v>
      </c>
      <c r="I1593" s="654" t="s">
        <v>1005</v>
      </c>
      <c r="J1593" s="654" t="s">
        <v>4561</v>
      </c>
    </row>
    <row r="1594" spans="6:10" s="91" customFormat="1" ht="18.75" customHeight="1">
      <c r="F1594" s="654" t="s">
        <v>4562</v>
      </c>
      <c r="G1594" s="654" t="s">
        <v>832</v>
      </c>
      <c r="H1594" s="654" t="s">
        <v>831</v>
      </c>
      <c r="I1594" s="654" t="s">
        <v>1008</v>
      </c>
      <c r="J1594" s="654" t="s">
        <v>4563</v>
      </c>
    </row>
    <row r="1595" spans="6:10" s="91" customFormat="1" ht="23.25" customHeight="1">
      <c r="F1595" s="654" t="s">
        <v>4564</v>
      </c>
      <c r="G1595" s="654" t="s">
        <v>832</v>
      </c>
      <c r="H1595" s="654" t="s">
        <v>831</v>
      </c>
      <c r="I1595" s="654" t="s">
        <v>1011</v>
      </c>
      <c r="J1595" s="654" t="s">
        <v>4565</v>
      </c>
    </row>
    <row r="1596" spans="6:10" s="91" customFormat="1" ht="35.25" customHeight="1">
      <c r="F1596" s="654" t="s">
        <v>4566</v>
      </c>
      <c r="G1596" s="654" t="s">
        <v>832</v>
      </c>
      <c r="H1596" s="654" t="s">
        <v>831</v>
      </c>
      <c r="I1596" s="654" t="s">
        <v>1014</v>
      </c>
      <c r="J1596" s="654" t="s">
        <v>4567</v>
      </c>
    </row>
    <row r="1597" spans="6:10" s="91" customFormat="1" ht="21" customHeight="1">
      <c r="F1597" s="654" t="s">
        <v>4568</v>
      </c>
      <c r="G1597" s="654" t="s">
        <v>832</v>
      </c>
      <c r="H1597" s="654" t="s">
        <v>831</v>
      </c>
      <c r="I1597" s="654" t="s">
        <v>1017</v>
      </c>
      <c r="J1597" s="654" t="s">
        <v>4569</v>
      </c>
    </row>
    <row r="1598" spans="6:10" s="91" customFormat="1" ht="33" customHeight="1">
      <c r="F1598" s="654" t="s">
        <v>4570</v>
      </c>
      <c r="G1598" s="654" t="s">
        <v>832</v>
      </c>
      <c r="H1598" s="654" t="s">
        <v>831</v>
      </c>
      <c r="I1598" s="654" t="s">
        <v>1020</v>
      </c>
      <c r="J1598" s="654" t="s">
        <v>4571</v>
      </c>
    </row>
    <row r="1599" spans="6:10" s="91" customFormat="1" ht="15" customHeight="1">
      <c r="F1599" s="654" t="s">
        <v>4572</v>
      </c>
      <c r="G1599" s="654" t="s">
        <v>832</v>
      </c>
      <c r="H1599" s="654" t="s">
        <v>831</v>
      </c>
      <c r="I1599" s="654" t="s">
        <v>1023</v>
      </c>
      <c r="J1599" s="654" t="s">
        <v>4573</v>
      </c>
    </row>
    <row r="1600" spans="6:10" s="91" customFormat="1" ht="15">
      <c r="F1600" s="654" t="s">
        <v>4574</v>
      </c>
      <c r="G1600" s="654" t="s">
        <v>832</v>
      </c>
      <c r="H1600" s="654" t="s">
        <v>831</v>
      </c>
      <c r="I1600" s="654" t="s">
        <v>1026</v>
      </c>
      <c r="J1600" s="654" t="s">
        <v>4575</v>
      </c>
    </row>
    <row r="1601" spans="6:10" s="91" customFormat="1" ht="18.75" customHeight="1">
      <c r="F1601" s="654" t="s">
        <v>4576</v>
      </c>
      <c r="G1601" s="654" t="s">
        <v>832</v>
      </c>
      <c r="H1601" s="654" t="s">
        <v>831</v>
      </c>
      <c r="I1601" s="654" t="s">
        <v>1029</v>
      </c>
      <c r="J1601" s="654" t="s">
        <v>4577</v>
      </c>
    </row>
    <row r="1602" spans="6:10" s="91" customFormat="1" ht="23.25" customHeight="1">
      <c r="F1602" s="654" t="s">
        <v>4578</v>
      </c>
      <c r="G1602" s="654" t="s">
        <v>832</v>
      </c>
      <c r="H1602" s="654" t="s">
        <v>831</v>
      </c>
      <c r="I1602" s="654" t="s">
        <v>1032</v>
      </c>
      <c r="J1602" s="654" t="s">
        <v>4579</v>
      </c>
    </row>
    <row r="1603" spans="6:10" s="91" customFormat="1" ht="35.25" customHeight="1">
      <c r="F1603" s="654" t="s">
        <v>4580</v>
      </c>
      <c r="G1603" s="654" t="s">
        <v>832</v>
      </c>
      <c r="H1603" s="654" t="s">
        <v>831</v>
      </c>
      <c r="I1603" s="654" t="s">
        <v>1035</v>
      </c>
      <c r="J1603" s="654" t="s">
        <v>4581</v>
      </c>
    </row>
    <row r="1604" spans="6:10" s="91" customFormat="1" ht="21" customHeight="1">
      <c r="F1604" s="654" t="s">
        <v>4582</v>
      </c>
      <c r="G1604" s="654" t="s">
        <v>832</v>
      </c>
      <c r="H1604" s="654" t="s">
        <v>831</v>
      </c>
      <c r="I1604" s="654" t="s">
        <v>1038</v>
      </c>
      <c r="J1604" s="654" t="s">
        <v>4583</v>
      </c>
    </row>
    <row r="1605" spans="6:10" s="91" customFormat="1" ht="33" customHeight="1">
      <c r="F1605" s="654" t="s">
        <v>4584</v>
      </c>
      <c r="G1605" s="654" t="s">
        <v>832</v>
      </c>
      <c r="H1605" s="654" t="s">
        <v>831</v>
      </c>
      <c r="I1605" s="654" t="s">
        <v>1041</v>
      </c>
      <c r="J1605" s="654" t="s">
        <v>4585</v>
      </c>
    </row>
    <row r="1606" spans="6:10" s="91" customFormat="1" ht="15" customHeight="1">
      <c r="F1606" s="654" t="s">
        <v>4586</v>
      </c>
      <c r="G1606" s="654" t="s">
        <v>832</v>
      </c>
      <c r="H1606" s="654" t="s">
        <v>831</v>
      </c>
      <c r="I1606" s="654" t="s">
        <v>1044</v>
      </c>
      <c r="J1606" s="654" t="s">
        <v>2324</v>
      </c>
    </row>
    <row r="1607" spans="6:10" s="91" customFormat="1" ht="15">
      <c r="F1607" s="654" t="s">
        <v>4587</v>
      </c>
      <c r="G1607" s="654" t="s">
        <v>832</v>
      </c>
      <c r="H1607" s="654" t="s">
        <v>831</v>
      </c>
      <c r="I1607" s="654" t="s">
        <v>1047</v>
      </c>
      <c r="J1607" s="654" t="s">
        <v>4588</v>
      </c>
    </row>
    <row r="1608" spans="6:10" s="91" customFormat="1" ht="18.75" customHeight="1">
      <c r="F1608" s="654" t="s">
        <v>4589</v>
      </c>
      <c r="G1608" s="654" t="s">
        <v>832</v>
      </c>
      <c r="H1608" s="654" t="s">
        <v>831</v>
      </c>
      <c r="I1608" s="654" t="s">
        <v>1145</v>
      </c>
      <c r="J1608" s="654" t="s">
        <v>4590</v>
      </c>
    </row>
    <row r="1609" spans="6:10" s="91" customFormat="1" ht="23.25" customHeight="1">
      <c r="F1609" s="654" t="s">
        <v>4591</v>
      </c>
      <c r="G1609" s="654" t="s">
        <v>832</v>
      </c>
      <c r="H1609" s="654" t="s">
        <v>831</v>
      </c>
      <c r="I1609" s="654" t="s">
        <v>1148</v>
      </c>
      <c r="J1609" s="654" t="s">
        <v>4592</v>
      </c>
    </row>
    <row r="1610" spans="6:10" s="91" customFormat="1" ht="35.25" customHeight="1">
      <c r="F1610" s="654" t="s">
        <v>4593</v>
      </c>
      <c r="G1610" s="654" t="s">
        <v>832</v>
      </c>
      <c r="H1610" s="654" t="s">
        <v>831</v>
      </c>
      <c r="I1610" s="654" t="s">
        <v>1151</v>
      </c>
      <c r="J1610" s="654" t="s">
        <v>4594</v>
      </c>
    </row>
    <row r="1611" spans="6:10" s="91" customFormat="1" ht="21" customHeight="1">
      <c r="F1611" s="654" t="s">
        <v>4595</v>
      </c>
      <c r="G1611" s="654" t="s">
        <v>832</v>
      </c>
      <c r="H1611" s="654" t="s">
        <v>831</v>
      </c>
      <c r="I1611" s="654" t="s">
        <v>1154</v>
      </c>
      <c r="J1611" s="654" t="s">
        <v>4596</v>
      </c>
    </row>
    <row r="1612" spans="6:10" s="91" customFormat="1" ht="33" customHeight="1">
      <c r="F1612" s="654" t="s">
        <v>4597</v>
      </c>
      <c r="G1612" s="654" t="s">
        <v>832</v>
      </c>
      <c r="H1612" s="654" t="s">
        <v>831</v>
      </c>
      <c r="I1612" s="654" t="s">
        <v>1157</v>
      </c>
      <c r="J1612" s="654" t="s">
        <v>4598</v>
      </c>
    </row>
    <row r="1613" spans="6:10" s="91" customFormat="1" ht="15" customHeight="1">
      <c r="F1613" s="654" t="s">
        <v>4599</v>
      </c>
      <c r="G1613" s="654" t="s">
        <v>832</v>
      </c>
      <c r="H1613" s="654" t="s">
        <v>831</v>
      </c>
      <c r="I1613" s="654" t="s">
        <v>1160</v>
      </c>
      <c r="J1613" s="654" t="s">
        <v>4600</v>
      </c>
    </row>
    <row r="1614" spans="6:10" s="91" customFormat="1" ht="15">
      <c r="F1614" s="654" t="s">
        <v>4601</v>
      </c>
      <c r="G1614" s="654" t="s">
        <v>832</v>
      </c>
      <c r="H1614" s="654" t="s">
        <v>831</v>
      </c>
      <c r="I1614" s="654" t="s">
        <v>1163</v>
      </c>
      <c r="J1614" s="654" t="s">
        <v>4602</v>
      </c>
    </row>
    <row r="1615" spans="6:10" s="91" customFormat="1" ht="18.75" customHeight="1">
      <c r="F1615" s="654" t="s">
        <v>4603</v>
      </c>
      <c r="G1615" s="654" t="s">
        <v>832</v>
      </c>
      <c r="H1615" s="654" t="s">
        <v>831</v>
      </c>
      <c r="I1615" s="654" t="s">
        <v>1166</v>
      </c>
      <c r="J1615" s="654" t="s">
        <v>4604</v>
      </c>
    </row>
    <row r="1616" spans="6:10" s="91" customFormat="1" ht="23.25" customHeight="1">
      <c r="F1616" s="654" t="s">
        <v>4605</v>
      </c>
      <c r="G1616" s="654" t="s">
        <v>832</v>
      </c>
      <c r="H1616" s="654" t="s">
        <v>831</v>
      </c>
      <c r="I1616" s="654" t="s">
        <v>1169</v>
      </c>
      <c r="J1616" s="654" t="s">
        <v>2334</v>
      </c>
    </row>
    <row r="1617" spans="6:10" s="91" customFormat="1" ht="35.25" customHeight="1">
      <c r="F1617" s="654" t="s">
        <v>4606</v>
      </c>
      <c r="G1617" s="654" t="s">
        <v>832</v>
      </c>
      <c r="H1617" s="654" t="s">
        <v>831</v>
      </c>
      <c r="I1617" s="654" t="s">
        <v>1172</v>
      </c>
      <c r="J1617" s="654" t="s">
        <v>4607</v>
      </c>
    </row>
    <row r="1618" spans="6:10" s="91" customFormat="1" ht="21" customHeight="1">
      <c r="F1618" s="654" t="s">
        <v>4608</v>
      </c>
      <c r="G1618" s="654" t="s">
        <v>832</v>
      </c>
      <c r="H1618" s="654" t="s">
        <v>831</v>
      </c>
      <c r="I1618" s="654" t="s">
        <v>1174</v>
      </c>
      <c r="J1618" s="654" t="s">
        <v>4609</v>
      </c>
    </row>
    <row r="1619" spans="6:10" s="91" customFormat="1" ht="33" customHeight="1">
      <c r="F1619" s="654" t="s">
        <v>4610</v>
      </c>
      <c r="G1619" s="654" t="s">
        <v>832</v>
      </c>
      <c r="H1619" s="654" t="s">
        <v>831</v>
      </c>
      <c r="I1619" s="654" t="s">
        <v>1177</v>
      </c>
      <c r="J1619" s="654" t="s">
        <v>4611</v>
      </c>
    </row>
    <row r="1620" spans="6:10" s="91" customFormat="1" ht="15" customHeight="1">
      <c r="F1620" s="654" t="s">
        <v>4612</v>
      </c>
      <c r="G1620" s="654" t="s">
        <v>832</v>
      </c>
      <c r="H1620" s="654" t="s">
        <v>831</v>
      </c>
      <c r="I1620" s="654" t="s">
        <v>1180</v>
      </c>
      <c r="J1620" s="654" t="s">
        <v>4613</v>
      </c>
    </row>
    <row r="1621" spans="6:10" s="91" customFormat="1" ht="15">
      <c r="F1621" s="654" t="s">
        <v>4614</v>
      </c>
      <c r="G1621" s="654" t="s">
        <v>832</v>
      </c>
      <c r="H1621" s="654" t="s">
        <v>831</v>
      </c>
      <c r="I1621" s="654" t="s">
        <v>1183</v>
      </c>
      <c r="J1621" s="654" t="s">
        <v>4615</v>
      </c>
    </row>
    <row r="1622" spans="6:10" s="91" customFormat="1" ht="18.75" customHeight="1">
      <c r="F1622" s="654" t="s">
        <v>4616</v>
      </c>
      <c r="G1622" s="654" t="s">
        <v>832</v>
      </c>
      <c r="H1622" s="654" t="s">
        <v>831</v>
      </c>
      <c r="I1622" s="654" t="s">
        <v>1186</v>
      </c>
      <c r="J1622" s="654" t="s">
        <v>4617</v>
      </c>
    </row>
    <row r="1623" spans="6:10" s="91" customFormat="1" ht="23.25" customHeight="1">
      <c r="F1623" s="654" t="s">
        <v>4618</v>
      </c>
      <c r="G1623" s="654" t="s">
        <v>832</v>
      </c>
      <c r="H1623" s="654" t="s">
        <v>831</v>
      </c>
      <c r="I1623" s="654" t="s">
        <v>1189</v>
      </c>
      <c r="J1623" s="654" t="s">
        <v>4619</v>
      </c>
    </row>
    <row r="1624" spans="6:10" s="91" customFormat="1" ht="35.25" customHeight="1">
      <c r="F1624" s="654" t="s">
        <v>4620</v>
      </c>
      <c r="G1624" s="654" t="s">
        <v>832</v>
      </c>
      <c r="H1624" s="654" t="s">
        <v>831</v>
      </c>
      <c r="I1624" s="654" t="s">
        <v>1192</v>
      </c>
      <c r="J1624" s="654" t="s">
        <v>4621</v>
      </c>
    </row>
    <row r="1625" spans="6:10" s="91" customFormat="1" ht="21" customHeight="1">
      <c r="F1625" s="654" t="s">
        <v>4622</v>
      </c>
      <c r="G1625" s="654" t="s">
        <v>832</v>
      </c>
      <c r="H1625" s="654" t="s">
        <v>831</v>
      </c>
      <c r="I1625" s="654" t="s">
        <v>1195</v>
      </c>
      <c r="J1625" s="654" t="s">
        <v>4623</v>
      </c>
    </row>
    <row r="1626" spans="6:10" s="91" customFormat="1" ht="33" customHeight="1">
      <c r="F1626" s="654" t="s">
        <v>4624</v>
      </c>
      <c r="G1626" s="654" t="s">
        <v>832</v>
      </c>
      <c r="H1626" s="654" t="s">
        <v>831</v>
      </c>
      <c r="I1626" s="654" t="s">
        <v>1198</v>
      </c>
      <c r="J1626" s="654" t="s">
        <v>4625</v>
      </c>
    </row>
    <row r="1627" spans="6:10" s="91" customFormat="1" ht="15" customHeight="1">
      <c r="F1627" s="654" t="s">
        <v>4626</v>
      </c>
      <c r="G1627" s="654" t="s">
        <v>832</v>
      </c>
      <c r="H1627" s="654" t="s">
        <v>831</v>
      </c>
      <c r="I1627" s="654" t="s">
        <v>1201</v>
      </c>
      <c r="J1627" s="654" t="s">
        <v>4627</v>
      </c>
    </row>
    <row r="1628" spans="6:10" s="91" customFormat="1" ht="15">
      <c r="F1628" s="654" t="s">
        <v>4628</v>
      </c>
      <c r="G1628" s="654" t="s">
        <v>832</v>
      </c>
      <c r="H1628" s="654" t="s">
        <v>831</v>
      </c>
      <c r="I1628" s="654" t="s">
        <v>1204</v>
      </c>
      <c r="J1628" s="654" t="s">
        <v>4629</v>
      </c>
    </row>
    <row r="1629" spans="6:10" s="91" customFormat="1" ht="18.75" customHeight="1">
      <c r="F1629" s="654" t="s">
        <v>4630</v>
      </c>
      <c r="G1629" s="654" t="s">
        <v>832</v>
      </c>
      <c r="H1629" s="654" t="s">
        <v>831</v>
      </c>
      <c r="I1629" s="654" t="s">
        <v>1207</v>
      </c>
      <c r="J1629" s="654" t="s">
        <v>4631</v>
      </c>
    </row>
    <row r="1630" spans="6:10" s="91" customFormat="1" ht="23.25" customHeight="1">
      <c r="F1630" s="654" t="s">
        <v>4632</v>
      </c>
      <c r="G1630" s="654" t="s">
        <v>832</v>
      </c>
      <c r="H1630" s="654" t="s">
        <v>831</v>
      </c>
      <c r="I1630" s="654" t="s">
        <v>1210</v>
      </c>
      <c r="J1630" s="654" t="s">
        <v>1900</v>
      </c>
    </row>
    <row r="1631" spans="6:10" s="91" customFormat="1" ht="35.25" customHeight="1">
      <c r="F1631" s="654" t="s">
        <v>4633</v>
      </c>
      <c r="G1631" s="654" t="s">
        <v>832</v>
      </c>
      <c r="H1631" s="654" t="s">
        <v>831</v>
      </c>
      <c r="I1631" s="654" t="s">
        <v>1213</v>
      </c>
      <c r="J1631" s="654" t="s">
        <v>4634</v>
      </c>
    </row>
    <row r="1632" spans="6:10" s="91" customFormat="1" ht="21" customHeight="1">
      <c r="F1632" s="654" t="s">
        <v>4635</v>
      </c>
      <c r="G1632" s="654" t="s">
        <v>832</v>
      </c>
      <c r="H1632" s="654" t="s">
        <v>831</v>
      </c>
      <c r="I1632" s="654" t="s">
        <v>1216</v>
      </c>
      <c r="J1632" s="654" t="s">
        <v>4636</v>
      </c>
    </row>
    <row r="1633" spans="6:10" s="91" customFormat="1" ht="33" customHeight="1">
      <c r="F1633" s="654" t="s">
        <v>4637</v>
      </c>
      <c r="G1633" s="654" t="s">
        <v>832</v>
      </c>
      <c r="H1633" s="654" t="s">
        <v>831</v>
      </c>
      <c r="I1633" s="654" t="s">
        <v>1219</v>
      </c>
      <c r="J1633" s="654" t="s">
        <v>4638</v>
      </c>
    </row>
    <row r="1634" spans="6:10" s="91" customFormat="1" ht="15" customHeight="1">
      <c r="F1634" s="654" t="s">
        <v>4639</v>
      </c>
      <c r="G1634" s="654" t="s">
        <v>832</v>
      </c>
      <c r="H1634" s="654" t="s">
        <v>831</v>
      </c>
      <c r="I1634" s="654" t="s">
        <v>1222</v>
      </c>
      <c r="J1634" s="654" t="s">
        <v>4640</v>
      </c>
    </row>
    <row r="1635" spans="6:10" s="91" customFormat="1" ht="15">
      <c r="F1635" s="654" t="s">
        <v>4641</v>
      </c>
      <c r="G1635" s="654" t="s">
        <v>832</v>
      </c>
      <c r="H1635" s="654" t="s">
        <v>831</v>
      </c>
      <c r="I1635" s="654" t="s">
        <v>1225</v>
      </c>
      <c r="J1635" s="654" t="s">
        <v>1434</v>
      </c>
    </row>
    <row r="1636" spans="6:10" s="91" customFormat="1" ht="18.75" customHeight="1">
      <c r="F1636" s="654" t="s">
        <v>4642</v>
      </c>
      <c r="G1636" s="654" t="s">
        <v>832</v>
      </c>
      <c r="H1636" s="654" t="s">
        <v>831</v>
      </c>
      <c r="I1636" s="654" t="s">
        <v>1228</v>
      </c>
      <c r="J1636" s="654" t="s">
        <v>1551</v>
      </c>
    </row>
    <row r="1637" spans="6:10" s="91" customFormat="1" ht="23.25" customHeight="1">
      <c r="F1637" s="654" t="s">
        <v>4643</v>
      </c>
      <c r="G1637" s="654" t="s">
        <v>832</v>
      </c>
      <c r="H1637" s="654" t="s">
        <v>831</v>
      </c>
      <c r="I1637" s="654" t="s">
        <v>1231</v>
      </c>
      <c r="J1637" s="654" t="s">
        <v>4644</v>
      </c>
    </row>
    <row r="1638" spans="6:10" s="91" customFormat="1" ht="35.25" customHeight="1">
      <c r="F1638" s="654" t="s">
        <v>4645</v>
      </c>
      <c r="G1638" s="654" t="s">
        <v>832</v>
      </c>
      <c r="H1638" s="654" t="s">
        <v>831</v>
      </c>
      <c r="I1638" s="654" t="s">
        <v>1234</v>
      </c>
      <c r="J1638" s="654" t="s">
        <v>4646</v>
      </c>
    </row>
    <row r="1639" spans="6:10" s="91" customFormat="1" ht="21" customHeight="1">
      <c r="F1639" s="654" t="s">
        <v>4647</v>
      </c>
      <c r="G1639" s="654" t="s">
        <v>832</v>
      </c>
      <c r="H1639" s="654" t="s">
        <v>831</v>
      </c>
      <c r="I1639" s="654" t="s">
        <v>1237</v>
      </c>
      <c r="J1639" s="654" t="s">
        <v>4648</v>
      </c>
    </row>
    <row r="1640" spans="6:10" s="91" customFormat="1" ht="33" customHeight="1">
      <c r="F1640" s="654" t="s">
        <v>4649</v>
      </c>
      <c r="G1640" s="654" t="s">
        <v>832</v>
      </c>
      <c r="H1640" s="654" t="s">
        <v>831</v>
      </c>
      <c r="I1640" s="654" t="s">
        <v>1240</v>
      </c>
      <c r="J1640" s="654" t="s">
        <v>4650</v>
      </c>
    </row>
    <row r="1641" spans="6:10" s="91" customFormat="1" ht="15" customHeight="1">
      <c r="F1641" s="654" t="s">
        <v>4651</v>
      </c>
      <c r="G1641" s="654" t="s">
        <v>832</v>
      </c>
      <c r="H1641" s="654" t="s">
        <v>831</v>
      </c>
      <c r="I1641" s="654" t="s">
        <v>1243</v>
      </c>
      <c r="J1641" s="654" t="s">
        <v>1913</v>
      </c>
    </row>
    <row r="1642" spans="6:10" s="91" customFormat="1" ht="15">
      <c r="F1642" s="654" t="s">
        <v>4652</v>
      </c>
      <c r="G1642" s="654" t="s">
        <v>832</v>
      </c>
      <c r="H1642" s="654" t="s">
        <v>831</v>
      </c>
      <c r="I1642" s="654" t="s">
        <v>1246</v>
      </c>
      <c r="J1642" s="654" t="s">
        <v>4653</v>
      </c>
    </row>
    <row r="1643" spans="6:10" s="91" customFormat="1" ht="18.75" customHeight="1">
      <c r="F1643" s="654" t="s">
        <v>4654</v>
      </c>
      <c r="G1643" s="654" t="s">
        <v>832</v>
      </c>
      <c r="H1643" s="654" t="s">
        <v>831</v>
      </c>
      <c r="I1643" s="654" t="s">
        <v>1249</v>
      </c>
      <c r="J1643" s="654" t="s">
        <v>4655</v>
      </c>
    </row>
    <row r="1644" spans="6:10" s="91" customFormat="1" ht="23.25" customHeight="1">
      <c r="F1644" s="654" t="s">
        <v>4656</v>
      </c>
      <c r="G1644" s="654" t="s">
        <v>832</v>
      </c>
      <c r="H1644" s="654" t="s">
        <v>831</v>
      </c>
      <c r="I1644" s="654" t="s">
        <v>1252</v>
      </c>
      <c r="J1644" s="654" t="s">
        <v>4657</v>
      </c>
    </row>
    <row r="1645" spans="6:10" s="91" customFormat="1" ht="35.25" customHeight="1">
      <c r="F1645" s="654" t="s">
        <v>4658</v>
      </c>
      <c r="G1645" s="654" t="s">
        <v>832</v>
      </c>
      <c r="H1645" s="654" t="s">
        <v>831</v>
      </c>
      <c r="I1645" s="654" t="s">
        <v>1255</v>
      </c>
      <c r="J1645" s="654" t="s">
        <v>4659</v>
      </c>
    </row>
    <row r="1646" spans="6:10" s="91" customFormat="1" ht="21" customHeight="1">
      <c r="F1646" s="654" t="s">
        <v>4660</v>
      </c>
      <c r="G1646" s="654" t="s">
        <v>832</v>
      </c>
      <c r="H1646" s="654" t="s">
        <v>831</v>
      </c>
      <c r="I1646" s="654" t="s">
        <v>1258</v>
      </c>
      <c r="J1646" s="654" t="s">
        <v>4661</v>
      </c>
    </row>
    <row r="1647" spans="6:10" s="91" customFormat="1" ht="33" customHeight="1">
      <c r="F1647" s="654" t="s">
        <v>4662</v>
      </c>
      <c r="G1647" s="654" t="s">
        <v>832</v>
      </c>
      <c r="H1647" s="654" t="s">
        <v>831</v>
      </c>
      <c r="I1647" s="654" t="s">
        <v>1261</v>
      </c>
      <c r="J1647" s="654" t="s">
        <v>4663</v>
      </c>
    </row>
    <row r="1648" spans="6:10" s="91" customFormat="1" ht="15" customHeight="1">
      <c r="F1648" s="654" t="s">
        <v>4664</v>
      </c>
      <c r="G1648" s="654" t="s">
        <v>832</v>
      </c>
      <c r="H1648" s="654" t="s">
        <v>831</v>
      </c>
      <c r="I1648" s="654" t="s">
        <v>1264</v>
      </c>
      <c r="J1648" s="654" t="s">
        <v>4665</v>
      </c>
    </row>
    <row r="1649" spans="6:10" s="91" customFormat="1" ht="15">
      <c r="F1649" s="654" t="s">
        <v>4666</v>
      </c>
      <c r="G1649" s="654" t="s">
        <v>832</v>
      </c>
      <c r="H1649" s="654" t="s">
        <v>831</v>
      </c>
      <c r="I1649" s="654" t="s">
        <v>1267</v>
      </c>
      <c r="J1649" s="654" t="s">
        <v>4667</v>
      </c>
    </row>
    <row r="1650" spans="6:10" s="91" customFormat="1" ht="18.75" customHeight="1">
      <c r="F1650" s="654" t="s">
        <v>4668</v>
      </c>
      <c r="G1650" s="654" t="s">
        <v>832</v>
      </c>
      <c r="H1650" s="654" t="s">
        <v>831</v>
      </c>
      <c r="I1650" s="654" t="s">
        <v>1270</v>
      </c>
      <c r="J1650" s="654" t="s">
        <v>4669</v>
      </c>
    </row>
    <row r="1651" spans="6:10" s="91" customFormat="1" ht="23.25" customHeight="1">
      <c r="F1651" s="654" t="s">
        <v>4670</v>
      </c>
      <c r="G1651" s="654" t="s">
        <v>832</v>
      </c>
      <c r="H1651" s="654" t="s">
        <v>831</v>
      </c>
      <c r="I1651" s="654" t="s">
        <v>1273</v>
      </c>
      <c r="J1651" s="654" t="s">
        <v>4671</v>
      </c>
    </row>
    <row r="1652" spans="6:10" s="91" customFormat="1" ht="35.25" customHeight="1">
      <c r="F1652" s="654" t="s">
        <v>4672</v>
      </c>
      <c r="G1652" s="654" t="s">
        <v>832</v>
      </c>
      <c r="H1652" s="654" t="s">
        <v>831</v>
      </c>
      <c r="I1652" s="654" t="s">
        <v>1276</v>
      </c>
      <c r="J1652" s="654" t="s">
        <v>4673</v>
      </c>
    </row>
    <row r="1653" spans="6:10" s="91" customFormat="1" ht="21" customHeight="1">
      <c r="F1653" s="654" t="s">
        <v>4674</v>
      </c>
      <c r="G1653" s="654" t="s">
        <v>832</v>
      </c>
      <c r="H1653" s="654" t="s">
        <v>831</v>
      </c>
      <c r="I1653" s="654" t="s">
        <v>1279</v>
      </c>
      <c r="J1653" s="654" t="s">
        <v>4675</v>
      </c>
    </row>
    <row r="1654" spans="6:10" s="91" customFormat="1" ht="33" customHeight="1">
      <c r="F1654" s="654" t="s">
        <v>4676</v>
      </c>
      <c r="G1654" s="654" t="s">
        <v>832</v>
      </c>
      <c r="H1654" s="654" t="s">
        <v>831</v>
      </c>
      <c r="I1654" s="654" t="s">
        <v>1282</v>
      </c>
      <c r="J1654" s="654" t="s">
        <v>4677</v>
      </c>
    </row>
    <row r="1655" spans="6:10" s="91" customFormat="1" ht="15" customHeight="1">
      <c r="F1655" s="654" t="s">
        <v>4678</v>
      </c>
      <c r="G1655" s="654" t="s">
        <v>832</v>
      </c>
      <c r="H1655" s="654" t="s">
        <v>831</v>
      </c>
      <c r="I1655" s="654" t="s">
        <v>1285</v>
      </c>
      <c r="J1655" s="654" t="s">
        <v>4679</v>
      </c>
    </row>
    <row r="1656" spans="6:10" s="91" customFormat="1" ht="15">
      <c r="F1656" s="654" t="s">
        <v>4680</v>
      </c>
      <c r="G1656" s="654" t="s">
        <v>832</v>
      </c>
      <c r="H1656" s="654" t="s">
        <v>831</v>
      </c>
      <c r="I1656" s="654" t="s">
        <v>1288</v>
      </c>
      <c r="J1656" s="654" t="s">
        <v>4681</v>
      </c>
    </row>
    <row r="1657" spans="6:10" s="91" customFormat="1" ht="18.75" customHeight="1">
      <c r="F1657" s="654" t="s">
        <v>4682</v>
      </c>
      <c r="G1657" s="654" t="s">
        <v>832</v>
      </c>
      <c r="H1657" s="654" t="s">
        <v>831</v>
      </c>
      <c r="I1657" s="654" t="s">
        <v>1291</v>
      </c>
      <c r="J1657" s="654" t="s">
        <v>4683</v>
      </c>
    </row>
    <row r="1658" spans="6:10" s="91" customFormat="1" ht="23.25" customHeight="1">
      <c r="F1658" s="654" t="s">
        <v>4684</v>
      </c>
      <c r="G1658" s="654" t="s">
        <v>832</v>
      </c>
      <c r="H1658" s="654" t="s">
        <v>831</v>
      </c>
      <c r="I1658" s="654" t="s">
        <v>1294</v>
      </c>
      <c r="J1658" s="654" t="s">
        <v>4685</v>
      </c>
    </row>
    <row r="1659" spans="6:10" s="91" customFormat="1" ht="35.25" customHeight="1">
      <c r="F1659" s="654" t="s">
        <v>4686</v>
      </c>
      <c r="G1659" s="654" t="s">
        <v>832</v>
      </c>
      <c r="H1659" s="654" t="s">
        <v>831</v>
      </c>
      <c r="I1659" s="654" t="s">
        <v>1297</v>
      </c>
      <c r="J1659" s="654" t="s">
        <v>4687</v>
      </c>
    </row>
    <row r="1660" spans="6:10" s="91" customFormat="1" ht="21" customHeight="1">
      <c r="F1660" s="654" t="s">
        <v>4688</v>
      </c>
      <c r="G1660" s="654" t="s">
        <v>832</v>
      </c>
      <c r="H1660" s="654" t="s">
        <v>831</v>
      </c>
      <c r="I1660" s="654" t="s">
        <v>1300</v>
      </c>
      <c r="J1660" s="654" t="s">
        <v>4689</v>
      </c>
    </row>
    <row r="1661" spans="6:10" s="91" customFormat="1" ht="33" customHeight="1">
      <c r="F1661" s="654" t="s">
        <v>4690</v>
      </c>
      <c r="G1661" s="654" t="s">
        <v>832</v>
      </c>
      <c r="H1661" s="654" t="s">
        <v>831</v>
      </c>
      <c r="I1661" s="654" t="s">
        <v>1303</v>
      </c>
      <c r="J1661" s="654" t="s">
        <v>4691</v>
      </c>
    </row>
    <row r="1662" spans="6:10" s="91" customFormat="1" ht="15" customHeight="1">
      <c r="F1662" s="654" t="s">
        <v>4692</v>
      </c>
      <c r="G1662" s="654" t="s">
        <v>832</v>
      </c>
      <c r="H1662" s="654" t="s">
        <v>831</v>
      </c>
      <c r="I1662" s="654" t="s">
        <v>1306</v>
      </c>
      <c r="J1662" s="654" t="s">
        <v>4693</v>
      </c>
    </row>
    <row r="1663" spans="6:10" s="91" customFormat="1" ht="15">
      <c r="F1663" s="654" t="s">
        <v>4694</v>
      </c>
      <c r="G1663" s="654" t="s">
        <v>832</v>
      </c>
      <c r="H1663" s="654" t="s">
        <v>831</v>
      </c>
      <c r="I1663" s="654" t="s">
        <v>1309</v>
      </c>
      <c r="J1663" s="654" t="s">
        <v>4695</v>
      </c>
    </row>
    <row r="1664" spans="6:10" s="91" customFormat="1" ht="18.75" customHeight="1">
      <c r="F1664" s="654" t="s">
        <v>4696</v>
      </c>
      <c r="G1664" s="654" t="s">
        <v>832</v>
      </c>
      <c r="H1664" s="654" t="s">
        <v>831</v>
      </c>
      <c r="I1664" s="654" t="s">
        <v>2212</v>
      </c>
      <c r="J1664" s="654" t="s">
        <v>4697</v>
      </c>
    </row>
    <row r="1665" spans="6:10" s="91" customFormat="1" ht="23.25" customHeight="1">
      <c r="F1665" s="654" t="s">
        <v>4698</v>
      </c>
      <c r="G1665" s="654" t="s">
        <v>832</v>
      </c>
      <c r="H1665" s="654" t="s">
        <v>831</v>
      </c>
      <c r="I1665" s="654" t="s">
        <v>1312</v>
      </c>
      <c r="J1665" s="654" t="s">
        <v>4699</v>
      </c>
    </row>
    <row r="1666" spans="6:10" s="91" customFormat="1" ht="35.25" customHeight="1">
      <c r="F1666" s="654" t="s">
        <v>4700</v>
      </c>
      <c r="G1666" s="654" t="s">
        <v>832</v>
      </c>
      <c r="H1666" s="654" t="s">
        <v>831</v>
      </c>
      <c r="I1666" s="654" t="s">
        <v>1315</v>
      </c>
      <c r="J1666" s="654" t="s">
        <v>4701</v>
      </c>
    </row>
    <row r="1667" spans="6:10" s="91" customFormat="1" ht="21" customHeight="1">
      <c r="F1667" s="654" t="s">
        <v>4702</v>
      </c>
      <c r="G1667" s="654" t="s">
        <v>832</v>
      </c>
      <c r="H1667" s="654" t="s">
        <v>831</v>
      </c>
      <c r="I1667" s="654" t="s">
        <v>1318</v>
      </c>
      <c r="J1667" s="654" t="s">
        <v>4703</v>
      </c>
    </row>
    <row r="1668" spans="6:10" s="91" customFormat="1" ht="33" customHeight="1">
      <c r="F1668" s="654" t="s">
        <v>4704</v>
      </c>
      <c r="G1668" s="654" t="s">
        <v>832</v>
      </c>
      <c r="H1668" s="654" t="s">
        <v>831</v>
      </c>
      <c r="I1668" s="654" t="s">
        <v>1321</v>
      </c>
      <c r="J1668" s="654" t="s">
        <v>4705</v>
      </c>
    </row>
    <row r="1669" spans="6:10" s="91" customFormat="1" ht="15" customHeight="1">
      <c r="F1669" s="654" t="s">
        <v>4706</v>
      </c>
      <c r="G1669" s="654" t="s">
        <v>832</v>
      </c>
      <c r="H1669" s="654" t="s">
        <v>831</v>
      </c>
      <c r="I1669" s="654" t="s">
        <v>1324</v>
      </c>
      <c r="J1669" s="654" t="s">
        <v>4707</v>
      </c>
    </row>
    <row r="1670" spans="6:10" s="91" customFormat="1" ht="15">
      <c r="F1670" s="654" t="s">
        <v>4708</v>
      </c>
      <c r="G1670" s="654" t="s">
        <v>832</v>
      </c>
      <c r="H1670" s="654" t="s">
        <v>831</v>
      </c>
      <c r="I1670" s="654" t="s">
        <v>1327</v>
      </c>
      <c r="J1670" s="654" t="s">
        <v>4709</v>
      </c>
    </row>
    <row r="1671" spans="6:10" s="91" customFormat="1" ht="18.75" customHeight="1">
      <c r="F1671" s="654" t="s">
        <v>4710</v>
      </c>
      <c r="G1671" s="654" t="s">
        <v>832</v>
      </c>
      <c r="H1671" s="654" t="s">
        <v>831</v>
      </c>
      <c r="I1671" s="654" t="s">
        <v>1330</v>
      </c>
      <c r="J1671" s="654" t="s">
        <v>4711</v>
      </c>
    </row>
    <row r="1672" spans="6:10" s="91" customFormat="1" ht="23.25" customHeight="1">
      <c r="F1672" s="654" t="s">
        <v>4712</v>
      </c>
      <c r="G1672" s="654" t="s">
        <v>832</v>
      </c>
      <c r="H1672" s="654" t="s">
        <v>831</v>
      </c>
      <c r="I1672" s="654" t="s">
        <v>1333</v>
      </c>
      <c r="J1672" s="654" t="s">
        <v>4713</v>
      </c>
    </row>
    <row r="1673" spans="6:10" s="91" customFormat="1" ht="35.25" customHeight="1">
      <c r="F1673" s="654" t="s">
        <v>4714</v>
      </c>
      <c r="G1673" s="654" t="s">
        <v>832</v>
      </c>
      <c r="H1673" s="654" t="s">
        <v>831</v>
      </c>
      <c r="I1673" s="654" t="s">
        <v>1336</v>
      </c>
      <c r="J1673" s="654" t="s">
        <v>4715</v>
      </c>
    </row>
    <row r="1674" spans="6:10" s="91" customFormat="1" ht="21" customHeight="1">
      <c r="F1674" s="654" t="s">
        <v>4716</v>
      </c>
      <c r="G1674" s="654" t="s">
        <v>832</v>
      </c>
      <c r="H1674" s="654" t="s">
        <v>831</v>
      </c>
      <c r="I1674" s="654" t="s">
        <v>1339</v>
      </c>
      <c r="J1674" s="654" t="s">
        <v>1208</v>
      </c>
    </row>
    <row r="1675" spans="6:10" s="91" customFormat="1" ht="33" customHeight="1">
      <c r="F1675" s="654" t="s">
        <v>4717</v>
      </c>
      <c r="G1675" s="654" t="s">
        <v>832</v>
      </c>
      <c r="H1675" s="654" t="s">
        <v>831</v>
      </c>
      <c r="I1675" s="654" t="s">
        <v>1342</v>
      </c>
      <c r="J1675" s="654" t="s">
        <v>4718</v>
      </c>
    </row>
    <row r="1676" spans="6:10" s="91" customFormat="1" ht="15" customHeight="1">
      <c r="F1676" s="654" t="s">
        <v>4719</v>
      </c>
      <c r="G1676" s="654" t="s">
        <v>832</v>
      </c>
      <c r="H1676" s="654" t="s">
        <v>831</v>
      </c>
      <c r="I1676" s="654" t="s">
        <v>1345</v>
      </c>
      <c r="J1676" s="654" t="s">
        <v>4720</v>
      </c>
    </row>
    <row r="1677" spans="6:10" s="91" customFormat="1" ht="15">
      <c r="F1677" s="654" t="s">
        <v>4721</v>
      </c>
      <c r="G1677" s="654" t="s">
        <v>832</v>
      </c>
      <c r="H1677" s="654" t="s">
        <v>831</v>
      </c>
      <c r="I1677" s="654" t="s">
        <v>1348</v>
      </c>
      <c r="J1677" s="654" t="s">
        <v>4722</v>
      </c>
    </row>
    <row r="1678" spans="6:10" s="91" customFormat="1" ht="18.75" customHeight="1">
      <c r="F1678" s="654" t="s">
        <v>4723</v>
      </c>
      <c r="G1678" s="654" t="s">
        <v>832</v>
      </c>
      <c r="H1678" s="654" t="s">
        <v>831</v>
      </c>
      <c r="I1678" s="654" t="s">
        <v>1351</v>
      </c>
      <c r="J1678" s="654" t="s">
        <v>4724</v>
      </c>
    </row>
    <row r="1679" spans="6:10" s="91" customFormat="1" ht="23.25" customHeight="1">
      <c r="F1679" s="654" t="s">
        <v>4725</v>
      </c>
      <c r="G1679" s="654" t="s">
        <v>832</v>
      </c>
      <c r="H1679" s="654" t="s">
        <v>831</v>
      </c>
      <c r="I1679" s="654" t="s">
        <v>1354</v>
      </c>
      <c r="J1679" s="654" t="s">
        <v>4726</v>
      </c>
    </row>
    <row r="1680" spans="6:10" s="91" customFormat="1" ht="35.25" customHeight="1">
      <c r="F1680" s="654" t="s">
        <v>4727</v>
      </c>
      <c r="G1680" s="654" t="s">
        <v>832</v>
      </c>
      <c r="H1680" s="654" t="s">
        <v>831</v>
      </c>
      <c r="I1680" s="654" t="s">
        <v>1357</v>
      </c>
      <c r="J1680" s="654" t="s">
        <v>1229</v>
      </c>
    </row>
    <row r="1681" spans="6:10" s="91" customFormat="1" ht="21" customHeight="1">
      <c r="F1681" s="654" t="s">
        <v>4728</v>
      </c>
      <c r="G1681" s="654" t="s">
        <v>832</v>
      </c>
      <c r="H1681" s="654" t="s">
        <v>831</v>
      </c>
      <c r="I1681" s="654" t="s">
        <v>1360</v>
      </c>
      <c r="J1681" s="654" t="s">
        <v>4729</v>
      </c>
    </row>
    <row r="1682" spans="6:10" s="91" customFormat="1" ht="33" customHeight="1">
      <c r="F1682" s="654" t="s">
        <v>4730</v>
      </c>
      <c r="G1682" s="654" t="s">
        <v>832</v>
      </c>
      <c r="H1682" s="654" t="s">
        <v>831</v>
      </c>
      <c r="I1682" s="654" t="s">
        <v>1363</v>
      </c>
      <c r="J1682" s="654" t="s">
        <v>4731</v>
      </c>
    </row>
    <row r="1683" spans="6:10" s="91" customFormat="1" ht="15" customHeight="1">
      <c r="F1683" s="654" t="s">
        <v>4732</v>
      </c>
      <c r="G1683" s="654" t="s">
        <v>832</v>
      </c>
      <c r="H1683" s="654" t="s">
        <v>831</v>
      </c>
      <c r="I1683" s="654" t="s">
        <v>1366</v>
      </c>
      <c r="J1683" s="654" t="s">
        <v>831</v>
      </c>
    </row>
    <row r="1684" spans="6:10" s="91" customFormat="1" ht="15">
      <c r="F1684" s="654" t="s">
        <v>4733</v>
      </c>
      <c r="G1684" s="654" t="s">
        <v>832</v>
      </c>
      <c r="H1684" s="654" t="s">
        <v>831</v>
      </c>
      <c r="I1684" s="654" t="s">
        <v>1369</v>
      </c>
      <c r="J1684" s="654" t="s">
        <v>4734</v>
      </c>
    </row>
    <row r="1685" spans="6:10" s="91" customFormat="1" ht="18.75" customHeight="1">
      <c r="F1685" s="654" t="s">
        <v>4735</v>
      </c>
      <c r="G1685" s="654" t="s">
        <v>832</v>
      </c>
      <c r="H1685" s="654" t="s">
        <v>831</v>
      </c>
      <c r="I1685" s="654" t="s">
        <v>1372</v>
      </c>
      <c r="J1685" s="654" t="s">
        <v>4736</v>
      </c>
    </row>
    <row r="1686" spans="6:10" s="91" customFormat="1" ht="23.25" customHeight="1">
      <c r="F1686" s="654" t="s">
        <v>4737</v>
      </c>
      <c r="G1686" s="654" t="s">
        <v>832</v>
      </c>
      <c r="H1686" s="654" t="s">
        <v>831</v>
      </c>
      <c r="I1686" s="654" t="s">
        <v>1375</v>
      </c>
      <c r="J1686" s="654" t="s">
        <v>4738</v>
      </c>
    </row>
    <row r="1687" spans="6:10" s="91" customFormat="1" ht="35.25" customHeight="1">
      <c r="F1687" s="654" t="s">
        <v>4739</v>
      </c>
      <c r="G1687" s="654" t="s">
        <v>832</v>
      </c>
      <c r="H1687" s="654" t="s">
        <v>831</v>
      </c>
      <c r="I1687" s="654" t="s">
        <v>1378</v>
      </c>
      <c r="J1687" s="654" t="s">
        <v>4740</v>
      </c>
    </row>
    <row r="1688" spans="6:10" s="91" customFormat="1" ht="21" customHeight="1">
      <c r="F1688" s="654" t="s">
        <v>4741</v>
      </c>
      <c r="G1688" s="654" t="s">
        <v>832</v>
      </c>
      <c r="H1688" s="654" t="s">
        <v>831</v>
      </c>
      <c r="I1688" s="654" t="s">
        <v>1381</v>
      </c>
      <c r="J1688" s="654" t="s">
        <v>4742</v>
      </c>
    </row>
    <row r="1689" spans="6:10" s="91" customFormat="1" ht="33" customHeight="1">
      <c r="F1689" s="654" t="s">
        <v>4743</v>
      </c>
      <c r="G1689" s="654" t="s">
        <v>832</v>
      </c>
      <c r="H1689" s="654" t="s">
        <v>831</v>
      </c>
      <c r="I1689" s="654" t="s">
        <v>2262</v>
      </c>
      <c r="J1689" s="654" t="s">
        <v>4744</v>
      </c>
    </row>
    <row r="1690" spans="6:10" s="91" customFormat="1" ht="15" customHeight="1">
      <c r="F1690" s="654" t="s">
        <v>4745</v>
      </c>
      <c r="G1690" s="654" t="s">
        <v>832</v>
      </c>
      <c r="H1690" s="654" t="s">
        <v>831</v>
      </c>
      <c r="I1690" s="654" t="s">
        <v>2265</v>
      </c>
      <c r="J1690" s="654" t="s">
        <v>4746</v>
      </c>
    </row>
    <row r="1691" spans="6:10" s="91" customFormat="1" ht="15">
      <c r="F1691" s="654" t="s">
        <v>4747</v>
      </c>
      <c r="G1691" s="654" t="s">
        <v>832</v>
      </c>
      <c r="H1691" s="654" t="s">
        <v>831</v>
      </c>
      <c r="I1691" s="654" t="s">
        <v>2268</v>
      </c>
      <c r="J1691" s="654" t="s">
        <v>4748</v>
      </c>
    </row>
    <row r="1692" spans="6:10" s="91" customFormat="1" ht="18.75" customHeight="1">
      <c r="F1692" s="654" t="s">
        <v>4749</v>
      </c>
      <c r="G1692" s="654" t="s">
        <v>832</v>
      </c>
      <c r="H1692" s="654" t="s">
        <v>831</v>
      </c>
      <c r="I1692" s="654" t="s">
        <v>2271</v>
      </c>
      <c r="J1692" s="654" t="s">
        <v>4750</v>
      </c>
    </row>
    <row r="1693" spans="6:10" s="91" customFormat="1" ht="23.25" customHeight="1">
      <c r="F1693" s="654" t="s">
        <v>4751</v>
      </c>
      <c r="G1693" s="654" t="s">
        <v>832</v>
      </c>
      <c r="H1693" s="654" t="s">
        <v>831</v>
      </c>
      <c r="I1693" s="654" t="s">
        <v>2274</v>
      </c>
      <c r="J1693" s="654" t="s">
        <v>4752</v>
      </c>
    </row>
    <row r="1694" spans="6:10" s="91" customFormat="1" ht="35.25" customHeight="1">
      <c r="F1694" s="654" t="s">
        <v>4753</v>
      </c>
      <c r="G1694" s="654" t="s">
        <v>832</v>
      </c>
      <c r="H1694" s="654" t="s">
        <v>831</v>
      </c>
      <c r="I1694" s="654" t="s">
        <v>2277</v>
      </c>
      <c r="J1694" s="654" t="s">
        <v>4754</v>
      </c>
    </row>
    <row r="1695" spans="6:10" s="91" customFormat="1" ht="21" customHeight="1">
      <c r="F1695" s="654" t="s">
        <v>4755</v>
      </c>
      <c r="G1695" s="654" t="s">
        <v>832</v>
      </c>
      <c r="H1695" s="654" t="s">
        <v>831</v>
      </c>
      <c r="I1695" s="654" t="s">
        <v>3185</v>
      </c>
      <c r="J1695" s="654" t="s">
        <v>4756</v>
      </c>
    </row>
    <row r="1696" spans="6:10" s="91" customFormat="1" ht="33" customHeight="1">
      <c r="F1696" s="654" t="s">
        <v>4757</v>
      </c>
      <c r="G1696" s="654" t="s">
        <v>832</v>
      </c>
      <c r="H1696" s="654" t="s">
        <v>831</v>
      </c>
      <c r="I1696" s="654" t="s">
        <v>3188</v>
      </c>
      <c r="J1696" s="654" t="s">
        <v>4758</v>
      </c>
    </row>
    <row r="1697" spans="6:10" s="91" customFormat="1" ht="15" customHeight="1">
      <c r="F1697" s="654" t="s">
        <v>4759</v>
      </c>
      <c r="G1697" s="654" t="s">
        <v>832</v>
      </c>
      <c r="H1697" s="654" t="s">
        <v>831</v>
      </c>
      <c r="I1697" s="654" t="s">
        <v>3191</v>
      </c>
      <c r="J1697" s="654" t="s">
        <v>4760</v>
      </c>
    </row>
    <row r="1698" spans="6:10" s="91" customFormat="1" ht="15">
      <c r="F1698" s="654" t="s">
        <v>4761</v>
      </c>
      <c r="G1698" s="654" t="s">
        <v>832</v>
      </c>
      <c r="H1698" s="654" t="s">
        <v>831</v>
      </c>
      <c r="I1698" s="654" t="s">
        <v>3194</v>
      </c>
      <c r="J1698" s="654" t="s">
        <v>4762</v>
      </c>
    </row>
    <row r="1699" spans="6:10" s="91" customFormat="1" ht="18.75" customHeight="1">
      <c r="F1699" s="654" t="s">
        <v>4763</v>
      </c>
      <c r="G1699" s="654" t="s">
        <v>832</v>
      </c>
      <c r="H1699" s="654" t="s">
        <v>831</v>
      </c>
      <c r="I1699" s="654" t="s">
        <v>3197</v>
      </c>
      <c r="J1699" s="654" t="s">
        <v>4764</v>
      </c>
    </row>
    <row r="1700" spans="6:10" s="91" customFormat="1" ht="23.25" customHeight="1">
      <c r="F1700" s="654" t="s">
        <v>4765</v>
      </c>
      <c r="G1700" s="654" t="s">
        <v>832</v>
      </c>
      <c r="H1700" s="654" t="s">
        <v>831</v>
      </c>
      <c r="I1700" s="654" t="s">
        <v>3200</v>
      </c>
      <c r="J1700" s="654" t="s">
        <v>4766</v>
      </c>
    </row>
    <row r="1701" spans="6:10" s="91" customFormat="1" ht="35.25" customHeight="1">
      <c r="F1701" s="654" t="s">
        <v>4767</v>
      </c>
      <c r="G1701" s="654" t="s">
        <v>832</v>
      </c>
      <c r="H1701" s="654" t="s">
        <v>831</v>
      </c>
      <c r="I1701" s="654" t="s">
        <v>3203</v>
      </c>
      <c r="J1701" s="654" t="s">
        <v>4768</v>
      </c>
    </row>
    <row r="1702" spans="6:10" s="91" customFormat="1" ht="21" customHeight="1">
      <c r="F1702" s="654" t="s">
        <v>4769</v>
      </c>
      <c r="G1702" s="654" t="s">
        <v>832</v>
      </c>
      <c r="H1702" s="654" t="s">
        <v>831</v>
      </c>
      <c r="I1702" s="654" t="s">
        <v>3206</v>
      </c>
      <c r="J1702" s="654" t="s">
        <v>4770</v>
      </c>
    </row>
    <row r="1703" spans="6:10" s="91" customFormat="1" ht="33" customHeight="1">
      <c r="F1703" s="654" t="s">
        <v>4771</v>
      </c>
      <c r="G1703" s="654" t="s">
        <v>832</v>
      </c>
      <c r="H1703" s="654" t="s">
        <v>831</v>
      </c>
      <c r="I1703" s="654" t="s">
        <v>3209</v>
      </c>
      <c r="J1703" s="654" t="s">
        <v>4772</v>
      </c>
    </row>
    <row r="1704" spans="6:10" s="91" customFormat="1" ht="15" customHeight="1">
      <c r="F1704" s="654" t="s">
        <v>4773</v>
      </c>
      <c r="G1704" s="654" t="s">
        <v>832</v>
      </c>
      <c r="H1704" s="654" t="s">
        <v>831</v>
      </c>
      <c r="I1704" s="654" t="s">
        <v>3212</v>
      </c>
      <c r="J1704" s="654" t="s">
        <v>4774</v>
      </c>
    </row>
    <row r="1705" spans="6:10" s="91" customFormat="1" ht="15">
      <c r="F1705" s="654" t="s">
        <v>4775</v>
      </c>
      <c r="G1705" s="654" t="s">
        <v>832</v>
      </c>
      <c r="H1705" s="654" t="s">
        <v>831</v>
      </c>
      <c r="I1705" s="654" t="s">
        <v>3215</v>
      </c>
      <c r="J1705" s="654" t="s">
        <v>4776</v>
      </c>
    </row>
    <row r="1706" spans="6:10" s="91" customFormat="1" ht="18.75" customHeight="1">
      <c r="F1706" s="654" t="s">
        <v>4777</v>
      </c>
      <c r="G1706" s="654" t="s">
        <v>832</v>
      </c>
      <c r="H1706" s="654" t="s">
        <v>831</v>
      </c>
      <c r="I1706" s="654" t="s">
        <v>3218</v>
      </c>
      <c r="J1706" s="654" t="s">
        <v>4778</v>
      </c>
    </row>
    <row r="1707" spans="6:10" s="91" customFormat="1" ht="23.25" customHeight="1">
      <c r="F1707" s="654" t="s">
        <v>4779</v>
      </c>
      <c r="G1707" s="654" t="s">
        <v>832</v>
      </c>
      <c r="H1707" s="654" t="s">
        <v>831</v>
      </c>
      <c r="I1707" s="654" t="s">
        <v>3221</v>
      </c>
      <c r="J1707" s="654" t="s">
        <v>4780</v>
      </c>
    </row>
    <row r="1708" spans="6:10" s="91" customFormat="1" ht="35.25" customHeight="1">
      <c r="F1708" s="654" t="s">
        <v>4781</v>
      </c>
      <c r="G1708" s="654" t="s">
        <v>832</v>
      </c>
      <c r="H1708" s="654" t="s">
        <v>831</v>
      </c>
      <c r="I1708" s="654" t="s">
        <v>3224</v>
      </c>
      <c r="J1708" s="654" t="s">
        <v>4782</v>
      </c>
    </row>
    <row r="1709" spans="6:10" s="91" customFormat="1" ht="21" customHeight="1">
      <c r="F1709" s="654" t="s">
        <v>4783</v>
      </c>
      <c r="G1709" s="654" t="s">
        <v>832</v>
      </c>
      <c r="H1709" s="654" t="s">
        <v>831</v>
      </c>
      <c r="I1709" s="654" t="s">
        <v>3227</v>
      </c>
      <c r="J1709" s="654" t="s">
        <v>4784</v>
      </c>
    </row>
    <row r="1710" spans="6:10" s="91" customFormat="1" ht="33" customHeight="1">
      <c r="F1710" s="654" t="s">
        <v>4785</v>
      </c>
      <c r="G1710" s="654" t="s">
        <v>832</v>
      </c>
      <c r="H1710" s="654" t="s">
        <v>831</v>
      </c>
      <c r="I1710" s="654" t="s">
        <v>3230</v>
      </c>
      <c r="J1710" s="654" t="s">
        <v>4786</v>
      </c>
    </row>
    <row r="1711" spans="6:10" s="91" customFormat="1" ht="15" customHeight="1">
      <c r="F1711" s="654" t="s">
        <v>4787</v>
      </c>
      <c r="G1711" s="654" t="s">
        <v>832</v>
      </c>
      <c r="H1711" s="654" t="s">
        <v>831</v>
      </c>
      <c r="I1711" s="654" t="s">
        <v>3233</v>
      </c>
      <c r="J1711" s="654" t="s">
        <v>4788</v>
      </c>
    </row>
    <row r="1712" spans="6:10" s="91" customFormat="1" ht="15">
      <c r="F1712" s="654" t="s">
        <v>4789</v>
      </c>
      <c r="G1712" s="654" t="s">
        <v>832</v>
      </c>
      <c r="H1712" s="654" t="s">
        <v>831</v>
      </c>
      <c r="I1712" s="654" t="s">
        <v>3236</v>
      </c>
      <c r="J1712" s="654" t="s">
        <v>4790</v>
      </c>
    </row>
    <row r="1713" spans="6:10" s="91" customFormat="1" ht="18.75" customHeight="1">
      <c r="F1713" s="654" t="s">
        <v>4791</v>
      </c>
      <c r="G1713" s="654" t="s">
        <v>832</v>
      </c>
      <c r="H1713" s="654" t="s">
        <v>831</v>
      </c>
      <c r="I1713" s="654" t="s">
        <v>3239</v>
      </c>
      <c r="J1713" s="654" t="s">
        <v>4792</v>
      </c>
    </row>
    <row r="1714" spans="6:10" s="91" customFormat="1" ht="23.25" customHeight="1">
      <c r="F1714" s="654" t="s">
        <v>4793</v>
      </c>
      <c r="G1714" s="654" t="s">
        <v>832</v>
      </c>
      <c r="H1714" s="654" t="s">
        <v>831</v>
      </c>
      <c r="I1714" s="654" t="s">
        <v>3242</v>
      </c>
      <c r="J1714" s="654" t="s">
        <v>4794</v>
      </c>
    </row>
    <row r="1715" spans="6:10" s="91" customFormat="1" ht="35.25" customHeight="1">
      <c r="F1715" s="654" t="s">
        <v>4795</v>
      </c>
      <c r="G1715" s="654" t="s">
        <v>832</v>
      </c>
      <c r="H1715" s="654" t="s">
        <v>831</v>
      </c>
      <c r="I1715" s="654" t="s">
        <v>3245</v>
      </c>
      <c r="J1715" s="654" t="s">
        <v>4796</v>
      </c>
    </row>
    <row r="1716" spans="6:10" s="91" customFormat="1" ht="21" customHeight="1">
      <c r="F1716" s="654" t="s">
        <v>4797</v>
      </c>
      <c r="G1716" s="654" t="s">
        <v>832</v>
      </c>
      <c r="H1716" s="654" t="s">
        <v>831</v>
      </c>
      <c r="I1716" s="654" t="s">
        <v>3248</v>
      </c>
      <c r="J1716" s="654" t="s">
        <v>4798</v>
      </c>
    </row>
    <row r="1717" spans="6:10" s="91" customFormat="1" ht="33" customHeight="1">
      <c r="F1717" s="654" t="s">
        <v>4799</v>
      </c>
      <c r="G1717" s="654" t="s">
        <v>832</v>
      </c>
      <c r="H1717" s="654" t="s">
        <v>831</v>
      </c>
      <c r="I1717" s="654" t="s">
        <v>3251</v>
      </c>
      <c r="J1717" s="654" t="s">
        <v>4800</v>
      </c>
    </row>
    <row r="1718" spans="6:10" s="91" customFormat="1" ht="15" customHeight="1">
      <c r="F1718" s="654" t="s">
        <v>4801</v>
      </c>
      <c r="G1718" s="654" t="s">
        <v>832</v>
      </c>
      <c r="H1718" s="654" t="s">
        <v>831</v>
      </c>
      <c r="I1718" s="654" t="s">
        <v>3254</v>
      </c>
      <c r="J1718" s="654" t="s">
        <v>4802</v>
      </c>
    </row>
    <row r="1719" spans="6:10" s="91" customFormat="1" ht="15">
      <c r="F1719" s="654" t="s">
        <v>4803</v>
      </c>
      <c r="G1719" s="654" t="s">
        <v>832</v>
      </c>
      <c r="H1719" s="654" t="s">
        <v>831</v>
      </c>
      <c r="I1719" s="654" t="s">
        <v>3257</v>
      </c>
      <c r="J1719" s="654" t="s">
        <v>4804</v>
      </c>
    </row>
    <row r="1720" spans="6:10" s="91" customFormat="1" ht="18.75" customHeight="1">
      <c r="F1720" s="654" t="s">
        <v>4805</v>
      </c>
      <c r="G1720" s="654" t="s">
        <v>832</v>
      </c>
      <c r="H1720" s="654" t="s">
        <v>831</v>
      </c>
      <c r="I1720" s="654" t="s">
        <v>3260</v>
      </c>
      <c r="J1720" s="654" t="s">
        <v>4806</v>
      </c>
    </row>
    <row r="1721" spans="6:10" s="91" customFormat="1" ht="23.25" customHeight="1">
      <c r="F1721" s="654" t="s">
        <v>4807</v>
      </c>
      <c r="G1721" s="654" t="s">
        <v>832</v>
      </c>
      <c r="H1721" s="654" t="s">
        <v>831</v>
      </c>
      <c r="I1721" s="654" t="s">
        <v>3263</v>
      </c>
      <c r="J1721" s="654" t="s">
        <v>4808</v>
      </c>
    </row>
    <row r="1722" spans="6:10" s="91" customFormat="1" ht="35.25" customHeight="1">
      <c r="F1722" s="654" t="s">
        <v>4809</v>
      </c>
      <c r="G1722" s="654" t="s">
        <v>832</v>
      </c>
      <c r="H1722" s="654" t="s">
        <v>831</v>
      </c>
      <c r="I1722" s="654" t="s">
        <v>3266</v>
      </c>
      <c r="J1722" s="654" t="s">
        <v>4810</v>
      </c>
    </row>
    <row r="1723" spans="6:10" s="91" customFormat="1" ht="21" customHeight="1">
      <c r="F1723" s="654" t="s">
        <v>4811</v>
      </c>
      <c r="G1723" s="654" t="s">
        <v>832</v>
      </c>
      <c r="H1723" s="654" t="s">
        <v>831</v>
      </c>
      <c r="I1723" s="654" t="s">
        <v>3269</v>
      </c>
      <c r="J1723" s="654" t="s">
        <v>4812</v>
      </c>
    </row>
    <row r="1724" spans="6:10" s="91" customFormat="1" ht="33" customHeight="1">
      <c r="F1724" s="654" t="s">
        <v>4813</v>
      </c>
      <c r="G1724" s="654" t="s">
        <v>832</v>
      </c>
      <c r="H1724" s="654" t="s">
        <v>831</v>
      </c>
      <c r="I1724" s="654" t="s">
        <v>3272</v>
      </c>
      <c r="J1724" s="654" t="s">
        <v>4814</v>
      </c>
    </row>
    <row r="1725" spans="6:10" s="91" customFormat="1" ht="15" customHeight="1">
      <c r="F1725" s="654" t="s">
        <v>4815</v>
      </c>
      <c r="G1725" s="654" t="s">
        <v>832</v>
      </c>
      <c r="H1725" s="654" t="s">
        <v>831</v>
      </c>
      <c r="I1725" s="654" t="s">
        <v>3275</v>
      </c>
      <c r="J1725" s="654" t="s">
        <v>4816</v>
      </c>
    </row>
    <row r="1726" spans="6:10" s="91" customFormat="1" ht="15">
      <c r="F1726" s="654" t="s">
        <v>4817</v>
      </c>
      <c r="G1726" s="654" t="s">
        <v>832</v>
      </c>
      <c r="H1726" s="654" t="s">
        <v>831</v>
      </c>
      <c r="I1726" s="654" t="s">
        <v>3278</v>
      </c>
      <c r="J1726" s="654" t="s">
        <v>4818</v>
      </c>
    </row>
    <row r="1727" spans="6:10" s="91" customFormat="1" ht="18.75" customHeight="1">
      <c r="F1727" s="654" t="s">
        <v>4819</v>
      </c>
      <c r="G1727" s="654" t="s">
        <v>832</v>
      </c>
      <c r="H1727" s="654" t="s">
        <v>831</v>
      </c>
      <c r="I1727" s="654" t="s">
        <v>3281</v>
      </c>
      <c r="J1727" s="654" t="s">
        <v>4820</v>
      </c>
    </row>
    <row r="1728" spans="6:10" s="91" customFormat="1" ht="23.25" customHeight="1">
      <c r="F1728" s="654" t="s">
        <v>4821</v>
      </c>
      <c r="G1728" s="654" t="s">
        <v>832</v>
      </c>
      <c r="H1728" s="654" t="s">
        <v>831</v>
      </c>
      <c r="I1728" s="654" t="s">
        <v>3284</v>
      </c>
      <c r="J1728" s="654" t="s">
        <v>4822</v>
      </c>
    </row>
    <row r="1729" spans="6:10" s="91" customFormat="1" ht="35.25" customHeight="1">
      <c r="F1729" s="654" t="s">
        <v>4823</v>
      </c>
      <c r="G1729" s="654" t="s">
        <v>832</v>
      </c>
      <c r="H1729" s="654" t="s">
        <v>831</v>
      </c>
      <c r="I1729" s="654" t="s">
        <v>3287</v>
      </c>
      <c r="J1729" s="654" t="s">
        <v>4824</v>
      </c>
    </row>
    <row r="1730" spans="6:10" s="91" customFormat="1" ht="21" customHeight="1">
      <c r="F1730" s="654" t="s">
        <v>4825</v>
      </c>
      <c r="G1730" s="654" t="s">
        <v>832</v>
      </c>
      <c r="H1730" s="654" t="s">
        <v>831</v>
      </c>
      <c r="I1730" s="654" t="s">
        <v>3290</v>
      </c>
      <c r="J1730" s="654" t="s">
        <v>4826</v>
      </c>
    </row>
    <row r="1731" spans="6:10" s="91" customFormat="1" ht="33" customHeight="1">
      <c r="F1731" s="654" t="s">
        <v>4827</v>
      </c>
      <c r="G1731" s="654" t="s">
        <v>832</v>
      </c>
      <c r="H1731" s="654" t="s">
        <v>831</v>
      </c>
      <c r="I1731" s="654" t="s">
        <v>3293</v>
      </c>
      <c r="J1731" s="654" t="s">
        <v>4828</v>
      </c>
    </row>
    <row r="1732" spans="6:10" s="91" customFormat="1" ht="15" customHeight="1">
      <c r="F1732" s="654" t="s">
        <v>4829</v>
      </c>
      <c r="G1732" s="654" t="s">
        <v>832</v>
      </c>
      <c r="H1732" s="654" t="s">
        <v>831</v>
      </c>
      <c r="I1732" s="654" t="s">
        <v>3296</v>
      </c>
      <c r="J1732" s="654" t="s">
        <v>4830</v>
      </c>
    </row>
    <row r="1733" spans="6:10" s="91" customFormat="1" ht="15">
      <c r="F1733" s="654" t="s">
        <v>4831</v>
      </c>
      <c r="G1733" s="654" t="s">
        <v>832</v>
      </c>
      <c r="H1733" s="654" t="s">
        <v>831</v>
      </c>
      <c r="I1733" s="654" t="s">
        <v>3299</v>
      </c>
      <c r="J1733" s="654" t="s">
        <v>4832</v>
      </c>
    </row>
    <row r="1734" spans="6:10" s="91" customFormat="1" ht="18.75" customHeight="1">
      <c r="F1734" s="654" t="s">
        <v>4833</v>
      </c>
      <c r="G1734" s="654" t="s">
        <v>832</v>
      </c>
      <c r="H1734" s="654" t="s">
        <v>831</v>
      </c>
      <c r="I1734" s="654" t="s">
        <v>3302</v>
      </c>
      <c r="J1734" s="654" t="s">
        <v>4834</v>
      </c>
    </row>
    <row r="1735" spans="6:10" s="91" customFormat="1" ht="23.25" customHeight="1">
      <c r="F1735" s="654" t="s">
        <v>4835</v>
      </c>
      <c r="G1735" s="654" t="s">
        <v>832</v>
      </c>
      <c r="H1735" s="654" t="s">
        <v>831</v>
      </c>
      <c r="I1735" s="654" t="s">
        <v>3305</v>
      </c>
      <c r="J1735" s="654" t="s">
        <v>4836</v>
      </c>
    </row>
    <row r="1736" spans="6:10" s="91" customFormat="1" ht="35.25" customHeight="1">
      <c r="F1736" s="654" t="s">
        <v>4837</v>
      </c>
      <c r="G1736" s="654" t="s">
        <v>832</v>
      </c>
      <c r="H1736" s="654" t="s">
        <v>831</v>
      </c>
      <c r="I1736" s="654" t="s">
        <v>3308</v>
      </c>
      <c r="J1736" s="654" t="s">
        <v>4838</v>
      </c>
    </row>
    <row r="1737" spans="6:10" s="91" customFormat="1" ht="21" customHeight="1">
      <c r="F1737" s="654" t="s">
        <v>4839</v>
      </c>
      <c r="G1737" s="654" t="s">
        <v>832</v>
      </c>
      <c r="H1737" s="654" t="s">
        <v>831</v>
      </c>
      <c r="I1737" s="654" t="s">
        <v>3311</v>
      </c>
      <c r="J1737" s="654" t="s">
        <v>4840</v>
      </c>
    </row>
    <row r="1738" spans="6:10" s="91" customFormat="1" ht="33" customHeight="1">
      <c r="F1738" s="654" t="s">
        <v>4841</v>
      </c>
      <c r="G1738" s="654" t="s">
        <v>832</v>
      </c>
      <c r="H1738" s="654" t="s">
        <v>831</v>
      </c>
      <c r="I1738" s="654" t="s">
        <v>3314</v>
      </c>
      <c r="J1738" s="654" t="s">
        <v>4842</v>
      </c>
    </row>
    <row r="1739" spans="6:10" s="91" customFormat="1" ht="15" customHeight="1">
      <c r="F1739" s="654" t="s">
        <v>4843</v>
      </c>
      <c r="G1739" s="654" t="s">
        <v>832</v>
      </c>
      <c r="H1739" s="654" t="s">
        <v>831</v>
      </c>
      <c r="I1739" s="654" t="s">
        <v>3317</v>
      </c>
      <c r="J1739" s="654" t="s">
        <v>4844</v>
      </c>
    </row>
    <row r="1740" spans="6:10" s="91" customFormat="1" ht="15">
      <c r="F1740" s="654" t="s">
        <v>4845</v>
      </c>
      <c r="G1740" s="654" t="s">
        <v>832</v>
      </c>
      <c r="H1740" s="654" t="s">
        <v>831</v>
      </c>
      <c r="I1740" s="654" t="s">
        <v>3320</v>
      </c>
      <c r="J1740" s="654" t="s">
        <v>4846</v>
      </c>
    </row>
    <row r="1741" spans="6:10" s="91" customFormat="1" ht="18.75" customHeight="1">
      <c r="F1741" s="654" t="s">
        <v>4847</v>
      </c>
      <c r="G1741" s="654" t="s">
        <v>832</v>
      </c>
      <c r="H1741" s="654" t="s">
        <v>831</v>
      </c>
      <c r="I1741" s="654" t="s">
        <v>3323</v>
      </c>
      <c r="J1741" s="654" t="s">
        <v>4848</v>
      </c>
    </row>
    <row r="1742" spans="6:10" s="91" customFormat="1" ht="23.25" customHeight="1">
      <c r="F1742" s="654" t="s">
        <v>4849</v>
      </c>
      <c r="G1742" s="654" t="s">
        <v>832</v>
      </c>
      <c r="H1742" s="654" t="s">
        <v>831</v>
      </c>
      <c r="I1742" s="654" t="s">
        <v>3326</v>
      </c>
      <c r="J1742" s="654" t="s">
        <v>4850</v>
      </c>
    </row>
    <row r="1743" spans="6:10" s="91" customFormat="1" ht="35.25" customHeight="1">
      <c r="F1743" s="654" t="s">
        <v>4851</v>
      </c>
      <c r="G1743" s="654" t="s">
        <v>832</v>
      </c>
      <c r="H1743" s="654" t="s">
        <v>831</v>
      </c>
      <c r="I1743" s="654" t="s">
        <v>3329</v>
      </c>
      <c r="J1743" s="654" t="s">
        <v>4852</v>
      </c>
    </row>
    <row r="1744" spans="6:10" s="91" customFormat="1" ht="21" customHeight="1">
      <c r="F1744" s="654" t="s">
        <v>4853</v>
      </c>
      <c r="G1744" s="654" t="s">
        <v>832</v>
      </c>
      <c r="H1744" s="654" t="s">
        <v>831</v>
      </c>
      <c r="I1744" s="654" t="s">
        <v>3332</v>
      </c>
      <c r="J1744" s="654" t="s">
        <v>4854</v>
      </c>
    </row>
    <row r="1745" spans="6:10" s="91" customFormat="1" ht="33" customHeight="1">
      <c r="F1745" s="654" t="s">
        <v>4855</v>
      </c>
      <c r="G1745" s="654" t="s">
        <v>832</v>
      </c>
      <c r="H1745" s="654" t="s">
        <v>831</v>
      </c>
      <c r="I1745" s="654" t="s">
        <v>3335</v>
      </c>
      <c r="J1745" s="654" t="s">
        <v>4856</v>
      </c>
    </row>
    <row r="1746" spans="6:10" s="91" customFormat="1" ht="15" customHeight="1">
      <c r="F1746" s="654" t="s">
        <v>4857</v>
      </c>
      <c r="G1746" s="654" t="s">
        <v>832</v>
      </c>
      <c r="H1746" s="654" t="s">
        <v>831</v>
      </c>
      <c r="I1746" s="654" t="s">
        <v>3338</v>
      </c>
      <c r="J1746" s="654" t="s">
        <v>4858</v>
      </c>
    </row>
    <row r="1747" spans="6:10" s="91" customFormat="1" ht="15">
      <c r="F1747" s="654" t="s">
        <v>4859</v>
      </c>
      <c r="G1747" s="654" t="s">
        <v>832</v>
      </c>
      <c r="H1747" s="654" t="s">
        <v>831</v>
      </c>
      <c r="I1747" s="654" t="s">
        <v>3341</v>
      </c>
      <c r="J1747" s="654" t="s">
        <v>4860</v>
      </c>
    </row>
    <row r="1748" spans="6:10" s="91" customFormat="1" ht="18.75" customHeight="1">
      <c r="F1748" s="654" t="s">
        <v>4861</v>
      </c>
      <c r="G1748" s="654" t="s">
        <v>832</v>
      </c>
      <c r="H1748" s="654" t="s">
        <v>831</v>
      </c>
      <c r="I1748" s="654" t="s">
        <v>3344</v>
      </c>
      <c r="J1748" s="654" t="s">
        <v>4862</v>
      </c>
    </row>
    <row r="1749" spans="6:10" s="91" customFormat="1" ht="23.25" customHeight="1">
      <c r="F1749" s="654" t="s">
        <v>4863</v>
      </c>
      <c r="G1749" s="654" t="s">
        <v>832</v>
      </c>
      <c r="H1749" s="654" t="s">
        <v>831</v>
      </c>
      <c r="I1749" s="654" t="s">
        <v>3347</v>
      </c>
      <c r="J1749" s="654" t="s">
        <v>4864</v>
      </c>
    </row>
    <row r="1750" spans="6:10" s="91" customFormat="1" ht="35.25" customHeight="1">
      <c r="F1750" s="654" t="s">
        <v>4865</v>
      </c>
      <c r="G1750" s="654" t="s">
        <v>832</v>
      </c>
      <c r="H1750" s="654" t="s">
        <v>831</v>
      </c>
      <c r="I1750" s="654" t="s">
        <v>3350</v>
      </c>
      <c r="J1750" s="654" t="s">
        <v>4866</v>
      </c>
    </row>
    <row r="1751" spans="6:10" s="91" customFormat="1" ht="21" customHeight="1">
      <c r="F1751" s="654" t="s">
        <v>4867</v>
      </c>
      <c r="G1751" s="654" t="s">
        <v>832</v>
      </c>
      <c r="H1751" s="654" t="s">
        <v>831</v>
      </c>
      <c r="I1751" s="654" t="s">
        <v>3353</v>
      </c>
      <c r="J1751" s="654" t="s">
        <v>4868</v>
      </c>
    </row>
    <row r="1752" spans="6:10" s="91" customFormat="1" ht="33" customHeight="1">
      <c r="F1752" s="654" t="s">
        <v>4869</v>
      </c>
      <c r="G1752" s="654" t="s">
        <v>832</v>
      </c>
      <c r="H1752" s="654" t="s">
        <v>831</v>
      </c>
      <c r="I1752" s="654" t="s">
        <v>3356</v>
      </c>
      <c r="J1752" s="654" t="s">
        <v>4870</v>
      </c>
    </row>
    <row r="1753" spans="6:10" s="91" customFormat="1" ht="15" customHeight="1">
      <c r="F1753" s="654" t="s">
        <v>4871</v>
      </c>
      <c r="G1753" s="654" t="s">
        <v>832</v>
      </c>
      <c r="H1753" s="654" t="s">
        <v>831</v>
      </c>
      <c r="I1753" s="654" t="s">
        <v>3359</v>
      </c>
      <c r="J1753" s="654" t="s">
        <v>4872</v>
      </c>
    </row>
    <row r="1754" spans="6:10" s="91" customFormat="1" ht="15">
      <c r="F1754" s="654" t="s">
        <v>4873</v>
      </c>
      <c r="G1754" s="654" t="s">
        <v>832</v>
      </c>
      <c r="H1754" s="654" t="s">
        <v>831</v>
      </c>
      <c r="I1754" s="654" t="s">
        <v>3362</v>
      </c>
      <c r="J1754" s="654" t="s">
        <v>4874</v>
      </c>
    </row>
    <row r="1755" spans="6:10" s="91" customFormat="1" ht="18.75" customHeight="1">
      <c r="F1755" s="654" t="s">
        <v>4875</v>
      </c>
      <c r="G1755" s="654" t="s">
        <v>832</v>
      </c>
      <c r="H1755" s="654" t="s">
        <v>831</v>
      </c>
      <c r="I1755" s="654" t="s">
        <v>3365</v>
      </c>
      <c r="J1755" s="654" t="s">
        <v>4876</v>
      </c>
    </row>
    <row r="1756" spans="6:10" s="91" customFormat="1" ht="23.25" customHeight="1">
      <c r="F1756" s="654" t="s">
        <v>4877</v>
      </c>
      <c r="G1756" s="654" t="s">
        <v>832</v>
      </c>
      <c r="H1756" s="654" t="s">
        <v>831</v>
      </c>
      <c r="I1756" s="654" t="s">
        <v>3368</v>
      </c>
      <c r="J1756" s="654" t="s">
        <v>4878</v>
      </c>
    </row>
    <row r="1757" spans="6:10" s="91" customFormat="1" ht="35.25" customHeight="1">
      <c r="F1757" s="654" t="s">
        <v>4879</v>
      </c>
      <c r="G1757" s="654" t="s">
        <v>832</v>
      </c>
      <c r="H1757" s="654" t="s">
        <v>831</v>
      </c>
      <c r="I1757" s="654" t="s">
        <v>3371</v>
      </c>
      <c r="J1757" s="654" t="s">
        <v>4880</v>
      </c>
    </row>
    <row r="1758" spans="6:10" s="91" customFormat="1" ht="21" customHeight="1">
      <c r="F1758" s="654" t="s">
        <v>4881</v>
      </c>
      <c r="G1758" s="654" t="s">
        <v>832</v>
      </c>
      <c r="H1758" s="654" t="s">
        <v>831</v>
      </c>
      <c r="I1758" s="654" t="s">
        <v>3374</v>
      </c>
      <c r="J1758" s="654" t="s">
        <v>4882</v>
      </c>
    </row>
    <row r="1759" spans="6:10" s="91" customFormat="1" ht="33" customHeight="1">
      <c r="F1759" s="654" t="s">
        <v>4883</v>
      </c>
      <c r="G1759" s="654" t="s">
        <v>832</v>
      </c>
      <c r="H1759" s="654" t="s">
        <v>831</v>
      </c>
      <c r="I1759" s="654" t="s">
        <v>3377</v>
      </c>
      <c r="J1759" s="654" t="s">
        <v>4884</v>
      </c>
    </row>
    <row r="1760" spans="6:10" s="91" customFormat="1" ht="15" customHeight="1">
      <c r="F1760" s="654" t="s">
        <v>4885</v>
      </c>
      <c r="G1760" s="654" t="s">
        <v>832</v>
      </c>
      <c r="H1760" s="654" t="s">
        <v>831</v>
      </c>
      <c r="I1760" s="654" t="s">
        <v>3380</v>
      </c>
      <c r="J1760" s="654" t="s">
        <v>4886</v>
      </c>
    </row>
    <row r="1761" spans="2:10" s="91" customFormat="1" ht="40.5" customHeight="1">
      <c r="F1761" s="654" t="s">
        <v>4887</v>
      </c>
      <c r="G1761" s="654" t="s">
        <v>832</v>
      </c>
      <c r="H1761" s="654" t="s">
        <v>831</v>
      </c>
      <c r="I1761" s="654" t="s">
        <v>3383</v>
      </c>
      <c r="J1761" s="654" t="s">
        <v>4888</v>
      </c>
    </row>
    <row r="1762" spans="2:10" s="91" customFormat="1" ht="54" customHeight="1">
      <c r="F1762" s="654" t="s">
        <v>4889</v>
      </c>
      <c r="G1762" s="654" t="s">
        <v>832</v>
      </c>
      <c r="H1762" s="654" t="s">
        <v>831</v>
      </c>
      <c r="I1762" s="654" t="s">
        <v>3386</v>
      </c>
      <c r="J1762" s="654" t="s">
        <v>4890</v>
      </c>
    </row>
    <row r="1763" spans="2:10" s="91" customFormat="1" ht="56.25" customHeight="1">
      <c r="F1763" s="654" t="s">
        <v>4891</v>
      </c>
      <c r="G1763" s="654" t="s">
        <v>832</v>
      </c>
      <c r="H1763" s="654" t="s">
        <v>831</v>
      </c>
      <c r="I1763" s="654" t="s">
        <v>3389</v>
      </c>
      <c r="J1763" s="654" t="s">
        <v>1343</v>
      </c>
    </row>
    <row r="1764" spans="2:10" s="91" customFormat="1" ht="20.25" customHeight="1">
      <c r="F1764" s="654" t="s">
        <v>4892</v>
      </c>
      <c r="G1764" s="654" t="s">
        <v>832</v>
      </c>
      <c r="H1764" s="654" t="s">
        <v>831</v>
      </c>
      <c r="I1764" s="654" t="s">
        <v>3391</v>
      </c>
      <c r="J1764" s="654" t="s">
        <v>1609</v>
      </c>
    </row>
    <row r="1765" spans="2:10" s="91" customFormat="1" ht="21" customHeight="1">
      <c r="F1765" s="654" t="s">
        <v>4893</v>
      </c>
      <c r="G1765" s="654" t="s">
        <v>832</v>
      </c>
      <c r="H1765" s="654" t="s">
        <v>831</v>
      </c>
      <c r="I1765" s="654" t="s">
        <v>3394</v>
      </c>
      <c r="J1765" s="654" t="s">
        <v>4894</v>
      </c>
    </row>
    <row r="1766" spans="2:10" s="91" customFormat="1" ht="33" customHeight="1">
      <c r="B1766" s="401"/>
      <c r="C1766" s="401"/>
      <c r="D1766" s="401"/>
      <c r="E1766" s="401"/>
      <c r="F1766" s="654" t="s">
        <v>4895</v>
      </c>
      <c r="G1766" s="654" t="s">
        <v>832</v>
      </c>
      <c r="H1766" s="654" t="s">
        <v>831</v>
      </c>
      <c r="I1766" s="654" t="s">
        <v>3397</v>
      </c>
      <c r="J1766" s="654" t="s">
        <v>4896</v>
      </c>
    </row>
    <row r="1767" spans="2:10" s="401" customFormat="1" ht="15" customHeight="1">
      <c r="F1767" s="654" t="s">
        <v>4897</v>
      </c>
      <c r="G1767" s="654" t="s">
        <v>832</v>
      </c>
      <c r="H1767" s="654" t="s">
        <v>831</v>
      </c>
      <c r="I1767" s="654" t="s">
        <v>3400</v>
      </c>
      <c r="J1767" s="654" t="s">
        <v>4898</v>
      </c>
    </row>
    <row r="1768" spans="2:10" s="401" customFormat="1" ht="15" customHeight="1">
      <c r="B1768" s="91"/>
      <c r="C1768" s="91"/>
      <c r="D1768" s="91"/>
      <c r="E1768" s="91"/>
      <c r="F1768" s="654" t="s">
        <v>4899</v>
      </c>
      <c r="G1768" s="654" t="s">
        <v>832</v>
      </c>
      <c r="H1768" s="654" t="s">
        <v>831</v>
      </c>
      <c r="I1768" s="654" t="s">
        <v>3403</v>
      </c>
      <c r="J1768" s="654" t="s">
        <v>4900</v>
      </c>
    </row>
    <row r="1769" spans="2:10" s="91" customFormat="1" ht="52.5" customHeight="1">
      <c r="F1769" s="654" t="s">
        <v>4901</v>
      </c>
      <c r="G1769" s="654" t="s">
        <v>832</v>
      </c>
      <c r="H1769" s="654" t="s">
        <v>831</v>
      </c>
      <c r="I1769" s="654" t="s">
        <v>3406</v>
      </c>
      <c r="J1769" s="654" t="s">
        <v>4902</v>
      </c>
    </row>
    <row r="1770" spans="2:10" s="91" customFormat="1" ht="15" customHeight="1">
      <c r="F1770" s="654" t="s">
        <v>4903</v>
      </c>
      <c r="G1770" s="654" t="s">
        <v>832</v>
      </c>
      <c r="H1770" s="654" t="s">
        <v>831</v>
      </c>
      <c r="I1770" s="654" t="s">
        <v>3409</v>
      </c>
      <c r="J1770" s="654" t="s">
        <v>4904</v>
      </c>
    </row>
    <row r="1771" spans="2:10" s="91" customFormat="1" ht="15">
      <c r="F1771" s="654" t="s">
        <v>4905</v>
      </c>
      <c r="G1771" s="654" t="s">
        <v>832</v>
      </c>
      <c r="H1771" s="654" t="s">
        <v>831</v>
      </c>
      <c r="I1771" s="654" t="s">
        <v>3412</v>
      </c>
      <c r="J1771" s="654" t="s">
        <v>4906</v>
      </c>
    </row>
    <row r="1772" spans="2:10" s="91" customFormat="1" ht="18.75" customHeight="1">
      <c r="F1772" s="654" t="s">
        <v>4907</v>
      </c>
      <c r="G1772" s="654" t="s">
        <v>832</v>
      </c>
      <c r="H1772" s="654" t="s">
        <v>831</v>
      </c>
      <c r="I1772" s="654" t="s">
        <v>3415</v>
      </c>
      <c r="J1772" s="654" t="s">
        <v>4908</v>
      </c>
    </row>
    <row r="1773" spans="2:10" s="91" customFormat="1" ht="23.25" customHeight="1">
      <c r="F1773" s="654" t="s">
        <v>4909</v>
      </c>
      <c r="G1773" s="654" t="s">
        <v>832</v>
      </c>
      <c r="H1773" s="654" t="s">
        <v>831</v>
      </c>
      <c r="I1773" s="654" t="s">
        <v>3418</v>
      </c>
      <c r="J1773" s="654" t="s">
        <v>4910</v>
      </c>
    </row>
    <row r="1774" spans="2:10" s="91" customFormat="1" ht="35.25" customHeight="1">
      <c r="F1774" s="654" t="s">
        <v>4911</v>
      </c>
      <c r="G1774" s="654" t="s">
        <v>832</v>
      </c>
      <c r="H1774" s="654" t="s">
        <v>831</v>
      </c>
      <c r="I1774" s="654" t="s">
        <v>3421</v>
      </c>
      <c r="J1774" s="654" t="s">
        <v>4912</v>
      </c>
    </row>
    <row r="1775" spans="2:10" s="91" customFormat="1" ht="21" customHeight="1">
      <c r="F1775" s="654" t="s">
        <v>4913</v>
      </c>
      <c r="G1775" s="654" t="s">
        <v>832</v>
      </c>
      <c r="H1775" s="654" t="s">
        <v>831</v>
      </c>
      <c r="I1775" s="654" t="s">
        <v>3424</v>
      </c>
      <c r="J1775" s="654" t="s">
        <v>4914</v>
      </c>
    </row>
    <row r="1776" spans="2:10" s="91" customFormat="1" ht="33" customHeight="1">
      <c r="F1776" s="654" t="s">
        <v>4915</v>
      </c>
      <c r="G1776" s="654" t="s">
        <v>832</v>
      </c>
      <c r="H1776" s="654" t="s">
        <v>831</v>
      </c>
      <c r="I1776" s="654" t="s">
        <v>3427</v>
      </c>
      <c r="J1776" s="654" t="s">
        <v>4916</v>
      </c>
    </row>
    <row r="1777" spans="6:10" s="91" customFormat="1" ht="15" customHeight="1">
      <c r="F1777" s="654" t="s">
        <v>4917</v>
      </c>
      <c r="G1777" s="654" t="s">
        <v>832</v>
      </c>
      <c r="H1777" s="654" t="s">
        <v>831</v>
      </c>
      <c r="I1777" s="654" t="s">
        <v>3430</v>
      </c>
      <c r="J1777" s="654" t="s">
        <v>4918</v>
      </c>
    </row>
    <row r="1778" spans="6:10" s="91" customFormat="1" ht="15">
      <c r="F1778" s="654" t="s">
        <v>4919</v>
      </c>
      <c r="G1778" s="654" t="s">
        <v>832</v>
      </c>
      <c r="H1778" s="654" t="s">
        <v>831</v>
      </c>
      <c r="I1778" s="654" t="s">
        <v>3433</v>
      </c>
      <c r="J1778" s="654" t="s">
        <v>4920</v>
      </c>
    </row>
    <row r="1779" spans="6:10" s="91" customFormat="1" ht="18.75" customHeight="1">
      <c r="F1779" s="654" t="s">
        <v>4921</v>
      </c>
      <c r="G1779" s="654" t="s">
        <v>832</v>
      </c>
      <c r="H1779" s="654" t="s">
        <v>831</v>
      </c>
      <c r="I1779" s="654" t="s">
        <v>3435</v>
      </c>
      <c r="J1779" s="654" t="s">
        <v>4922</v>
      </c>
    </row>
    <row r="1780" spans="6:10" s="91" customFormat="1" ht="23.25" customHeight="1">
      <c r="F1780" s="654" t="s">
        <v>4923</v>
      </c>
      <c r="G1780" s="654" t="s">
        <v>832</v>
      </c>
      <c r="H1780" s="654" t="s">
        <v>831</v>
      </c>
      <c r="I1780" s="654" t="s">
        <v>3438</v>
      </c>
      <c r="J1780" s="654" t="s">
        <v>1048</v>
      </c>
    </row>
    <row r="1781" spans="6:10" s="91" customFormat="1" ht="35.25" customHeight="1">
      <c r="F1781" s="654" t="s">
        <v>4924</v>
      </c>
      <c r="G1781" s="654" t="s">
        <v>832</v>
      </c>
      <c r="H1781" s="654" t="s">
        <v>831</v>
      </c>
      <c r="I1781" s="654" t="s">
        <v>3441</v>
      </c>
      <c r="J1781" s="654" t="s">
        <v>4925</v>
      </c>
    </row>
    <row r="1782" spans="6:10" s="91" customFormat="1" ht="21" customHeight="1">
      <c r="F1782" s="654" t="s">
        <v>4926</v>
      </c>
      <c r="G1782" s="654" t="s">
        <v>832</v>
      </c>
      <c r="H1782" s="654" t="s">
        <v>831</v>
      </c>
      <c r="I1782" s="654" t="s">
        <v>3444</v>
      </c>
      <c r="J1782" s="654" t="s">
        <v>4927</v>
      </c>
    </row>
    <row r="1783" spans="6:10" s="91" customFormat="1" ht="33" customHeight="1">
      <c r="F1783" s="654" t="s">
        <v>4928</v>
      </c>
      <c r="G1783" s="654" t="s">
        <v>832</v>
      </c>
      <c r="H1783" s="654" t="s">
        <v>831</v>
      </c>
      <c r="I1783" s="654" t="s">
        <v>3447</v>
      </c>
      <c r="J1783" s="654" t="s">
        <v>4929</v>
      </c>
    </row>
    <row r="1784" spans="6:10" s="91" customFormat="1" ht="15" customHeight="1">
      <c r="F1784" s="654" t="s">
        <v>4930</v>
      </c>
      <c r="G1784" s="654" t="s">
        <v>832</v>
      </c>
      <c r="H1784" s="654" t="s">
        <v>831</v>
      </c>
      <c r="I1784" s="654" t="s">
        <v>3450</v>
      </c>
      <c r="J1784" s="654" t="s">
        <v>4931</v>
      </c>
    </row>
    <row r="1785" spans="6:10" s="91" customFormat="1" ht="15">
      <c r="F1785" s="654" t="s">
        <v>4932</v>
      </c>
      <c r="G1785" s="654" t="s">
        <v>832</v>
      </c>
      <c r="H1785" s="654" t="s">
        <v>831</v>
      </c>
      <c r="I1785" s="654" t="s">
        <v>3453</v>
      </c>
      <c r="J1785" s="654" t="s">
        <v>4933</v>
      </c>
    </row>
    <row r="1786" spans="6:10" s="91" customFormat="1" ht="18.75" customHeight="1">
      <c r="F1786" s="654" t="s">
        <v>4934</v>
      </c>
      <c r="G1786" s="654" t="s">
        <v>832</v>
      </c>
      <c r="H1786" s="654" t="s">
        <v>831</v>
      </c>
      <c r="I1786" s="654" t="s">
        <v>3456</v>
      </c>
      <c r="J1786" s="654" t="s">
        <v>4935</v>
      </c>
    </row>
    <row r="1787" spans="6:10" s="91" customFormat="1" ht="23.25" customHeight="1">
      <c r="F1787" s="654" t="s">
        <v>4936</v>
      </c>
      <c r="G1787" s="654" t="s">
        <v>834</v>
      </c>
      <c r="H1787" s="654" t="s">
        <v>833</v>
      </c>
      <c r="I1787" s="654" t="s">
        <v>868</v>
      </c>
      <c r="J1787" s="654" t="s">
        <v>4937</v>
      </c>
    </row>
    <row r="1788" spans="6:10" s="91" customFormat="1" ht="35.25" customHeight="1">
      <c r="F1788" s="654" t="s">
        <v>4938</v>
      </c>
      <c r="G1788" s="654" t="s">
        <v>834</v>
      </c>
      <c r="H1788" s="654" t="s">
        <v>833</v>
      </c>
      <c r="I1788" s="654" t="s">
        <v>870</v>
      </c>
      <c r="J1788" s="654" t="s">
        <v>4939</v>
      </c>
    </row>
    <row r="1789" spans="6:10" s="91" customFormat="1" ht="21" customHeight="1">
      <c r="F1789" s="654" t="s">
        <v>4940</v>
      </c>
      <c r="G1789" s="654" t="s">
        <v>834</v>
      </c>
      <c r="H1789" s="654" t="s">
        <v>833</v>
      </c>
      <c r="I1789" s="654" t="s">
        <v>874</v>
      </c>
      <c r="J1789" s="654" t="s">
        <v>4941</v>
      </c>
    </row>
    <row r="1790" spans="6:10" s="91" customFormat="1" ht="33" customHeight="1">
      <c r="F1790" s="654" t="s">
        <v>4942</v>
      </c>
      <c r="G1790" s="654" t="s">
        <v>834</v>
      </c>
      <c r="H1790" s="654" t="s">
        <v>833</v>
      </c>
      <c r="I1790" s="654" t="s">
        <v>878</v>
      </c>
      <c r="J1790" s="654" t="s">
        <v>4943</v>
      </c>
    </row>
    <row r="1791" spans="6:10" s="91" customFormat="1" ht="15" customHeight="1">
      <c r="F1791" s="654" t="s">
        <v>4944</v>
      </c>
      <c r="G1791" s="654" t="s">
        <v>834</v>
      </c>
      <c r="H1791" s="654" t="s">
        <v>833</v>
      </c>
      <c r="I1791" s="654" t="s">
        <v>881</v>
      </c>
      <c r="J1791" s="654" t="s">
        <v>4945</v>
      </c>
    </row>
    <row r="1792" spans="6:10" s="91" customFormat="1" ht="15">
      <c r="F1792" s="654" t="s">
        <v>4946</v>
      </c>
      <c r="G1792" s="654" t="s">
        <v>834</v>
      </c>
      <c r="H1792" s="654" t="s">
        <v>833</v>
      </c>
      <c r="I1792" s="654" t="s">
        <v>885</v>
      </c>
      <c r="J1792" s="654" t="s">
        <v>4947</v>
      </c>
    </row>
    <row r="1793" spans="6:10" s="91" customFormat="1" ht="18.75" customHeight="1">
      <c r="F1793" s="654" t="s">
        <v>4948</v>
      </c>
      <c r="G1793" s="654" t="s">
        <v>834</v>
      </c>
      <c r="H1793" s="654" t="s">
        <v>833</v>
      </c>
      <c r="I1793" s="654" t="s">
        <v>888</v>
      </c>
      <c r="J1793" s="654" t="s">
        <v>4949</v>
      </c>
    </row>
    <row r="1794" spans="6:10" s="91" customFormat="1" ht="23.25" customHeight="1">
      <c r="F1794" s="654" t="s">
        <v>4950</v>
      </c>
      <c r="G1794" s="654" t="s">
        <v>834</v>
      </c>
      <c r="H1794" s="654" t="s">
        <v>833</v>
      </c>
      <c r="I1794" s="654" t="s">
        <v>891</v>
      </c>
      <c r="J1794" s="654" t="s">
        <v>4951</v>
      </c>
    </row>
    <row r="1795" spans="6:10" s="91" customFormat="1" ht="35.25" customHeight="1">
      <c r="F1795" s="654" t="s">
        <v>4952</v>
      </c>
      <c r="G1795" s="654" t="s">
        <v>834</v>
      </c>
      <c r="H1795" s="654" t="s">
        <v>833</v>
      </c>
      <c r="I1795" s="654" t="s">
        <v>894</v>
      </c>
      <c r="J1795" s="654" t="s">
        <v>4953</v>
      </c>
    </row>
    <row r="1796" spans="6:10" s="91" customFormat="1" ht="21" customHeight="1">
      <c r="F1796" s="654" t="s">
        <v>4954</v>
      </c>
      <c r="G1796" s="654" t="s">
        <v>834</v>
      </c>
      <c r="H1796" s="654" t="s">
        <v>833</v>
      </c>
      <c r="I1796" s="654" t="s">
        <v>898</v>
      </c>
      <c r="J1796" s="654" t="s">
        <v>4955</v>
      </c>
    </row>
    <row r="1797" spans="6:10" s="91" customFormat="1" ht="33" customHeight="1">
      <c r="F1797" s="654" t="s">
        <v>4956</v>
      </c>
      <c r="G1797" s="654" t="s">
        <v>834</v>
      </c>
      <c r="H1797" s="654" t="s">
        <v>833</v>
      </c>
      <c r="I1797" s="654" t="s">
        <v>901</v>
      </c>
      <c r="J1797" s="654" t="s">
        <v>4957</v>
      </c>
    </row>
    <row r="1798" spans="6:10" s="91" customFormat="1" ht="15" customHeight="1">
      <c r="F1798" s="654" t="s">
        <v>4958</v>
      </c>
      <c r="G1798" s="654" t="s">
        <v>834</v>
      </c>
      <c r="H1798" s="654" t="s">
        <v>833</v>
      </c>
      <c r="I1798" s="654" t="s">
        <v>972</v>
      </c>
      <c r="J1798" s="654" t="s">
        <v>4959</v>
      </c>
    </row>
    <row r="1799" spans="6:10" s="91" customFormat="1" ht="15">
      <c r="F1799" s="654" t="s">
        <v>4960</v>
      </c>
      <c r="G1799" s="654" t="s">
        <v>834</v>
      </c>
      <c r="H1799" s="654" t="s">
        <v>833</v>
      </c>
      <c r="I1799" s="654" t="s">
        <v>974</v>
      </c>
      <c r="J1799" s="654" t="s">
        <v>4961</v>
      </c>
    </row>
    <row r="1800" spans="6:10" s="91" customFormat="1" ht="18.75" customHeight="1">
      <c r="F1800" s="654" t="s">
        <v>4962</v>
      </c>
      <c r="G1800" s="654" t="s">
        <v>834</v>
      </c>
      <c r="H1800" s="654" t="s">
        <v>833</v>
      </c>
      <c r="I1800" s="654" t="s">
        <v>976</v>
      </c>
      <c r="J1800" s="654" t="s">
        <v>833</v>
      </c>
    </row>
    <row r="1801" spans="6:10" s="91" customFormat="1" ht="23.25" customHeight="1">
      <c r="F1801" s="654" t="s">
        <v>4963</v>
      </c>
      <c r="G1801" s="654" t="s">
        <v>834</v>
      </c>
      <c r="H1801" s="654" t="s">
        <v>833</v>
      </c>
      <c r="I1801" s="654" t="s">
        <v>979</v>
      </c>
      <c r="J1801" s="654" t="s">
        <v>4964</v>
      </c>
    </row>
    <row r="1802" spans="6:10" s="91" customFormat="1" ht="35.25" customHeight="1">
      <c r="F1802" s="654" t="s">
        <v>4965</v>
      </c>
      <c r="G1802" s="654" t="s">
        <v>834</v>
      </c>
      <c r="H1802" s="654" t="s">
        <v>833</v>
      </c>
      <c r="I1802" s="654" t="s">
        <v>982</v>
      </c>
      <c r="J1802" s="654" t="s">
        <v>1589</v>
      </c>
    </row>
    <row r="1803" spans="6:10" s="91" customFormat="1" ht="21" customHeight="1">
      <c r="F1803" s="654" t="s">
        <v>4966</v>
      </c>
      <c r="G1803" s="654" t="s">
        <v>834</v>
      </c>
      <c r="H1803" s="654" t="s">
        <v>833</v>
      </c>
      <c r="I1803" s="654" t="s">
        <v>985</v>
      </c>
      <c r="J1803" s="654" t="s">
        <v>4967</v>
      </c>
    </row>
    <row r="1804" spans="6:10" s="91" customFormat="1" ht="33" customHeight="1">
      <c r="F1804" s="654" t="s">
        <v>4968</v>
      </c>
      <c r="G1804" s="654" t="s">
        <v>834</v>
      </c>
      <c r="H1804" s="654" t="s">
        <v>833</v>
      </c>
      <c r="I1804" s="654" t="s">
        <v>988</v>
      </c>
      <c r="J1804" s="654" t="s">
        <v>2221</v>
      </c>
    </row>
    <row r="1805" spans="6:10" s="91" customFormat="1" ht="15" customHeight="1">
      <c r="F1805" s="654" t="s">
        <v>4969</v>
      </c>
      <c r="G1805" s="654" t="s">
        <v>836</v>
      </c>
      <c r="H1805" s="654" t="s">
        <v>835</v>
      </c>
      <c r="I1805" s="654" t="s">
        <v>868</v>
      </c>
      <c r="J1805" s="654" t="s">
        <v>4970</v>
      </c>
    </row>
    <row r="1806" spans="6:10" s="91" customFormat="1" ht="15">
      <c r="F1806" s="654" t="s">
        <v>4971</v>
      </c>
      <c r="G1806" s="654" t="s">
        <v>836</v>
      </c>
      <c r="H1806" s="654" t="s">
        <v>835</v>
      </c>
      <c r="I1806" s="654" t="s">
        <v>870</v>
      </c>
      <c r="J1806" s="654" t="s">
        <v>4972</v>
      </c>
    </row>
    <row r="1807" spans="6:10" s="91" customFormat="1" ht="18.75" customHeight="1">
      <c r="F1807" s="654" t="s">
        <v>4973</v>
      </c>
      <c r="G1807" s="654" t="s">
        <v>836</v>
      </c>
      <c r="H1807" s="654" t="s">
        <v>835</v>
      </c>
      <c r="I1807" s="654" t="s">
        <v>874</v>
      </c>
      <c r="J1807" s="654" t="s">
        <v>4974</v>
      </c>
    </row>
    <row r="1808" spans="6:10" s="91" customFormat="1" ht="23.25" customHeight="1">
      <c r="F1808" s="654" t="s">
        <v>4975</v>
      </c>
      <c r="G1808" s="654" t="s">
        <v>836</v>
      </c>
      <c r="H1808" s="654" t="s">
        <v>835</v>
      </c>
      <c r="I1808" s="654" t="s">
        <v>878</v>
      </c>
      <c r="J1808" s="654" t="s">
        <v>4976</v>
      </c>
    </row>
    <row r="1809" spans="6:10" s="91" customFormat="1" ht="35.25" customHeight="1">
      <c r="F1809" s="654" t="s">
        <v>4977</v>
      </c>
      <c r="G1809" s="654" t="s">
        <v>836</v>
      </c>
      <c r="H1809" s="654" t="s">
        <v>835</v>
      </c>
      <c r="I1809" s="654" t="s">
        <v>881</v>
      </c>
      <c r="J1809" s="654" t="s">
        <v>1532</v>
      </c>
    </row>
    <row r="1810" spans="6:10" s="91" customFormat="1" ht="21" customHeight="1">
      <c r="F1810" s="654" t="s">
        <v>4978</v>
      </c>
      <c r="G1810" s="654" t="s">
        <v>836</v>
      </c>
      <c r="H1810" s="654" t="s">
        <v>835</v>
      </c>
      <c r="I1810" s="654" t="s">
        <v>885</v>
      </c>
      <c r="J1810" s="654" t="s">
        <v>4979</v>
      </c>
    </row>
    <row r="1811" spans="6:10" s="91" customFormat="1" ht="33" customHeight="1">
      <c r="F1811" s="654" t="s">
        <v>4980</v>
      </c>
      <c r="G1811" s="654" t="s">
        <v>836</v>
      </c>
      <c r="H1811" s="654" t="s">
        <v>835</v>
      </c>
      <c r="I1811" s="654" t="s">
        <v>888</v>
      </c>
      <c r="J1811" s="654" t="s">
        <v>2621</v>
      </c>
    </row>
    <row r="1812" spans="6:10" s="91" customFormat="1" ht="15" customHeight="1">
      <c r="F1812" s="654" t="s">
        <v>4981</v>
      </c>
      <c r="G1812" s="654" t="s">
        <v>836</v>
      </c>
      <c r="H1812" s="654" t="s">
        <v>835</v>
      </c>
      <c r="I1812" s="654" t="s">
        <v>891</v>
      </c>
      <c r="J1812" s="654" t="s">
        <v>4982</v>
      </c>
    </row>
    <row r="1813" spans="6:10" s="91" customFormat="1" ht="15">
      <c r="F1813" s="654" t="s">
        <v>4983</v>
      </c>
      <c r="G1813" s="654" t="s">
        <v>836</v>
      </c>
      <c r="H1813" s="654" t="s">
        <v>835</v>
      </c>
      <c r="I1813" s="654" t="s">
        <v>894</v>
      </c>
      <c r="J1813" s="654" t="s">
        <v>4984</v>
      </c>
    </row>
    <row r="1814" spans="6:10" s="91" customFormat="1" ht="18.75" customHeight="1">
      <c r="F1814" s="654" t="s">
        <v>4985</v>
      </c>
      <c r="G1814" s="654" t="s">
        <v>836</v>
      </c>
      <c r="H1814" s="654" t="s">
        <v>835</v>
      </c>
      <c r="I1814" s="654" t="s">
        <v>898</v>
      </c>
      <c r="J1814" s="654" t="s">
        <v>4986</v>
      </c>
    </row>
    <row r="1815" spans="6:10" s="91" customFormat="1" ht="23.25" customHeight="1">
      <c r="F1815" s="654" t="s">
        <v>4987</v>
      </c>
      <c r="G1815" s="654" t="s">
        <v>836</v>
      </c>
      <c r="H1815" s="654" t="s">
        <v>835</v>
      </c>
      <c r="I1815" s="654" t="s">
        <v>901</v>
      </c>
      <c r="J1815" s="654" t="s">
        <v>4988</v>
      </c>
    </row>
    <row r="1816" spans="6:10" s="91" customFormat="1" ht="35.25" customHeight="1">
      <c r="F1816" s="654" t="s">
        <v>4989</v>
      </c>
      <c r="G1816" s="654" t="s">
        <v>838</v>
      </c>
      <c r="H1816" s="654" t="s">
        <v>837</v>
      </c>
      <c r="I1816" s="654" t="s">
        <v>868</v>
      </c>
      <c r="J1816" s="654" t="s">
        <v>4990</v>
      </c>
    </row>
    <row r="1817" spans="6:10" s="91" customFormat="1" ht="21" customHeight="1">
      <c r="F1817" s="654" t="s">
        <v>4991</v>
      </c>
      <c r="G1817" s="654" t="s">
        <v>838</v>
      </c>
      <c r="H1817" s="654" t="s">
        <v>837</v>
      </c>
      <c r="I1817" s="654" t="s">
        <v>870</v>
      </c>
      <c r="J1817" s="654" t="s">
        <v>4992</v>
      </c>
    </row>
    <row r="1818" spans="6:10" s="91" customFormat="1" ht="33" customHeight="1">
      <c r="F1818" s="654" t="s">
        <v>4993</v>
      </c>
      <c r="G1818" s="654" t="s">
        <v>838</v>
      </c>
      <c r="H1818" s="654" t="s">
        <v>837</v>
      </c>
      <c r="I1818" s="654" t="s">
        <v>874</v>
      </c>
      <c r="J1818" s="654" t="s">
        <v>4994</v>
      </c>
    </row>
    <row r="1819" spans="6:10" s="91" customFormat="1" ht="15" customHeight="1">
      <c r="F1819" s="654" t="s">
        <v>4995</v>
      </c>
      <c r="G1819" s="654" t="s">
        <v>838</v>
      </c>
      <c r="H1819" s="654" t="s">
        <v>837</v>
      </c>
      <c r="I1819" s="654" t="s">
        <v>878</v>
      </c>
      <c r="J1819" s="654" t="s">
        <v>4996</v>
      </c>
    </row>
    <row r="1820" spans="6:10" s="91" customFormat="1" ht="15">
      <c r="F1820" s="654" t="s">
        <v>4997</v>
      </c>
      <c r="G1820" s="654" t="s">
        <v>838</v>
      </c>
      <c r="H1820" s="654" t="s">
        <v>837</v>
      </c>
      <c r="I1820" s="654" t="s">
        <v>881</v>
      </c>
      <c r="J1820" s="654" t="s">
        <v>4998</v>
      </c>
    </row>
    <row r="1821" spans="6:10" s="91" customFormat="1" ht="18.75" customHeight="1">
      <c r="F1821" s="654" t="s">
        <v>4999</v>
      </c>
      <c r="G1821" s="654" t="s">
        <v>838</v>
      </c>
      <c r="H1821" s="654" t="s">
        <v>837</v>
      </c>
      <c r="I1821" s="654" t="s">
        <v>885</v>
      </c>
      <c r="J1821" s="654" t="s">
        <v>5000</v>
      </c>
    </row>
    <row r="1822" spans="6:10" s="91" customFormat="1" ht="23.25" customHeight="1">
      <c r="F1822" s="654" t="s">
        <v>5001</v>
      </c>
      <c r="G1822" s="654" t="s">
        <v>838</v>
      </c>
      <c r="H1822" s="654" t="s">
        <v>837</v>
      </c>
      <c r="I1822" s="654" t="s">
        <v>888</v>
      </c>
      <c r="J1822" s="654" t="s">
        <v>5002</v>
      </c>
    </row>
    <row r="1823" spans="6:10" s="91" customFormat="1" ht="35.25" customHeight="1">
      <c r="F1823" s="654" t="s">
        <v>5003</v>
      </c>
      <c r="G1823" s="654" t="s">
        <v>838</v>
      </c>
      <c r="H1823" s="654" t="s">
        <v>837</v>
      </c>
      <c r="I1823" s="654" t="s">
        <v>891</v>
      </c>
      <c r="J1823" s="654" t="s">
        <v>5004</v>
      </c>
    </row>
    <row r="1824" spans="6:10" s="91" customFormat="1" ht="21" customHeight="1">
      <c r="F1824" s="654" t="s">
        <v>5005</v>
      </c>
      <c r="G1824" s="654" t="s">
        <v>838</v>
      </c>
      <c r="H1824" s="654" t="s">
        <v>837</v>
      </c>
      <c r="I1824" s="654" t="s">
        <v>894</v>
      </c>
      <c r="J1824" s="654" t="s">
        <v>5006</v>
      </c>
    </row>
    <row r="1825" spans="6:10" s="91" customFormat="1" ht="33" customHeight="1">
      <c r="F1825" s="654" t="s">
        <v>5007</v>
      </c>
      <c r="G1825" s="654" t="s">
        <v>838</v>
      </c>
      <c r="H1825" s="654" t="s">
        <v>837</v>
      </c>
      <c r="I1825" s="654" t="s">
        <v>898</v>
      </c>
      <c r="J1825" s="654" t="s">
        <v>5008</v>
      </c>
    </row>
    <row r="1826" spans="6:10" s="91" customFormat="1" ht="15" customHeight="1">
      <c r="F1826" s="654" t="s">
        <v>5009</v>
      </c>
      <c r="G1826" s="654" t="s">
        <v>838</v>
      </c>
      <c r="H1826" s="654" t="s">
        <v>837</v>
      </c>
      <c r="I1826" s="654" t="s">
        <v>901</v>
      </c>
      <c r="J1826" s="654" t="s">
        <v>5010</v>
      </c>
    </row>
    <row r="1827" spans="6:10" s="91" customFormat="1" ht="15">
      <c r="F1827" s="654" t="s">
        <v>5011</v>
      </c>
      <c r="G1827" s="654" t="s">
        <v>838</v>
      </c>
      <c r="H1827" s="654" t="s">
        <v>837</v>
      </c>
      <c r="I1827" s="654" t="s">
        <v>972</v>
      </c>
      <c r="J1827" s="654" t="s">
        <v>5012</v>
      </c>
    </row>
    <row r="1828" spans="6:10" s="91" customFormat="1" ht="18.75" customHeight="1">
      <c r="F1828" s="654" t="s">
        <v>5013</v>
      </c>
      <c r="G1828" s="654" t="s">
        <v>838</v>
      </c>
      <c r="H1828" s="654" t="s">
        <v>837</v>
      </c>
      <c r="I1828" s="654" t="s">
        <v>974</v>
      </c>
      <c r="J1828" s="654" t="s">
        <v>5014</v>
      </c>
    </row>
    <row r="1829" spans="6:10" s="91" customFormat="1" ht="23.25" customHeight="1">
      <c r="F1829" s="654" t="s">
        <v>5015</v>
      </c>
      <c r="G1829" s="654" t="s">
        <v>838</v>
      </c>
      <c r="H1829" s="654" t="s">
        <v>837</v>
      </c>
      <c r="I1829" s="654" t="s">
        <v>976</v>
      </c>
      <c r="J1829" s="654" t="s">
        <v>4583</v>
      </c>
    </row>
    <row r="1830" spans="6:10" s="91" customFormat="1" ht="35.25" customHeight="1">
      <c r="F1830" s="654" t="s">
        <v>5016</v>
      </c>
      <c r="G1830" s="654" t="s">
        <v>838</v>
      </c>
      <c r="H1830" s="654" t="s">
        <v>837</v>
      </c>
      <c r="I1830" s="654" t="s">
        <v>979</v>
      </c>
      <c r="J1830" s="654" t="s">
        <v>5017</v>
      </c>
    </row>
    <row r="1831" spans="6:10" s="91" customFormat="1" ht="21" customHeight="1">
      <c r="F1831" s="654" t="s">
        <v>5018</v>
      </c>
      <c r="G1831" s="654" t="s">
        <v>838</v>
      </c>
      <c r="H1831" s="654" t="s">
        <v>837</v>
      </c>
      <c r="I1831" s="654" t="s">
        <v>982</v>
      </c>
      <c r="J1831" s="654" t="s">
        <v>5019</v>
      </c>
    </row>
    <row r="1832" spans="6:10" s="91" customFormat="1" ht="33" customHeight="1">
      <c r="F1832" s="654" t="s">
        <v>5020</v>
      </c>
      <c r="G1832" s="654" t="s">
        <v>838</v>
      </c>
      <c r="H1832" s="654" t="s">
        <v>837</v>
      </c>
      <c r="I1832" s="654" t="s">
        <v>985</v>
      </c>
      <c r="J1832" s="654" t="s">
        <v>5021</v>
      </c>
    </row>
    <row r="1833" spans="6:10" s="91" customFormat="1" ht="15" customHeight="1">
      <c r="F1833" s="654" t="s">
        <v>5022</v>
      </c>
      <c r="G1833" s="654" t="s">
        <v>838</v>
      </c>
      <c r="H1833" s="654" t="s">
        <v>837</v>
      </c>
      <c r="I1833" s="654" t="s">
        <v>988</v>
      </c>
      <c r="J1833" s="654" t="s">
        <v>5023</v>
      </c>
    </row>
    <row r="1834" spans="6:10" s="91" customFormat="1" ht="15">
      <c r="F1834" s="654" t="s">
        <v>5024</v>
      </c>
      <c r="G1834" s="654" t="s">
        <v>838</v>
      </c>
      <c r="H1834" s="654" t="s">
        <v>837</v>
      </c>
      <c r="I1834" s="654" t="s">
        <v>991</v>
      </c>
      <c r="J1834" s="654" t="s">
        <v>2613</v>
      </c>
    </row>
    <row r="1835" spans="6:10" s="91" customFormat="1" ht="18.75" customHeight="1">
      <c r="F1835" s="654" t="s">
        <v>5025</v>
      </c>
      <c r="G1835" s="654" t="s">
        <v>838</v>
      </c>
      <c r="H1835" s="654" t="s">
        <v>837</v>
      </c>
      <c r="I1835" s="654" t="s">
        <v>993</v>
      </c>
      <c r="J1835" s="654" t="s">
        <v>5026</v>
      </c>
    </row>
    <row r="1836" spans="6:10" s="91" customFormat="1" ht="23.25" customHeight="1">
      <c r="F1836" s="654" t="s">
        <v>5027</v>
      </c>
      <c r="G1836" s="654" t="s">
        <v>838</v>
      </c>
      <c r="H1836" s="654" t="s">
        <v>837</v>
      </c>
      <c r="I1836" s="654" t="s">
        <v>996</v>
      </c>
      <c r="J1836" s="654" t="s">
        <v>5028</v>
      </c>
    </row>
    <row r="1837" spans="6:10" s="91" customFormat="1" ht="35.25" customHeight="1">
      <c r="F1837" s="654" t="s">
        <v>5029</v>
      </c>
      <c r="G1837" s="654" t="s">
        <v>838</v>
      </c>
      <c r="H1837" s="654" t="s">
        <v>837</v>
      </c>
      <c r="I1837" s="654" t="s">
        <v>999</v>
      </c>
      <c r="J1837" s="654" t="s">
        <v>5030</v>
      </c>
    </row>
    <row r="1838" spans="6:10" s="91" customFormat="1" ht="21" customHeight="1">
      <c r="F1838" s="654" t="s">
        <v>5031</v>
      </c>
      <c r="G1838" s="654" t="s">
        <v>838</v>
      </c>
      <c r="H1838" s="654" t="s">
        <v>837</v>
      </c>
      <c r="I1838" s="654" t="s">
        <v>1002</v>
      </c>
      <c r="J1838" s="654" t="s">
        <v>1247</v>
      </c>
    </row>
    <row r="1839" spans="6:10" s="91" customFormat="1" ht="33" customHeight="1">
      <c r="F1839" s="654" t="s">
        <v>5032</v>
      </c>
      <c r="G1839" s="654" t="s">
        <v>838</v>
      </c>
      <c r="H1839" s="654" t="s">
        <v>837</v>
      </c>
      <c r="I1839" s="654" t="s">
        <v>1005</v>
      </c>
      <c r="J1839" s="654" t="s">
        <v>5033</v>
      </c>
    </row>
    <row r="1840" spans="6:10" s="91" customFormat="1" ht="15" customHeight="1">
      <c r="F1840" s="654" t="s">
        <v>5034</v>
      </c>
      <c r="G1840" s="654" t="s">
        <v>838</v>
      </c>
      <c r="H1840" s="654" t="s">
        <v>837</v>
      </c>
      <c r="I1840" s="654" t="s">
        <v>1008</v>
      </c>
      <c r="J1840" s="654" t="s">
        <v>5035</v>
      </c>
    </row>
    <row r="1841" spans="6:10" s="91" customFormat="1" ht="15">
      <c r="F1841" s="654" t="s">
        <v>5036</v>
      </c>
      <c r="G1841" s="654" t="s">
        <v>838</v>
      </c>
      <c r="H1841" s="654" t="s">
        <v>837</v>
      </c>
      <c r="I1841" s="654" t="s">
        <v>1011</v>
      </c>
      <c r="J1841" s="654" t="s">
        <v>5037</v>
      </c>
    </row>
    <row r="1842" spans="6:10" s="91" customFormat="1" ht="18.75" customHeight="1">
      <c r="F1842" s="654" t="s">
        <v>5038</v>
      </c>
      <c r="G1842" s="654" t="s">
        <v>838</v>
      </c>
      <c r="H1842" s="654" t="s">
        <v>837</v>
      </c>
      <c r="I1842" s="654" t="s">
        <v>1014</v>
      </c>
      <c r="J1842" s="654" t="s">
        <v>5039</v>
      </c>
    </row>
    <row r="1843" spans="6:10" s="91" customFormat="1" ht="23.25" customHeight="1">
      <c r="F1843" s="654" t="s">
        <v>5040</v>
      </c>
      <c r="G1843" s="654" t="s">
        <v>838</v>
      </c>
      <c r="H1843" s="654" t="s">
        <v>837</v>
      </c>
      <c r="I1843" s="654" t="s">
        <v>1017</v>
      </c>
      <c r="J1843" s="654" t="s">
        <v>837</v>
      </c>
    </row>
    <row r="1844" spans="6:10" s="91" customFormat="1" ht="35.25" customHeight="1">
      <c r="F1844" s="654" t="s">
        <v>5041</v>
      </c>
      <c r="G1844" s="654" t="s">
        <v>838</v>
      </c>
      <c r="H1844" s="654" t="s">
        <v>837</v>
      </c>
      <c r="I1844" s="654" t="s">
        <v>1020</v>
      </c>
      <c r="J1844" s="654" t="s">
        <v>5042</v>
      </c>
    </row>
    <row r="1845" spans="6:10" s="91" customFormat="1" ht="21" customHeight="1">
      <c r="F1845" s="654" t="s">
        <v>5043</v>
      </c>
      <c r="G1845" s="654" t="s">
        <v>838</v>
      </c>
      <c r="H1845" s="654" t="s">
        <v>837</v>
      </c>
      <c r="I1845" s="654" t="s">
        <v>1023</v>
      </c>
      <c r="J1845" s="654" t="s">
        <v>5044</v>
      </c>
    </row>
    <row r="1846" spans="6:10" s="91" customFormat="1" ht="33" customHeight="1">
      <c r="F1846" s="654" t="s">
        <v>5045</v>
      </c>
      <c r="G1846" s="654" t="s">
        <v>838</v>
      </c>
      <c r="H1846" s="654" t="s">
        <v>837</v>
      </c>
      <c r="I1846" s="654" t="s">
        <v>1026</v>
      </c>
      <c r="J1846" s="654" t="s">
        <v>1675</v>
      </c>
    </row>
    <row r="1847" spans="6:10" s="91" customFormat="1" ht="15" customHeight="1">
      <c r="F1847" s="654" t="s">
        <v>5046</v>
      </c>
      <c r="G1847" s="654" t="s">
        <v>838</v>
      </c>
      <c r="H1847" s="654" t="s">
        <v>837</v>
      </c>
      <c r="I1847" s="654" t="s">
        <v>1029</v>
      </c>
      <c r="J1847" s="654" t="s">
        <v>5047</v>
      </c>
    </row>
    <row r="1848" spans="6:10" s="91" customFormat="1" ht="15">
      <c r="F1848" s="654" t="s">
        <v>5048</v>
      </c>
      <c r="G1848" s="654" t="s">
        <v>838</v>
      </c>
      <c r="H1848" s="654" t="s">
        <v>837</v>
      </c>
      <c r="I1848" s="654" t="s">
        <v>1032</v>
      </c>
      <c r="J1848" s="654" t="s">
        <v>5049</v>
      </c>
    </row>
    <row r="1849" spans="6:10" s="91" customFormat="1" ht="18.75" customHeight="1">
      <c r="F1849" s="654" t="s">
        <v>5050</v>
      </c>
      <c r="G1849" s="654" t="s">
        <v>838</v>
      </c>
      <c r="H1849" s="654" t="s">
        <v>837</v>
      </c>
      <c r="I1849" s="654" t="s">
        <v>1035</v>
      </c>
      <c r="J1849" s="654" t="s">
        <v>5051</v>
      </c>
    </row>
    <row r="1850" spans="6:10" s="91" customFormat="1" ht="23.25" customHeight="1">
      <c r="F1850" s="654" t="s">
        <v>5052</v>
      </c>
      <c r="G1850" s="654" t="s">
        <v>838</v>
      </c>
      <c r="H1850" s="654" t="s">
        <v>837</v>
      </c>
      <c r="I1850" s="654" t="s">
        <v>1038</v>
      </c>
      <c r="J1850" s="654" t="s">
        <v>5053</v>
      </c>
    </row>
    <row r="1851" spans="6:10" s="91" customFormat="1" ht="35.25" customHeight="1">
      <c r="F1851" s="654" t="s">
        <v>5054</v>
      </c>
      <c r="G1851" s="654" t="s">
        <v>838</v>
      </c>
      <c r="H1851" s="654" t="s">
        <v>837</v>
      </c>
      <c r="I1851" s="654" t="s">
        <v>1041</v>
      </c>
      <c r="J1851" s="654" t="s">
        <v>5055</v>
      </c>
    </row>
    <row r="1852" spans="6:10" s="91" customFormat="1" ht="21" customHeight="1">
      <c r="F1852" s="654" t="s">
        <v>5056</v>
      </c>
      <c r="G1852" s="654" t="s">
        <v>838</v>
      </c>
      <c r="H1852" s="654" t="s">
        <v>837</v>
      </c>
      <c r="I1852" s="654" t="s">
        <v>1044</v>
      </c>
      <c r="J1852" s="654" t="s">
        <v>5057</v>
      </c>
    </row>
    <row r="1853" spans="6:10" s="91" customFormat="1" ht="33" customHeight="1">
      <c r="F1853" s="654" t="s">
        <v>5058</v>
      </c>
      <c r="G1853" s="654" t="s">
        <v>838</v>
      </c>
      <c r="H1853" s="654" t="s">
        <v>837</v>
      </c>
      <c r="I1853" s="654" t="s">
        <v>1047</v>
      </c>
      <c r="J1853" s="654" t="s">
        <v>5059</v>
      </c>
    </row>
    <row r="1854" spans="6:10" s="91" customFormat="1" ht="15" customHeight="1">
      <c r="F1854" s="654" t="s">
        <v>5060</v>
      </c>
      <c r="G1854" s="654" t="s">
        <v>838</v>
      </c>
      <c r="H1854" s="654" t="s">
        <v>837</v>
      </c>
      <c r="I1854" s="654" t="s">
        <v>1145</v>
      </c>
      <c r="J1854" s="654" t="s">
        <v>5061</v>
      </c>
    </row>
    <row r="1855" spans="6:10" s="91" customFormat="1" ht="15">
      <c r="F1855" s="654" t="s">
        <v>5062</v>
      </c>
      <c r="G1855" s="654" t="s">
        <v>838</v>
      </c>
      <c r="H1855" s="654" t="s">
        <v>837</v>
      </c>
      <c r="I1855" s="654" t="s">
        <v>1148</v>
      </c>
      <c r="J1855" s="654" t="s">
        <v>5063</v>
      </c>
    </row>
    <row r="1856" spans="6:10" s="91" customFormat="1" ht="18.75" customHeight="1">
      <c r="F1856" s="654" t="s">
        <v>5064</v>
      </c>
      <c r="G1856" s="654" t="s">
        <v>838</v>
      </c>
      <c r="H1856" s="654" t="s">
        <v>837</v>
      </c>
      <c r="I1856" s="654" t="s">
        <v>1151</v>
      </c>
      <c r="J1856" s="654" t="s">
        <v>5065</v>
      </c>
    </row>
    <row r="1857" spans="6:10" s="91" customFormat="1" ht="23.25" customHeight="1">
      <c r="F1857" s="654" t="s">
        <v>5066</v>
      </c>
      <c r="G1857" s="654" t="s">
        <v>838</v>
      </c>
      <c r="H1857" s="654" t="s">
        <v>837</v>
      </c>
      <c r="I1857" s="654" t="s">
        <v>1154</v>
      </c>
      <c r="J1857" s="654" t="s">
        <v>5067</v>
      </c>
    </row>
    <row r="1858" spans="6:10" s="91" customFormat="1" ht="35.25" customHeight="1">
      <c r="F1858" s="654" t="s">
        <v>5068</v>
      </c>
      <c r="G1858" s="654" t="s">
        <v>838</v>
      </c>
      <c r="H1858" s="654" t="s">
        <v>837</v>
      </c>
      <c r="I1858" s="654" t="s">
        <v>1157</v>
      </c>
      <c r="J1858" s="654" t="s">
        <v>5069</v>
      </c>
    </row>
    <row r="1859" spans="6:10" s="91" customFormat="1" ht="21" customHeight="1">
      <c r="F1859" s="654" t="s">
        <v>5070</v>
      </c>
      <c r="G1859" s="654" t="s">
        <v>838</v>
      </c>
      <c r="H1859" s="654" t="s">
        <v>837</v>
      </c>
      <c r="I1859" s="654" t="s">
        <v>1160</v>
      </c>
      <c r="J1859" s="654" t="s">
        <v>5071</v>
      </c>
    </row>
    <row r="1860" spans="6:10" s="91" customFormat="1" ht="33" customHeight="1">
      <c r="F1860" s="654" t="s">
        <v>5072</v>
      </c>
      <c r="G1860" s="654" t="s">
        <v>838</v>
      </c>
      <c r="H1860" s="654" t="s">
        <v>837</v>
      </c>
      <c r="I1860" s="654" t="s">
        <v>1163</v>
      </c>
      <c r="J1860" s="654" t="s">
        <v>5073</v>
      </c>
    </row>
    <row r="1861" spans="6:10" s="91" customFormat="1" ht="15" customHeight="1">
      <c r="F1861" s="654" t="s">
        <v>5074</v>
      </c>
      <c r="G1861" s="654" t="s">
        <v>838</v>
      </c>
      <c r="H1861" s="654" t="s">
        <v>837</v>
      </c>
      <c r="I1861" s="654" t="s">
        <v>1166</v>
      </c>
      <c r="J1861" s="654" t="s">
        <v>5075</v>
      </c>
    </row>
    <row r="1862" spans="6:10" s="91" customFormat="1" ht="15">
      <c r="F1862" s="654" t="s">
        <v>5076</v>
      </c>
      <c r="G1862" s="654" t="s">
        <v>838</v>
      </c>
      <c r="H1862" s="654" t="s">
        <v>837</v>
      </c>
      <c r="I1862" s="654" t="s">
        <v>1169</v>
      </c>
      <c r="J1862" s="654" t="s">
        <v>5077</v>
      </c>
    </row>
    <row r="1863" spans="6:10" s="91" customFormat="1" ht="18.75" customHeight="1">
      <c r="F1863" s="654" t="s">
        <v>5078</v>
      </c>
      <c r="G1863" s="654" t="s">
        <v>838</v>
      </c>
      <c r="H1863" s="654" t="s">
        <v>837</v>
      </c>
      <c r="I1863" s="654" t="s">
        <v>1172</v>
      </c>
      <c r="J1863" s="654" t="s">
        <v>5079</v>
      </c>
    </row>
    <row r="1864" spans="6:10" s="91" customFormat="1" ht="23.25" customHeight="1">
      <c r="F1864" s="654" t="s">
        <v>5080</v>
      </c>
      <c r="G1864" s="654" t="s">
        <v>838</v>
      </c>
      <c r="H1864" s="654" t="s">
        <v>837</v>
      </c>
      <c r="I1864" s="654" t="s">
        <v>1174</v>
      </c>
      <c r="J1864" s="654" t="s">
        <v>5081</v>
      </c>
    </row>
    <row r="1865" spans="6:10" s="91" customFormat="1" ht="35.25" customHeight="1">
      <c r="F1865" s="654" t="s">
        <v>5082</v>
      </c>
      <c r="G1865" s="654" t="s">
        <v>838</v>
      </c>
      <c r="H1865" s="654" t="s">
        <v>837</v>
      </c>
      <c r="I1865" s="654" t="s">
        <v>1177</v>
      </c>
      <c r="J1865" s="654" t="s">
        <v>5083</v>
      </c>
    </row>
    <row r="1866" spans="6:10" s="91" customFormat="1" ht="21" customHeight="1">
      <c r="F1866" s="654" t="s">
        <v>5084</v>
      </c>
      <c r="G1866" s="654" t="s">
        <v>838</v>
      </c>
      <c r="H1866" s="654" t="s">
        <v>837</v>
      </c>
      <c r="I1866" s="654" t="s">
        <v>1180</v>
      </c>
      <c r="J1866" s="654" t="s">
        <v>2254</v>
      </c>
    </row>
    <row r="1867" spans="6:10" s="91" customFormat="1" ht="33" customHeight="1">
      <c r="F1867" s="654" t="s">
        <v>5085</v>
      </c>
      <c r="G1867" s="654" t="s">
        <v>838</v>
      </c>
      <c r="H1867" s="654" t="s">
        <v>837</v>
      </c>
      <c r="I1867" s="654" t="s">
        <v>1183</v>
      </c>
      <c r="J1867" s="654" t="s">
        <v>5086</v>
      </c>
    </row>
    <row r="1868" spans="6:10" s="91" customFormat="1" ht="15" customHeight="1">
      <c r="F1868" s="654" t="s">
        <v>5087</v>
      </c>
      <c r="G1868" s="654" t="s">
        <v>838</v>
      </c>
      <c r="H1868" s="654" t="s">
        <v>837</v>
      </c>
      <c r="I1868" s="654" t="s">
        <v>1186</v>
      </c>
      <c r="J1868" s="654" t="s">
        <v>5088</v>
      </c>
    </row>
    <row r="1869" spans="6:10" s="91" customFormat="1" ht="15">
      <c r="F1869" s="654" t="s">
        <v>5089</v>
      </c>
      <c r="G1869" s="654" t="s">
        <v>838</v>
      </c>
      <c r="H1869" s="654" t="s">
        <v>837</v>
      </c>
      <c r="I1869" s="654" t="s">
        <v>1189</v>
      </c>
      <c r="J1869" s="654" t="s">
        <v>5090</v>
      </c>
    </row>
    <row r="1870" spans="6:10" s="91" customFormat="1" ht="18.75" customHeight="1">
      <c r="F1870" s="654" t="s">
        <v>5091</v>
      </c>
      <c r="G1870" s="654" t="s">
        <v>838</v>
      </c>
      <c r="H1870" s="654" t="s">
        <v>837</v>
      </c>
      <c r="I1870" s="654" t="s">
        <v>1192</v>
      </c>
      <c r="J1870" s="654" t="s">
        <v>1048</v>
      </c>
    </row>
    <row r="1871" spans="6:10" s="91" customFormat="1" ht="23.25" customHeight="1">
      <c r="F1871" s="654" t="s">
        <v>5092</v>
      </c>
      <c r="G1871" s="654" t="s">
        <v>838</v>
      </c>
      <c r="H1871" s="654" t="s">
        <v>837</v>
      </c>
      <c r="I1871" s="654" t="s">
        <v>1195</v>
      </c>
      <c r="J1871" s="654" t="s">
        <v>5093</v>
      </c>
    </row>
    <row r="1872" spans="6:10" s="91" customFormat="1" ht="35.25" customHeight="1">
      <c r="F1872" s="654" t="s">
        <v>5094</v>
      </c>
      <c r="G1872" s="654" t="s">
        <v>838</v>
      </c>
      <c r="H1872" s="654" t="s">
        <v>837</v>
      </c>
      <c r="I1872" s="654" t="s">
        <v>1198</v>
      </c>
      <c r="J1872" s="654" t="s">
        <v>5095</v>
      </c>
    </row>
    <row r="1873" spans="6:10" s="91" customFormat="1" ht="21" customHeight="1">
      <c r="F1873" s="654" t="s">
        <v>5096</v>
      </c>
      <c r="G1873" s="654" t="s">
        <v>838</v>
      </c>
      <c r="H1873" s="654" t="s">
        <v>837</v>
      </c>
      <c r="I1873" s="654" t="s">
        <v>1201</v>
      </c>
      <c r="J1873" s="654" t="s">
        <v>5097</v>
      </c>
    </row>
    <row r="1874" spans="6:10" s="91" customFormat="1" ht="33" customHeight="1">
      <c r="F1874" s="654" t="s">
        <v>5098</v>
      </c>
      <c r="G1874" s="654" t="s">
        <v>840</v>
      </c>
      <c r="H1874" s="654" t="s">
        <v>839</v>
      </c>
      <c r="I1874" s="654" t="s">
        <v>868</v>
      </c>
      <c r="J1874" s="654" t="s">
        <v>5099</v>
      </c>
    </row>
    <row r="1875" spans="6:10" s="91" customFormat="1" ht="15" customHeight="1">
      <c r="F1875" s="654" t="s">
        <v>5100</v>
      </c>
      <c r="G1875" s="654" t="s">
        <v>840</v>
      </c>
      <c r="H1875" s="654" t="s">
        <v>839</v>
      </c>
      <c r="I1875" s="654" t="s">
        <v>870</v>
      </c>
      <c r="J1875" s="654" t="s">
        <v>5101</v>
      </c>
    </row>
    <row r="1876" spans="6:10" s="91" customFormat="1" ht="15">
      <c r="F1876" s="654" t="s">
        <v>5102</v>
      </c>
      <c r="G1876" s="654" t="s">
        <v>840</v>
      </c>
      <c r="H1876" s="654" t="s">
        <v>839</v>
      </c>
      <c r="I1876" s="654" t="s">
        <v>874</v>
      </c>
      <c r="J1876" s="654" t="s">
        <v>5103</v>
      </c>
    </row>
    <row r="1877" spans="6:10" s="91" customFormat="1" ht="18.75" customHeight="1">
      <c r="F1877" s="654" t="s">
        <v>5104</v>
      </c>
      <c r="G1877" s="654" t="s">
        <v>840</v>
      </c>
      <c r="H1877" s="654" t="s">
        <v>839</v>
      </c>
      <c r="I1877" s="654" t="s">
        <v>878</v>
      </c>
      <c r="J1877" s="654" t="s">
        <v>5105</v>
      </c>
    </row>
    <row r="1878" spans="6:10" s="91" customFormat="1" ht="23.25" customHeight="1">
      <c r="F1878" s="654" t="s">
        <v>5106</v>
      </c>
      <c r="G1878" s="654" t="s">
        <v>840</v>
      </c>
      <c r="H1878" s="654" t="s">
        <v>839</v>
      </c>
      <c r="I1878" s="654" t="s">
        <v>881</v>
      </c>
      <c r="J1878" s="654" t="s">
        <v>5107</v>
      </c>
    </row>
    <row r="1879" spans="6:10" s="91" customFormat="1" ht="35.25" customHeight="1">
      <c r="F1879" s="654" t="s">
        <v>5108</v>
      </c>
      <c r="G1879" s="654" t="s">
        <v>840</v>
      </c>
      <c r="H1879" s="654" t="s">
        <v>839</v>
      </c>
      <c r="I1879" s="654" t="s">
        <v>885</v>
      </c>
      <c r="J1879" s="654" t="s">
        <v>5109</v>
      </c>
    </row>
    <row r="1880" spans="6:10" s="91" customFormat="1" ht="21" customHeight="1">
      <c r="F1880" s="654" t="s">
        <v>5110</v>
      </c>
      <c r="G1880" s="654" t="s">
        <v>840</v>
      </c>
      <c r="H1880" s="654" t="s">
        <v>839</v>
      </c>
      <c r="I1880" s="654" t="s">
        <v>888</v>
      </c>
      <c r="J1880" s="654" t="s">
        <v>5111</v>
      </c>
    </row>
    <row r="1881" spans="6:10" s="91" customFormat="1" ht="33" customHeight="1">
      <c r="F1881" s="654" t="s">
        <v>5112</v>
      </c>
      <c r="G1881" s="654" t="s">
        <v>840</v>
      </c>
      <c r="H1881" s="654" t="s">
        <v>839</v>
      </c>
      <c r="I1881" s="654" t="s">
        <v>891</v>
      </c>
      <c r="J1881" s="654" t="s">
        <v>5113</v>
      </c>
    </row>
    <row r="1882" spans="6:10" s="91" customFormat="1" ht="15" customHeight="1">
      <c r="F1882" s="654" t="s">
        <v>5114</v>
      </c>
      <c r="G1882" s="654" t="s">
        <v>840</v>
      </c>
      <c r="H1882" s="654" t="s">
        <v>839</v>
      </c>
      <c r="I1882" s="654" t="s">
        <v>894</v>
      </c>
      <c r="J1882" s="654" t="s">
        <v>5115</v>
      </c>
    </row>
    <row r="1883" spans="6:10" s="91" customFormat="1" ht="15">
      <c r="F1883" s="654" t="s">
        <v>5116</v>
      </c>
      <c r="G1883" s="654" t="s">
        <v>840</v>
      </c>
      <c r="H1883" s="654" t="s">
        <v>839</v>
      </c>
      <c r="I1883" s="654" t="s">
        <v>898</v>
      </c>
      <c r="J1883" s="654" t="s">
        <v>5117</v>
      </c>
    </row>
    <row r="1884" spans="6:10" s="91" customFormat="1" ht="18.75" customHeight="1">
      <c r="F1884" s="654" t="s">
        <v>5118</v>
      </c>
      <c r="G1884" s="654" t="s">
        <v>840</v>
      </c>
      <c r="H1884" s="654" t="s">
        <v>839</v>
      </c>
      <c r="I1884" s="654" t="s">
        <v>901</v>
      </c>
      <c r="J1884" s="654" t="s">
        <v>5119</v>
      </c>
    </row>
    <row r="1885" spans="6:10" s="91" customFormat="1" ht="23.25" customHeight="1">
      <c r="F1885" s="654" t="s">
        <v>5120</v>
      </c>
      <c r="G1885" s="654" t="s">
        <v>840</v>
      </c>
      <c r="H1885" s="654" t="s">
        <v>839</v>
      </c>
      <c r="I1885" s="654" t="s">
        <v>972</v>
      </c>
      <c r="J1885" s="654" t="s">
        <v>5121</v>
      </c>
    </row>
    <row r="1886" spans="6:10" s="91" customFormat="1" ht="35.25" customHeight="1">
      <c r="F1886" s="654" t="s">
        <v>5122</v>
      </c>
      <c r="G1886" s="654" t="s">
        <v>840</v>
      </c>
      <c r="H1886" s="654" t="s">
        <v>839</v>
      </c>
      <c r="I1886" s="654" t="s">
        <v>974</v>
      </c>
      <c r="J1886" s="654" t="s">
        <v>5123</v>
      </c>
    </row>
    <row r="1887" spans="6:10" s="91" customFormat="1" ht="21" customHeight="1">
      <c r="F1887" s="654" t="s">
        <v>5124</v>
      </c>
      <c r="G1887" s="654" t="s">
        <v>840</v>
      </c>
      <c r="H1887" s="654" t="s">
        <v>839</v>
      </c>
      <c r="I1887" s="654" t="s">
        <v>976</v>
      </c>
      <c r="J1887" s="654" t="s">
        <v>1484</v>
      </c>
    </row>
    <row r="1888" spans="6:10" s="91" customFormat="1" ht="33" customHeight="1">
      <c r="F1888" s="654" t="s">
        <v>5125</v>
      </c>
      <c r="G1888" s="654" t="s">
        <v>840</v>
      </c>
      <c r="H1888" s="654" t="s">
        <v>839</v>
      </c>
      <c r="I1888" s="654" t="s">
        <v>979</v>
      </c>
      <c r="J1888" s="654" t="s">
        <v>5126</v>
      </c>
    </row>
    <row r="1889" spans="6:10" s="91" customFormat="1" ht="15" customHeight="1">
      <c r="F1889" s="654" t="s">
        <v>5127</v>
      </c>
      <c r="G1889" s="654" t="s">
        <v>840</v>
      </c>
      <c r="H1889" s="654" t="s">
        <v>839</v>
      </c>
      <c r="I1889" s="654" t="s">
        <v>982</v>
      </c>
      <c r="J1889" s="654" t="s">
        <v>5128</v>
      </c>
    </row>
    <row r="1890" spans="6:10" s="91" customFormat="1" ht="15">
      <c r="F1890" s="654" t="s">
        <v>5129</v>
      </c>
      <c r="G1890" s="654" t="s">
        <v>840</v>
      </c>
      <c r="H1890" s="654" t="s">
        <v>839</v>
      </c>
      <c r="I1890" s="654" t="s">
        <v>985</v>
      </c>
      <c r="J1890" s="654" t="s">
        <v>839</v>
      </c>
    </row>
    <row r="1891" spans="6:10" s="91" customFormat="1" ht="18.75" customHeight="1">
      <c r="F1891" s="654" t="s">
        <v>5130</v>
      </c>
      <c r="G1891" s="654" t="s">
        <v>840</v>
      </c>
      <c r="H1891" s="654" t="s">
        <v>839</v>
      </c>
      <c r="I1891" s="654" t="s">
        <v>988</v>
      </c>
      <c r="J1891" s="654" t="s">
        <v>5131</v>
      </c>
    </row>
    <row r="1892" spans="6:10" s="91" customFormat="1" ht="23.25" customHeight="1">
      <c r="F1892" s="654" t="s">
        <v>5132</v>
      </c>
      <c r="G1892" s="654" t="s">
        <v>842</v>
      </c>
      <c r="H1892" s="654" t="s">
        <v>841</v>
      </c>
      <c r="I1892" s="654" t="s">
        <v>868</v>
      </c>
      <c r="J1892" s="654" t="s">
        <v>5133</v>
      </c>
    </row>
    <row r="1893" spans="6:10" s="91" customFormat="1" ht="35.25" customHeight="1">
      <c r="F1893" s="654" t="s">
        <v>5134</v>
      </c>
      <c r="G1893" s="654" t="s">
        <v>842</v>
      </c>
      <c r="H1893" s="654" t="s">
        <v>841</v>
      </c>
      <c r="I1893" s="654" t="s">
        <v>870</v>
      </c>
      <c r="J1893" s="654" t="s">
        <v>5135</v>
      </c>
    </row>
    <row r="1894" spans="6:10" s="91" customFormat="1" ht="21" customHeight="1">
      <c r="F1894" s="654" t="s">
        <v>5136</v>
      </c>
      <c r="G1894" s="654" t="s">
        <v>842</v>
      </c>
      <c r="H1894" s="654" t="s">
        <v>841</v>
      </c>
      <c r="I1894" s="654" t="s">
        <v>874</v>
      </c>
      <c r="J1894" s="654" t="s">
        <v>5137</v>
      </c>
    </row>
    <row r="1895" spans="6:10" s="91" customFormat="1" ht="33" customHeight="1">
      <c r="F1895" s="654" t="s">
        <v>5138</v>
      </c>
      <c r="G1895" s="654" t="s">
        <v>842</v>
      </c>
      <c r="H1895" s="654" t="s">
        <v>841</v>
      </c>
      <c r="I1895" s="654" t="s">
        <v>878</v>
      </c>
      <c r="J1895" s="654" t="s">
        <v>5139</v>
      </c>
    </row>
    <row r="1896" spans="6:10" s="91" customFormat="1" ht="15" customHeight="1">
      <c r="F1896" s="654" t="s">
        <v>5140</v>
      </c>
      <c r="G1896" s="654" t="s">
        <v>842</v>
      </c>
      <c r="H1896" s="654" t="s">
        <v>841</v>
      </c>
      <c r="I1896" s="654" t="s">
        <v>881</v>
      </c>
      <c r="J1896" s="654" t="s">
        <v>5141</v>
      </c>
    </row>
    <row r="1897" spans="6:10" s="91" customFormat="1" ht="15">
      <c r="F1897" s="654" t="s">
        <v>5142</v>
      </c>
      <c r="G1897" s="654" t="s">
        <v>842</v>
      </c>
      <c r="H1897" s="654" t="s">
        <v>841</v>
      </c>
      <c r="I1897" s="654" t="s">
        <v>885</v>
      </c>
      <c r="J1897" s="654" t="s">
        <v>5143</v>
      </c>
    </row>
    <row r="1898" spans="6:10" s="91" customFormat="1" ht="18.75" customHeight="1">
      <c r="F1898" s="654" t="s">
        <v>5144</v>
      </c>
      <c r="G1898" s="654" t="s">
        <v>842</v>
      </c>
      <c r="H1898" s="654" t="s">
        <v>841</v>
      </c>
      <c r="I1898" s="654" t="s">
        <v>888</v>
      </c>
      <c r="J1898" s="654" t="s">
        <v>5145</v>
      </c>
    </row>
    <row r="1899" spans="6:10" s="91" customFormat="1" ht="23.25" customHeight="1">
      <c r="F1899" s="654" t="s">
        <v>5146</v>
      </c>
      <c r="G1899" s="654" t="s">
        <v>842</v>
      </c>
      <c r="H1899" s="654" t="s">
        <v>841</v>
      </c>
      <c r="I1899" s="654" t="s">
        <v>891</v>
      </c>
      <c r="J1899" s="654" t="s">
        <v>5147</v>
      </c>
    </row>
    <row r="1900" spans="6:10" s="91" customFormat="1" ht="35.25" customHeight="1">
      <c r="F1900" s="654" t="s">
        <v>5148</v>
      </c>
      <c r="G1900" s="654" t="s">
        <v>842</v>
      </c>
      <c r="H1900" s="654" t="s">
        <v>841</v>
      </c>
      <c r="I1900" s="654" t="s">
        <v>894</v>
      </c>
      <c r="J1900" s="654" t="s">
        <v>5149</v>
      </c>
    </row>
    <row r="1901" spans="6:10" s="91" customFormat="1" ht="21" customHeight="1">
      <c r="F1901" s="654" t="s">
        <v>5150</v>
      </c>
      <c r="G1901" s="654" t="s">
        <v>842</v>
      </c>
      <c r="H1901" s="654" t="s">
        <v>841</v>
      </c>
      <c r="I1901" s="654" t="s">
        <v>898</v>
      </c>
      <c r="J1901" s="654" t="s">
        <v>5151</v>
      </c>
    </row>
    <row r="1902" spans="6:10" s="91" customFormat="1" ht="33" customHeight="1">
      <c r="F1902" s="654" t="s">
        <v>5152</v>
      </c>
      <c r="G1902" s="654" t="s">
        <v>842</v>
      </c>
      <c r="H1902" s="654" t="s">
        <v>841</v>
      </c>
      <c r="I1902" s="654" t="s">
        <v>901</v>
      </c>
      <c r="J1902" s="654" t="s">
        <v>5153</v>
      </c>
    </row>
    <row r="1903" spans="6:10" s="91" customFormat="1" ht="15" customHeight="1">
      <c r="F1903" s="654" t="s">
        <v>5154</v>
      </c>
      <c r="G1903" s="654" t="s">
        <v>842</v>
      </c>
      <c r="H1903" s="654" t="s">
        <v>841</v>
      </c>
      <c r="I1903" s="654" t="s">
        <v>972</v>
      </c>
      <c r="J1903" s="654" t="s">
        <v>5155</v>
      </c>
    </row>
    <row r="1904" spans="6:10" s="91" customFormat="1" ht="15">
      <c r="F1904" s="654" t="s">
        <v>5156</v>
      </c>
      <c r="G1904" s="654" t="s">
        <v>842</v>
      </c>
      <c r="H1904" s="654" t="s">
        <v>841</v>
      </c>
      <c r="I1904" s="654" t="s">
        <v>974</v>
      </c>
      <c r="J1904" s="654" t="s">
        <v>5157</v>
      </c>
    </row>
    <row r="1905" spans="6:10" s="91" customFormat="1" ht="18.75" customHeight="1">
      <c r="F1905" s="654" t="s">
        <v>5158</v>
      </c>
      <c r="G1905" s="654" t="s">
        <v>842</v>
      </c>
      <c r="H1905" s="654" t="s">
        <v>841</v>
      </c>
      <c r="I1905" s="654" t="s">
        <v>976</v>
      </c>
      <c r="J1905" s="654" t="s">
        <v>5159</v>
      </c>
    </row>
    <row r="1906" spans="6:10" s="91" customFormat="1" ht="23.25" customHeight="1">
      <c r="F1906" s="654" t="s">
        <v>5160</v>
      </c>
      <c r="G1906" s="654" t="s">
        <v>842</v>
      </c>
      <c r="H1906" s="654" t="s">
        <v>841</v>
      </c>
      <c r="I1906" s="654" t="s">
        <v>979</v>
      </c>
      <c r="J1906" s="654" t="s">
        <v>5161</v>
      </c>
    </row>
    <row r="1907" spans="6:10" s="91" customFormat="1" ht="35.25" customHeight="1">
      <c r="F1907" s="654" t="s">
        <v>5162</v>
      </c>
      <c r="G1907" s="654" t="s">
        <v>842</v>
      </c>
      <c r="H1907" s="654" t="s">
        <v>841</v>
      </c>
      <c r="I1907" s="654" t="s">
        <v>982</v>
      </c>
      <c r="J1907" s="654" t="s">
        <v>5163</v>
      </c>
    </row>
    <row r="1908" spans="6:10" s="91" customFormat="1" ht="21" customHeight="1">
      <c r="F1908" s="654" t="s">
        <v>5164</v>
      </c>
      <c r="G1908" s="654" t="s">
        <v>842</v>
      </c>
      <c r="H1908" s="654" t="s">
        <v>841</v>
      </c>
      <c r="I1908" s="654" t="s">
        <v>985</v>
      </c>
      <c r="J1908" s="654" t="s">
        <v>5165</v>
      </c>
    </row>
    <row r="1909" spans="6:10" s="91" customFormat="1" ht="33" customHeight="1">
      <c r="F1909" s="654" t="s">
        <v>5166</v>
      </c>
      <c r="G1909" s="654" t="s">
        <v>842</v>
      </c>
      <c r="H1909" s="654" t="s">
        <v>841</v>
      </c>
      <c r="I1909" s="654" t="s">
        <v>988</v>
      </c>
      <c r="J1909" s="654" t="s">
        <v>5167</v>
      </c>
    </row>
    <row r="1910" spans="6:10" s="91" customFormat="1" ht="15" customHeight="1">
      <c r="F1910" s="654" t="s">
        <v>5168</v>
      </c>
      <c r="G1910" s="654" t="s">
        <v>842</v>
      </c>
      <c r="H1910" s="654" t="s">
        <v>841</v>
      </c>
      <c r="I1910" s="654" t="s">
        <v>991</v>
      </c>
      <c r="J1910" s="654" t="s">
        <v>5169</v>
      </c>
    </row>
    <row r="1911" spans="6:10" s="91" customFormat="1" ht="15">
      <c r="F1911" s="654" t="s">
        <v>5170</v>
      </c>
      <c r="G1911" s="654" t="s">
        <v>842</v>
      </c>
      <c r="H1911" s="654" t="s">
        <v>841</v>
      </c>
      <c r="I1911" s="654" t="s">
        <v>993</v>
      </c>
      <c r="J1911" s="654" t="s">
        <v>5171</v>
      </c>
    </row>
    <row r="1912" spans="6:10" s="91" customFormat="1" ht="18.75" customHeight="1">
      <c r="F1912" s="654" t="s">
        <v>5172</v>
      </c>
      <c r="G1912" s="654" t="s">
        <v>842</v>
      </c>
      <c r="H1912" s="654" t="s">
        <v>841</v>
      </c>
      <c r="I1912" s="654" t="s">
        <v>996</v>
      </c>
      <c r="J1912" s="654" t="s">
        <v>5173</v>
      </c>
    </row>
    <row r="1913" spans="6:10" s="91" customFormat="1" ht="23.25" customHeight="1">
      <c r="F1913" s="654" t="s">
        <v>5174</v>
      </c>
      <c r="G1913" s="654" t="s">
        <v>842</v>
      </c>
      <c r="H1913" s="654" t="s">
        <v>841</v>
      </c>
      <c r="I1913" s="654" t="s">
        <v>999</v>
      </c>
      <c r="J1913" s="654" t="s">
        <v>5175</v>
      </c>
    </row>
    <row r="1914" spans="6:10" s="91" customFormat="1" ht="35.25" customHeight="1">
      <c r="F1914" s="654" t="s">
        <v>5176</v>
      </c>
      <c r="G1914" s="654" t="s">
        <v>842</v>
      </c>
      <c r="H1914" s="654" t="s">
        <v>841</v>
      </c>
      <c r="I1914" s="654" t="s">
        <v>1002</v>
      </c>
      <c r="J1914" s="654" t="s">
        <v>5177</v>
      </c>
    </row>
    <row r="1915" spans="6:10" s="91" customFormat="1" ht="21" customHeight="1">
      <c r="F1915" s="654" t="s">
        <v>5178</v>
      </c>
      <c r="G1915" s="654" t="s">
        <v>842</v>
      </c>
      <c r="H1915" s="654" t="s">
        <v>841</v>
      </c>
      <c r="I1915" s="654" t="s">
        <v>1005</v>
      </c>
      <c r="J1915" s="654" t="s">
        <v>5179</v>
      </c>
    </row>
    <row r="1916" spans="6:10" s="91" customFormat="1" ht="33" customHeight="1">
      <c r="F1916" s="654" t="s">
        <v>5180</v>
      </c>
      <c r="G1916" s="654" t="s">
        <v>842</v>
      </c>
      <c r="H1916" s="654" t="s">
        <v>841</v>
      </c>
      <c r="I1916" s="654" t="s">
        <v>1008</v>
      </c>
      <c r="J1916" s="654" t="s">
        <v>5181</v>
      </c>
    </row>
    <row r="1917" spans="6:10" s="91" customFormat="1" ht="15" customHeight="1">
      <c r="F1917" s="654" t="s">
        <v>5182</v>
      </c>
      <c r="G1917" s="654" t="s">
        <v>842</v>
      </c>
      <c r="H1917" s="654" t="s">
        <v>841</v>
      </c>
      <c r="I1917" s="654" t="s">
        <v>1011</v>
      </c>
      <c r="J1917" s="654" t="s">
        <v>5183</v>
      </c>
    </row>
    <row r="1918" spans="6:10" s="91" customFormat="1" ht="15">
      <c r="F1918" s="654" t="s">
        <v>5184</v>
      </c>
      <c r="G1918" s="654" t="s">
        <v>842</v>
      </c>
      <c r="H1918" s="654" t="s">
        <v>841</v>
      </c>
      <c r="I1918" s="654" t="s">
        <v>1014</v>
      </c>
      <c r="J1918" s="654" t="s">
        <v>5185</v>
      </c>
    </row>
    <row r="1919" spans="6:10" s="91" customFormat="1" ht="18.75" customHeight="1">
      <c r="F1919" s="654" t="s">
        <v>5186</v>
      </c>
      <c r="G1919" s="654" t="s">
        <v>842</v>
      </c>
      <c r="H1919" s="654" t="s">
        <v>841</v>
      </c>
      <c r="I1919" s="654" t="s">
        <v>1017</v>
      </c>
      <c r="J1919" s="654" t="s">
        <v>5187</v>
      </c>
    </row>
    <row r="1920" spans="6:10" s="91" customFormat="1" ht="23.25" customHeight="1">
      <c r="F1920" s="654" t="s">
        <v>5188</v>
      </c>
      <c r="G1920" s="654" t="s">
        <v>842</v>
      </c>
      <c r="H1920" s="654" t="s">
        <v>841</v>
      </c>
      <c r="I1920" s="654" t="s">
        <v>1020</v>
      </c>
      <c r="J1920" s="654" t="s">
        <v>5189</v>
      </c>
    </row>
    <row r="1921" spans="6:10" s="91" customFormat="1" ht="35.25" customHeight="1">
      <c r="F1921" s="654" t="s">
        <v>5190</v>
      </c>
      <c r="G1921" s="654" t="s">
        <v>842</v>
      </c>
      <c r="H1921" s="654" t="s">
        <v>841</v>
      </c>
      <c r="I1921" s="654" t="s">
        <v>1023</v>
      </c>
      <c r="J1921" s="654" t="s">
        <v>5191</v>
      </c>
    </row>
    <row r="1922" spans="6:10" s="91" customFormat="1" ht="21" customHeight="1">
      <c r="F1922" s="654" t="s">
        <v>5192</v>
      </c>
      <c r="G1922" s="654" t="s">
        <v>842</v>
      </c>
      <c r="H1922" s="654" t="s">
        <v>841</v>
      </c>
      <c r="I1922" s="654" t="s">
        <v>1026</v>
      </c>
      <c r="J1922" s="654" t="s">
        <v>5193</v>
      </c>
    </row>
    <row r="1923" spans="6:10" s="91" customFormat="1" ht="33" customHeight="1">
      <c r="F1923" s="654" t="s">
        <v>5194</v>
      </c>
      <c r="G1923" s="654" t="s">
        <v>842</v>
      </c>
      <c r="H1923" s="654" t="s">
        <v>841</v>
      </c>
      <c r="I1923" s="654" t="s">
        <v>1029</v>
      </c>
      <c r="J1923" s="654" t="s">
        <v>5195</v>
      </c>
    </row>
    <row r="1924" spans="6:10" s="91" customFormat="1" ht="15" customHeight="1">
      <c r="F1924" s="654" t="s">
        <v>5196</v>
      </c>
      <c r="G1924" s="654" t="s">
        <v>842</v>
      </c>
      <c r="H1924" s="654" t="s">
        <v>841</v>
      </c>
      <c r="I1924" s="654" t="s">
        <v>1032</v>
      </c>
      <c r="J1924" s="654" t="s">
        <v>5197</v>
      </c>
    </row>
    <row r="1925" spans="6:10" s="91" customFormat="1" ht="15">
      <c r="F1925" s="654" t="s">
        <v>5198</v>
      </c>
      <c r="G1925" s="654" t="s">
        <v>842</v>
      </c>
      <c r="H1925" s="654" t="s">
        <v>841</v>
      </c>
      <c r="I1925" s="654" t="s">
        <v>1035</v>
      </c>
      <c r="J1925" s="654" t="s">
        <v>5199</v>
      </c>
    </row>
    <row r="1926" spans="6:10" s="91" customFormat="1" ht="18.75" customHeight="1">
      <c r="F1926" s="654" t="s">
        <v>5200</v>
      </c>
      <c r="G1926" s="654" t="s">
        <v>842</v>
      </c>
      <c r="H1926" s="654" t="s">
        <v>841</v>
      </c>
      <c r="I1926" s="654" t="s">
        <v>1038</v>
      </c>
      <c r="J1926" s="654" t="s">
        <v>5201</v>
      </c>
    </row>
    <row r="1927" spans="6:10" s="91" customFormat="1" ht="23.25" customHeight="1">
      <c r="F1927" s="654" t="s">
        <v>5202</v>
      </c>
      <c r="G1927" s="654" t="s">
        <v>842</v>
      </c>
      <c r="H1927" s="654" t="s">
        <v>841</v>
      </c>
      <c r="I1927" s="654" t="s">
        <v>1041</v>
      </c>
      <c r="J1927" s="654" t="s">
        <v>2134</v>
      </c>
    </row>
    <row r="1928" spans="6:10" s="91" customFormat="1" ht="35.25" customHeight="1">
      <c r="F1928" s="654" t="s">
        <v>5203</v>
      </c>
      <c r="G1928" s="654" t="s">
        <v>842</v>
      </c>
      <c r="H1928" s="654" t="s">
        <v>841</v>
      </c>
      <c r="I1928" s="654" t="s">
        <v>1044</v>
      </c>
      <c r="J1928" s="654" t="s">
        <v>1190</v>
      </c>
    </row>
    <row r="1929" spans="6:10" s="91" customFormat="1" ht="21" customHeight="1">
      <c r="F1929" s="654" t="s">
        <v>5204</v>
      </c>
      <c r="G1929" s="654" t="s">
        <v>842</v>
      </c>
      <c r="H1929" s="654" t="s">
        <v>841</v>
      </c>
      <c r="I1929" s="654" t="s">
        <v>1047</v>
      </c>
      <c r="J1929" s="654" t="s">
        <v>5030</v>
      </c>
    </row>
    <row r="1930" spans="6:10" s="91" customFormat="1" ht="33" customHeight="1">
      <c r="F1930" s="654" t="s">
        <v>5205</v>
      </c>
      <c r="G1930" s="654" t="s">
        <v>842</v>
      </c>
      <c r="H1930" s="654" t="s">
        <v>841</v>
      </c>
      <c r="I1930" s="654" t="s">
        <v>1145</v>
      </c>
      <c r="J1930" s="654" t="s">
        <v>5206</v>
      </c>
    </row>
    <row r="1931" spans="6:10" s="91" customFormat="1" ht="15" customHeight="1">
      <c r="F1931" s="654" t="s">
        <v>5207</v>
      </c>
      <c r="G1931" s="654" t="s">
        <v>842</v>
      </c>
      <c r="H1931" s="654" t="s">
        <v>841</v>
      </c>
      <c r="I1931" s="654" t="s">
        <v>1148</v>
      </c>
      <c r="J1931" s="654" t="s">
        <v>5208</v>
      </c>
    </row>
    <row r="1932" spans="6:10" s="91" customFormat="1" ht="15">
      <c r="F1932" s="654" t="s">
        <v>5209</v>
      </c>
      <c r="G1932" s="654" t="s">
        <v>842</v>
      </c>
      <c r="H1932" s="654" t="s">
        <v>841</v>
      </c>
      <c r="I1932" s="654" t="s">
        <v>1151</v>
      </c>
      <c r="J1932" s="654" t="s">
        <v>5210</v>
      </c>
    </row>
    <row r="1933" spans="6:10" s="91" customFormat="1" ht="18.75" customHeight="1">
      <c r="F1933" s="654" t="s">
        <v>5211</v>
      </c>
      <c r="G1933" s="654" t="s">
        <v>842</v>
      </c>
      <c r="H1933" s="654" t="s">
        <v>841</v>
      </c>
      <c r="I1933" s="654" t="s">
        <v>1154</v>
      </c>
      <c r="J1933" s="654" t="s">
        <v>5212</v>
      </c>
    </row>
    <row r="1934" spans="6:10" s="91" customFormat="1" ht="23.25" customHeight="1">
      <c r="F1934" s="654" t="s">
        <v>5213</v>
      </c>
      <c r="G1934" s="654" t="s">
        <v>842</v>
      </c>
      <c r="H1934" s="654" t="s">
        <v>841</v>
      </c>
      <c r="I1934" s="654" t="s">
        <v>1157</v>
      </c>
      <c r="J1934" s="654" t="s">
        <v>5214</v>
      </c>
    </row>
    <row r="1935" spans="6:10" s="91" customFormat="1" ht="35.25" customHeight="1">
      <c r="F1935" s="654" t="s">
        <v>5215</v>
      </c>
      <c r="G1935" s="654" t="s">
        <v>842</v>
      </c>
      <c r="H1935" s="654" t="s">
        <v>841</v>
      </c>
      <c r="I1935" s="654" t="s">
        <v>1160</v>
      </c>
      <c r="J1935" s="654" t="s">
        <v>5216</v>
      </c>
    </row>
    <row r="1936" spans="6:10" s="91" customFormat="1" ht="21" customHeight="1">
      <c r="F1936" s="654" t="s">
        <v>5217</v>
      </c>
      <c r="G1936" s="654" t="s">
        <v>842</v>
      </c>
      <c r="H1936" s="654" t="s">
        <v>841</v>
      </c>
      <c r="I1936" s="654" t="s">
        <v>1163</v>
      </c>
      <c r="J1936" s="654" t="s">
        <v>5218</v>
      </c>
    </row>
    <row r="1937" spans="6:10" s="91" customFormat="1" ht="33" customHeight="1">
      <c r="F1937" s="654" t="s">
        <v>5219</v>
      </c>
      <c r="G1937" s="654" t="s">
        <v>842</v>
      </c>
      <c r="H1937" s="654" t="s">
        <v>841</v>
      </c>
      <c r="I1937" s="654" t="s">
        <v>1166</v>
      </c>
      <c r="J1937" s="654" t="s">
        <v>5220</v>
      </c>
    </row>
    <row r="1938" spans="6:10" s="91" customFormat="1" ht="15" customHeight="1">
      <c r="F1938" s="654" t="s">
        <v>5221</v>
      </c>
      <c r="G1938" s="654" t="s">
        <v>842</v>
      </c>
      <c r="H1938" s="654" t="s">
        <v>841</v>
      </c>
      <c r="I1938" s="654" t="s">
        <v>1169</v>
      </c>
      <c r="J1938" s="654" t="s">
        <v>5222</v>
      </c>
    </row>
    <row r="1939" spans="6:10" s="91" customFormat="1" ht="15">
      <c r="F1939" s="654" t="s">
        <v>5223</v>
      </c>
      <c r="G1939" s="654" t="s">
        <v>842</v>
      </c>
      <c r="H1939" s="654" t="s">
        <v>841</v>
      </c>
      <c r="I1939" s="654" t="s">
        <v>1172</v>
      </c>
      <c r="J1939" s="654" t="s">
        <v>5224</v>
      </c>
    </row>
    <row r="1940" spans="6:10" s="91" customFormat="1" ht="18.75" customHeight="1">
      <c r="F1940" s="654" t="s">
        <v>5225</v>
      </c>
      <c r="G1940" s="654" t="s">
        <v>842</v>
      </c>
      <c r="H1940" s="654" t="s">
        <v>841</v>
      </c>
      <c r="I1940" s="654" t="s">
        <v>1174</v>
      </c>
      <c r="J1940" s="654" t="s">
        <v>5226</v>
      </c>
    </row>
    <row r="1941" spans="6:10" s="91" customFormat="1" ht="23.25" customHeight="1">
      <c r="F1941" s="654" t="s">
        <v>5227</v>
      </c>
      <c r="G1941" s="654" t="s">
        <v>842</v>
      </c>
      <c r="H1941" s="654" t="s">
        <v>841</v>
      </c>
      <c r="I1941" s="654" t="s">
        <v>1177</v>
      </c>
      <c r="J1941" s="654" t="s">
        <v>1247</v>
      </c>
    </row>
    <row r="1942" spans="6:10" s="91" customFormat="1" ht="35.25" customHeight="1">
      <c r="F1942" s="654" t="s">
        <v>5228</v>
      </c>
      <c r="G1942" s="654" t="s">
        <v>842</v>
      </c>
      <c r="H1942" s="654" t="s">
        <v>841</v>
      </c>
      <c r="I1942" s="654" t="s">
        <v>1180</v>
      </c>
      <c r="J1942" s="654" t="s">
        <v>1484</v>
      </c>
    </row>
    <row r="1943" spans="6:10" s="91" customFormat="1" ht="21" customHeight="1">
      <c r="F1943" s="654" t="s">
        <v>5229</v>
      </c>
      <c r="G1943" s="654" t="s">
        <v>842</v>
      </c>
      <c r="H1943" s="654" t="s">
        <v>841</v>
      </c>
      <c r="I1943" s="654" t="s">
        <v>1183</v>
      </c>
      <c r="J1943" s="654" t="s">
        <v>5230</v>
      </c>
    </row>
    <row r="1944" spans="6:10" s="91" customFormat="1" ht="33" customHeight="1">
      <c r="F1944" s="654" t="s">
        <v>5231</v>
      </c>
      <c r="G1944" s="654" t="s">
        <v>842</v>
      </c>
      <c r="H1944" s="654" t="s">
        <v>841</v>
      </c>
      <c r="I1944" s="654" t="s">
        <v>1186</v>
      </c>
      <c r="J1944" s="654" t="s">
        <v>5232</v>
      </c>
    </row>
    <row r="1945" spans="6:10" s="91" customFormat="1" ht="15" customHeight="1">
      <c r="F1945" s="654" t="s">
        <v>5233</v>
      </c>
      <c r="G1945" s="654" t="s">
        <v>842</v>
      </c>
      <c r="H1945" s="654" t="s">
        <v>841</v>
      </c>
      <c r="I1945" s="654" t="s">
        <v>1189</v>
      </c>
      <c r="J1945" s="654" t="s">
        <v>5234</v>
      </c>
    </row>
    <row r="1946" spans="6:10" s="91" customFormat="1" ht="15">
      <c r="F1946" s="654" t="s">
        <v>5235</v>
      </c>
      <c r="G1946" s="654" t="s">
        <v>842</v>
      </c>
      <c r="H1946" s="654" t="s">
        <v>841</v>
      </c>
      <c r="I1946" s="654" t="s">
        <v>1192</v>
      </c>
      <c r="J1946" s="654" t="s">
        <v>5236</v>
      </c>
    </row>
    <row r="1947" spans="6:10" s="91" customFormat="1" ht="18.75" customHeight="1">
      <c r="F1947" s="654" t="s">
        <v>5237</v>
      </c>
      <c r="G1947" s="654" t="s">
        <v>842</v>
      </c>
      <c r="H1947" s="654" t="s">
        <v>841</v>
      </c>
      <c r="I1947" s="654" t="s">
        <v>1195</v>
      </c>
      <c r="J1947" s="654" t="s">
        <v>5238</v>
      </c>
    </row>
    <row r="1948" spans="6:10" s="91" customFormat="1" ht="23.25" customHeight="1">
      <c r="F1948" s="654" t="s">
        <v>5239</v>
      </c>
      <c r="G1948" s="654" t="s">
        <v>842</v>
      </c>
      <c r="H1948" s="654" t="s">
        <v>841</v>
      </c>
      <c r="I1948" s="654" t="s">
        <v>1198</v>
      </c>
      <c r="J1948" s="654" t="s">
        <v>5240</v>
      </c>
    </row>
    <row r="1949" spans="6:10" s="91" customFormat="1" ht="35.25" customHeight="1">
      <c r="F1949" s="654" t="s">
        <v>5241</v>
      </c>
      <c r="G1949" s="654" t="s">
        <v>842</v>
      </c>
      <c r="H1949" s="654" t="s">
        <v>841</v>
      </c>
      <c r="I1949" s="654" t="s">
        <v>1201</v>
      </c>
      <c r="J1949" s="654" t="s">
        <v>3864</v>
      </c>
    </row>
    <row r="1950" spans="6:10" s="91" customFormat="1" ht="21" customHeight="1">
      <c r="F1950" s="654" t="s">
        <v>5242</v>
      </c>
      <c r="G1950" s="654" t="s">
        <v>842</v>
      </c>
      <c r="H1950" s="654" t="s">
        <v>841</v>
      </c>
      <c r="I1950" s="654" t="s">
        <v>1204</v>
      </c>
      <c r="J1950" s="654" t="s">
        <v>5243</v>
      </c>
    </row>
    <row r="1951" spans="6:10" s="91" customFormat="1" ht="33" customHeight="1">
      <c r="F1951" s="654" t="s">
        <v>5244</v>
      </c>
      <c r="G1951" s="654" t="s">
        <v>842</v>
      </c>
      <c r="H1951" s="654" t="s">
        <v>841</v>
      </c>
      <c r="I1951" s="654" t="s">
        <v>1207</v>
      </c>
      <c r="J1951" s="654" t="s">
        <v>5245</v>
      </c>
    </row>
    <row r="1952" spans="6:10" s="91" customFormat="1" ht="15" customHeight="1">
      <c r="F1952" s="654" t="s">
        <v>5246</v>
      </c>
      <c r="G1952" s="654" t="s">
        <v>842</v>
      </c>
      <c r="H1952" s="654" t="s">
        <v>841</v>
      </c>
      <c r="I1952" s="654" t="s">
        <v>1210</v>
      </c>
      <c r="J1952" s="654" t="s">
        <v>5247</v>
      </c>
    </row>
    <row r="1953" spans="6:10" s="91" customFormat="1" ht="15">
      <c r="F1953" s="654" t="s">
        <v>5248</v>
      </c>
      <c r="G1953" s="654" t="s">
        <v>842</v>
      </c>
      <c r="H1953" s="654" t="s">
        <v>841</v>
      </c>
      <c r="I1953" s="654" t="s">
        <v>1213</v>
      </c>
      <c r="J1953" s="654" t="s">
        <v>5249</v>
      </c>
    </row>
    <row r="1954" spans="6:10" s="91" customFormat="1" ht="18.75" customHeight="1">
      <c r="F1954" s="654" t="s">
        <v>5250</v>
      </c>
      <c r="G1954" s="654" t="s">
        <v>842</v>
      </c>
      <c r="H1954" s="654" t="s">
        <v>841</v>
      </c>
      <c r="I1954" s="654" t="s">
        <v>1216</v>
      </c>
      <c r="J1954" s="654" t="s">
        <v>5251</v>
      </c>
    </row>
    <row r="1955" spans="6:10" s="91" customFormat="1" ht="23.25" customHeight="1">
      <c r="F1955" s="654" t="s">
        <v>5252</v>
      </c>
      <c r="G1955" s="654" t="s">
        <v>842</v>
      </c>
      <c r="H1955" s="654" t="s">
        <v>841</v>
      </c>
      <c r="I1955" s="654" t="s">
        <v>1219</v>
      </c>
      <c r="J1955" s="654" t="s">
        <v>5253</v>
      </c>
    </row>
    <row r="1956" spans="6:10" s="91" customFormat="1" ht="35.25" customHeight="1">
      <c r="F1956" s="654" t="s">
        <v>5254</v>
      </c>
      <c r="G1956" s="654" t="s">
        <v>842</v>
      </c>
      <c r="H1956" s="654" t="s">
        <v>841</v>
      </c>
      <c r="I1956" s="654" t="s">
        <v>1222</v>
      </c>
      <c r="J1956" s="654" t="s">
        <v>5255</v>
      </c>
    </row>
    <row r="1957" spans="6:10" s="91" customFormat="1" ht="21" customHeight="1">
      <c r="F1957" s="654" t="s">
        <v>5256</v>
      </c>
      <c r="G1957" s="654" t="s">
        <v>842</v>
      </c>
      <c r="H1957" s="654" t="s">
        <v>841</v>
      </c>
      <c r="I1957" s="654" t="s">
        <v>1225</v>
      </c>
      <c r="J1957" s="654" t="s">
        <v>5257</v>
      </c>
    </row>
    <row r="1958" spans="6:10" s="91" customFormat="1" ht="33" customHeight="1">
      <c r="F1958" s="654" t="s">
        <v>5258</v>
      </c>
      <c r="G1958" s="654" t="s">
        <v>842</v>
      </c>
      <c r="H1958" s="654" t="s">
        <v>841</v>
      </c>
      <c r="I1958" s="654" t="s">
        <v>1228</v>
      </c>
      <c r="J1958" s="654" t="s">
        <v>2254</v>
      </c>
    </row>
    <row r="1959" spans="6:10" s="91" customFormat="1" ht="15" customHeight="1">
      <c r="F1959" s="654" t="s">
        <v>5259</v>
      </c>
      <c r="G1959" s="654" t="s">
        <v>842</v>
      </c>
      <c r="H1959" s="654" t="s">
        <v>841</v>
      </c>
      <c r="I1959" s="654" t="s">
        <v>1231</v>
      </c>
      <c r="J1959" s="654" t="s">
        <v>5260</v>
      </c>
    </row>
    <row r="1960" spans="6:10" s="91" customFormat="1" ht="15">
      <c r="F1960" s="654" t="s">
        <v>5261</v>
      </c>
      <c r="G1960" s="654" t="s">
        <v>842</v>
      </c>
      <c r="H1960" s="654" t="s">
        <v>841</v>
      </c>
      <c r="I1960" s="654" t="s">
        <v>1234</v>
      </c>
      <c r="J1960" s="654" t="s">
        <v>5262</v>
      </c>
    </row>
    <row r="1961" spans="6:10" s="91" customFormat="1" ht="18.75" customHeight="1">
      <c r="F1961" s="654" t="s">
        <v>5263</v>
      </c>
      <c r="G1961" s="654" t="s">
        <v>842</v>
      </c>
      <c r="H1961" s="654" t="s">
        <v>841</v>
      </c>
      <c r="I1961" s="654" t="s">
        <v>1237</v>
      </c>
      <c r="J1961" s="654" t="s">
        <v>5264</v>
      </c>
    </row>
    <row r="1962" spans="6:10" s="91" customFormat="1" ht="23.25" customHeight="1">
      <c r="F1962" s="654" t="s">
        <v>5265</v>
      </c>
      <c r="G1962" s="654" t="s">
        <v>842</v>
      </c>
      <c r="H1962" s="654" t="s">
        <v>841</v>
      </c>
      <c r="I1962" s="654" t="s">
        <v>1240</v>
      </c>
      <c r="J1962" s="654" t="s">
        <v>1532</v>
      </c>
    </row>
    <row r="1963" spans="6:10" s="91" customFormat="1" ht="35.25" customHeight="1">
      <c r="F1963" s="654" t="s">
        <v>5266</v>
      </c>
      <c r="G1963" s="654" t="s">
        <v>842</v>
      </c>
      <c r="H1963" s="654" t="s">
        <v>841</v>
      </c>
      <c r="I1963" s="654" t="s">
        <v>1243</v>
      </c>
      <c r="J1963" s="654" t="s">
        <v>5267</v>
      </c>
    </row>
    <row r="1964" spans="6:10" s="91" customFormat="1" ht="21" customHeight="1">
      <c r="F1964" s="654" t="s">
        <v>5268</v>
      </c>
      <c r="G1964" s="654" t="s">
        <v>844</v>
      </c>
      <c r="H1964" s="654" t="s">
        <v>843</v>
      </c>
      <c r="I1964" s="654" t="s">
        <v>868</v>
      </c>
      <c r="J1964" s="654" t="s">
        <v>5269</v>
      </c>
    </row>
    <row r="1965" spans="6:10" s="91" customFormat="1" ht="33" customHeight="1">
      <c r="F1965" s="654" t="s">
        <v>5270</v>
      </c>
      <c r="G1965" s="654" t="s">
        <v>844</v>
      </c>
      <c r="H1965" s="654" t="s">
        <v>843</v>
      </c>
      <c r="I1965" s="654" t="s">
        <v>870</v>
      </c>
      <c r="J1965" s="654" t="s">
        <v>4998</v>
      </c>
    </row>
    <row r="1966" spans="6:10" s="91" customFormat="1" ht="15" customHeight="1">
      <c r="F1966" s="654" t="s">
        <v>5271</v>
      </c>
      <c r="G1966" s="654" t="s">
        <v>844</v>
      </c>
      <c r="H1966" s="654" t="s">
        <v>843</v>
      </c>
      <c r="I1966" s="654" t="s">
        <v>874</v>
      </c>
      <c r="J1966" s="654" t="s">
        <v>5272</v>
      </c>
    </row>
    <row r="1967" spans="6:10" s="91" customFormat="1" ht="15">
      <c r="F1967" s="654" t="s">
        <v>5273</v>
      </c>
      <c r="G1967" s="654" t="s">
        <v>844</v>
      </c>
      <c r="H1967" s="654" t="s">
        <v>843</v>
      </c>
      <c r="I1967" s="654" t="s">
        <v>878</v>
      </c>
      <c r="J1967" s="654" t="s">
        <v>5274</v>
      </c>
    </row>
    <row r="1968" spans="6:10" s="91" customFormat="1" ht="18.75" customHeight="1">
      <c r="F1968" s="654" t="s">
        <v>5275</v>
      </c>
      <c r="G1968" s="654" t="s">
        <v>844</v>
      </c>
      <c r="H1968" s="654" t="s">
        <v>843</v>
      </c>
      <c r="I1968" s="654" t="s">
        <v>881</v>
      </c>
      <c r="J1968" s="654" t="s">
        <v>5276</v>
      </c>
    </row>
    <row r="1969" spans="6:10" s="91" customFormat="1" ht="23.25" customHeight="1">
      <c r="F1969" s="654" t="s">
        <v>5277</v>
      </c>
      <c r="G1969" s="654" t="s">
        <v>844</v>
      </c>
      <c r="H1969" s="654" t="s">
        <v>843</v>
      </c>
      <c r="I1969" s="654" t="s">
        <v>885</v>
      </c>
      <c r="J1969" s="654" t="s">
        <v>5278</v>
      </c>
    </row>
    <row r="1970" spans="6:10" s="91" customFormat="1" ht="35.25" customHeight="1">
      <c r="F1970" s="654" t="s">
        <v>5279</v>
      </c>
      <c r="G1970" s="654" t="s">
        <v>844</v>
      </c>
      <c r="H1970" s="654" t="s">
        <v>843</v>
      </c>
      <c r="I1970" s="654" t="s">
        <v>888</v>
      </c>
      <c r="J1970" s="654" t="s">
        <v>1902</v>
      </c>
    </row>
    <row r="1971" spans="6:10" s="91" customFormat="1" ht="21" customHeight="1">
      <c r="F1971" s="654" t="s">
        <v>5280</v>
      </c>
      <c r="G1971" s="654" t="s">
        <v>844</v>
      </c>
      <c r="H1971" s="654" t="s">
        <v>843</v>
      </c>
      <c r="I1971" s="654" t="s">
        <v>891</v>
      </c>
      <c r="J1971" s="654" t="s">
        <v>5281</v>
      </c>
    </row>
    <row r="1972" spans="6:10" s="91" customFormat="1" ht="33" customHeight="1">
      <c r="F1972" s="654" t="s">
        <v>5282</v>
      </c>
      <c r="G1972" s="654" t="s">
        <v>844</v>
      </c>
      <c r="H1972" s="654" t="s">
        <v>843</v>
      </c>
      <c r="I1972" s="654" t="s">
        <v>894</v>
      </c>
      <c r="J1972" s="654" t="s">
        <v>5283</v>
      </c>
    </row>
    <row r="1973" spans="6:10" s="91" customFormat="1" ht="15" customHeight="1">
      <c r="F1973" s="654" t="s">
        <v>5284</v>
      </c>
      <c r="G1973" s="654" t="s">
        <v>844</v>
      </c>
      <c r="H1973" s="654" t="s">
        <v>843</v>
      </c>
      <c r="I1973" s="654" t="s">
        <v>898</v>
      </c>
      <c r="J1973" s="654" t="s">
        <v>5285</v>
      </c>
    </row>
    <row r="1974" spans="6:10" s="91" customFormat="1" ht="15">
      <c r="F1974" s="654" t="s">
        <v>5286</v>
      </c>
      <c r="G1974" s="654" t="s">
        <v>844</v>
      </c>
      <c r="H1974" s="654" t="s">
        <v>843</v>
      </c>
      <c r="I1974" s="654" t="s">
        <v>901</v>
      </c>
      <c r="J1974" s="654" t="s">
        <v>5287</v>
      </c>
    </row>
    <row r="1975" spans="6:10" s="91" customFormat="1" ht="18.75" customHeight="1">
      <c r="F1975" s="654" t="s">
        <v>5288</v>
      </c>
      <c r="G1975" s="654" t="s">
        <v>844</v>
      </c>
      <c r="H1975" s="654" t="s">
        <v>843</v>
      </c>
      <c r="I1975" s="654" t="s">
        <v>972</v>
      </c>
      <c r="J1975" s="654" t="s">
        <v>5289</v>
      </c>
    </row>
    <row r="1976" spans="6:10" s="91" customFormat="1" ht="23.25" customHeight="1">
      <c r="F1976" s="654" t="s">
        <v>5290</v>
      </c>
      <c r="G1976" s="654" t="s">
        <v>844</v>
      </c>
      <c r="H1976" s="654" t="s">
        <v>843</v>
      </c>
      <c r="I1976" s="654" t="s">
        <v>974</v>
      </c>
      <c r="J1976" s="654" t="s">
        <v>5291</v>
      </c>
    </row>
    <row r="1977" spans="6:10" s="91" customFormat="1" ht="35.25" customHeight="1">
      <c r="F1977" s="654" t="s">
        <v>5292</v>
      </c>
      <c r="G1977" s="654" t="s">
        <v>844</v>
      </c>
      <c r="H1977" s="654" t="s">
        <v>843</v>
      </c>
      <c r="I1977" s="654" t="s">
        <v>976</v>
      </c>
      <c r="J1977" s="654" t="s">
        <v>5293</v>
      </c>
    </row>
    <row r="1978" spans="6:10" s="91" customFormat="1" ht="21" customHeight="1">
      <c r="F1978" s="654" t="s">
        <v>5294</v>
      </c>
      <c r="G1978" s="654" t="s">
        <v>844</v>
      </c>
      <c r="H1978" s="654" t="s">
        <v>843</v>
      </c>
      <c r="I1978" s="654" t="s">
        <v>979</v>
      </c>
      <c r="J1978" s="654" t="s">
        <v>5295</v>
      </c>
    </row>
    <row r="1979" spans="6:10" s="91" customFormat="1" ht="33" customHeight="1">
      <c r="F1979" s="654" t="s">
        <v>5296</v>
      </c>
      <c r="G1979" s="654" t="s">
        <v>844</v>
      </c>
      <c r="H1979" s="654" t="s">
        <v>843</v>
      </c>
      <c r="I1979" s="654" t="s">
        <v>982</v>
      </c>
      <c r="J1979" s="654" t="s">
        <v>5297</v>
      </c>
    </row>
    <row r="1980" spans="6:10" s="91" customFormat="1" ht="15" customHeight="1">
      <c r="F1980" s="654" t="s">
        <v>5298</v>
      </c>
      <c r="G1980" s="654" t="s">
        <v>844</v>
      </c>
      <c r="H1980" s="654" t="s">
        <v>843</v>
      </c>
      <c r="I1980" s="654" t="s">
        <v>985</v>
      </c>
      <c r="J1980" s="654" t="s">
        <v>5299</v>
      </c>
    </row>
    <row r="1981" spans="6:10" s="91" customFormat="1" ht="15">
      <c r="F1981" s="654" t="s">
        <v>5300</v>
      </c>
      <c r="G1981" s="654" t="s">
        <v>846</v>
      </c>
      <c r="H1981" s="654" t="s">
        <v>845</v>
      </c>
      <c r="I1981" s="654" t="s">
        <v>868</v>
      </c>
      <c r="J1981" s="654" t="s">
        <v>950</v>
      </c>
    </row>
    <row r="1982" spans="6:10" s="91" customFormat="1" ht="18.75" customHeight="1">
      <c r="F1982" s="654" t="s">
        <v>5301</v>
      </c>
      <c r="G1982" s="654" t="s">
        <v>846</v>
      </c>
      <c r="H1982" s="654" t="s">
        <v>845</v>
      </c>
      <c r="I1982" s="654" t="s">
        <v>870</v>
      </c>
      <c r="J1982" s="654" t="s">
        <v>1364</v>
      </c>
    </row>
    <row r="1983" spans="6:10" s="91" customFormat="1" ht="23.25" customHeight="1">
      <c r="F1983" s="654" t="s">
        <v>5302</v>
      </c>
      <c r="G1983" s="654" t="s">
        <v>846</v>
      </c>
      <c r="H1983" s="654" t="s">
        <v>845</v>
      </c>
      <c r="I1983" s="654" t="s">
        <v>874</v>
      </c>
      <c r="J1983" s="654" t="s">
        <v>5303</v>
      </c>
    </row>
    <row r="1984" spans="6:10" s="91" customFormat="1" ht="35.25" customHeight="1">
      <c r="F1984" s="654" t="s">
        <v>5304</v>
      </c>
      <c r="G1984" s="654" t="s">
        <v>846</v>
      </c>
      <c r="H1984" s="654" t="s">
        <v>845</v>
      </c>
      <c r="I1984" s="654" t="s">
        <v>878</v>
      </c>
      <c r="J1984" s="654" t="s">
        <v>5305</v>
      </c>
    </row>
    <row r="1985" spans="6:10" s="91" customFormat="1" ht="21" customHeight="1">
      <c r="F1985" s="654" t="s">
        <v>5306</v>
      </c>
      <c r="G1985" s="654" t="s">
        <v>846</v>
      </c>
      <c r="H1985" s="654" t="s">
        <v>845</v>
      </c>
      <c r="I1985" s="654" t="s">
        <v>881</v>
      </c>
      <c r="J1985" s="654" t="s">
        <v>5307</v>
      </c>
    </row>
    <row r="1986" spans="6:10" s="91" customFormat="1" ht="33" customHeight="1">
      <c r="F1986" s="654" t="s">
        <v>5308</v>
      </c>
      <c r="G1986" s="654" t="s">
        <v>846</v>
      </c>
      <c r="H1986" s="654" t="s">
        <v>845</v>
      </c>
      <c r="I1986" s="654" t="s">
        <v>885</v>
      </c>
      <c r="J1986" s="654" t="s">
        <v>2854</v>
      </c>
    </row>
    <row r="1987" spans="6:10" s="91" customFormat="1" ht="15" customHeight="1">
      <c r="F1987" s="654" t="s">
        <v>5309</v>
      </c>
      <c r="G1987" s="654" t="s">
        <v>846</v>
      </c>
      <c r="H1987" s="654" t="s">
        <v>845</v>
      </c>
      <c r="I1987" s="654" t="s">
        <v>888</v>
      </c>
      <c r="J1987" s="654" t="s">
        <v>1402</v>
      </c>
    </row>
    <row r="1988" spans="6:10" s="91" customFormat="1" ht="15">
      <c r="F1988" s="654" t="s">
        <v>5310</v>
      </c>
      <c r="G1988" s="654" t="s">
        <v>846</v>
      </c>
      <c r="H1988" s="654" t="s">
        <v>845</v>
      </c>
      <c r="I1988" s="654" t="s">
        <v>891</v>
      </c>
      <c r="J1988" s="654" t="s">
        <v>5311</v>
      </c>
    </row>
    <row r="1989" spans="6:10" s="91" customFormat="1" ht="18.75" customHeight="1">
      <c r="F1989" s="654" t="s">
        <v>5312</v>
      </c>
      <c r="G1989" s="654" t="s">
        <v>846</v>
      </c>
      <c r="H1989" s="654" t="s">
        <v>845</v>
      </c>
      <c r="I1989" s="654" t="s">
        <v>894</v>
      </c>
      <c r="J1989" s="654" t="s">
        <v>5313</v>
      </c>
    </row>
    <row r="1990" spans="6:10" s="91" customFormat="1" ht="23.25" customHeight="1">
      <c r="F1990" s="654" t="s">
        <v>5314</v>
      </c>
      <c r="G1990" s="654" t="s">
        <v>846</v>
      </c>
      <c r="H1990" s="654" t="s">
        <v>845</v>
      </c>
      <c r="I1990" s="654" t="s">
        <v>898</v>
      </c>
      <c r="J1990" s="654" t="s">
        <v>5315</v>
      </c>
    </row>
    <row r="1991" spans="6:10" s="91" customFormat="1" ht="35.25" customHeight="1">
      <c r="F1991" s="654" t="s">
        <v>5316</v>
      </c>
      <c r="G1991" s="654" t="s">
        <v>846</v>
      </c>
      <c r="H1991" s="654" t="s">
        <v>845</v>
      </c>
      <c r="I1991" s="654" t="s">
        <v>901</v>
      </c>
      <c r="J1991" s="654" t="s">
        <v>1428</v>
      </c>
    </row>
    <row r="1992" spans="6:10" s="91" customFormat="1" ht="21" customHeight="1">
      <c r="F1992" s="654" t="s">
        <v>5317</v>
      </c>
      <c r="G1992" s="654" t="s">
        <v>846</v>
      </c>
      <c r="H1992" s="654" t="s">
        <v>845</v>
      </c>
      <c r="I1992" s="654" t="s">
        <v>972</v>
      </c>
      <c r="J1992" s="654" t="s">
        <v>5318</v>
      </c>
    </row>
    <row r="1993" spans="6:10" s="91" customFormat="1" ht="33" customHeight="1">
      <c r="F1993" s="654" t="s">
        <v>5319</v>
      </c>
      <c r="G1993" s="654" t="s">
        <v>846</v>
      </c>
      <c r="H1993" s="654" t="s">
        <v>845</v>
      </c>
      <c r="I1993" s="654" t="s">
        <v>974</v>
      </c>
      <c r="J1993" s="654" t="s">
        <v>5320</v>
      </c>
    </row>
    <row r="1994" spans="6:10" s="91" customFormat="1" ht="15" customHeight="1">
      <c r="F1994" s="654" t="s">
        <v>5321</v>
      </c>
      <c r="G1994" s="654" t="s">
        <v>846</v>
      </c>
      <c r="H1994" s="654" t="s">
        <v>845</v>
      </c>
      <c r="I1994" s="654" t="s">
        <v>976</v>
      </c>
      <c r="J1994" s="654" t="s">
        <v>813</v>
      </c>
    </row>
    <row r="1995" spans="6:10" s="91" customFormat="1" ht="15">
      <c r="F1995" s="654" t="s">
        <v>5322</v>
      </c>
      <c r="G1995" s="654" t="s">
        <v>846</v>
      </c>
      <c r="H1995" s="654" t="s">
        <v>845</v>
      </c>
      <c r="I1995" s="654" t="s">
        <v>979</v>
      </c>
      <c r="J1995" s="654" t="s">
        <v>5323</v>
      </c>
    </row>
    <row r="1996" spans="6:10" s="91" customFormat="1" ht="18.75" customHeight="1">
      <c r="F1996" s="654" t="s">
        <v>5324</v>
      </c>
      <c r="G1996" s="654" t="s">
        <v>846</v>
      </c>
      <c r="H1996" s="654" t="s">
        <v>845</v>
      </c>
      <c r="I1996" s="654" t="s">
        <v>982</v>
      </c>
      <c r="J1996" s="654" t="s">
        <v>815</v>
      </c>
    </row>
    <row r="1997" spans="6:10" s="91" customFormat="1" ht="23.25" customHeight="1">
      <c r="F1997" s="654" t="s">
        <v>5325</v>
      </c>
      <c r="G1997" s="654" t="s">
        <v>846</v>
      </c>
      <c r="H1997" s="654" t="s">
        <v>845</v>
      </c>
      <c r="I1997" s="654" t="s">
        <v>985</v>
      </c>
      <c r="J1997" s="654" t="s">
        <v>5326</v>
      </c>
    </row>
    <row r="1998" spans="6:10" s="91" customFormat="1" ht="35.25" customHeight="1">
      <c r="F1998" s="654" t="s">
        <v>5327</v>
      </c>
      <c r="G1998" s="654" t="s">
        <v>846</v>
      </c>
      <c r="H1998" s="654" t="s">
        <v>845</v>
      </c>
      <c r="I1998" s="654" t="s">
        <v>988</v>
      </c>
      <c r="J1998" s="654" t="s">
        <v>977</v>
      </c>
    </row>
    <row r="1999" spans="6:10" s="91" customFormat="1" ht="21" customHeight="1">
      <c r="F1999" s="654" t="s">
        <v>5328</v>
      </c>
      <c r="G1999" s="654" t="s">
        <v>846</v>
      </c>
      <c r="H1999" s="654" t="s">
        <v>845</v>
      </c>
      <c r="I1999" s="654" t="s">
        <v>991</v>
      </c>
      <c r="J1999" s="654" t="s">
        <v>5329</v>
      </c>
    </row>
    <row r="2000" spans="6:10" s="91" customFormat="1" ht="33" customHeight="1">
      <c r="F2000" s="654" t="s">
        <v>5330</v>
      </c>
      <c r="G2000" s="654" t="s">
        <v>846</v>
      </c>
      <c r="H2000" s="654" t="s">
        <v>845</v>
      </c>
      <c r="I2000" s="654" t="s">
        <v>993</v>
      </c>
      <c r="J2000" s="654" t="s">
        <v>5331</v>
      </c>
    </row>
    <row r="2001" spans="6:10" s="91" customFormat="1" ht="15" customHeight="1">
      <c r="F2001" s="654" t="s">
        <v>5332</v>
      </c>
      <c r="G2001" s="654" t="s">
        <v>846</v>
      </c>
      <c r="H2001" s="654" t="s">
        <v>845</v>
      </c>
      <c r="I2001" s="654" t="s">
        <v>996</v>
      </c>
      <c r="J2001" s="654" t="s">
        <v>5333</v>
      </c>
    </row>
    <row r="2002" spans="6:10" s="91" customFormat="1" ht="15">
      <c r="F2002" s="654" t="s">
        <v>5334</v>
      </c>
      <c r="G2002" s="654" t="s">
        <v>846</v>
      </c>
      <c r="H2002" s="654" t="s">
        <v>845</v>
      </c>
      <c r="I2002" s="654" t="s">
        <v>999</v>
      </c>
      <c r="J2002" s="654" t="s">
        <v>986</v>
      </c>
    </row>
    <row r="2003" spans="6:10" s="91" customFormat="1" ht="18.75" customHeight="1">
      <c r="F2003" s="654" t="s">
        <v>5335</v>
      </c>
      <c r="G2003" s="654" t="s">
        <v>846</v>
      </c>
      <c r="H2003" s="654" t="s">
        <v>845</v>
      </c>
      <c r="I2003" s="654" t="s">
        <v>1002</v>
      </c>
      <c r="J2003" s="654" t="s">
        <v>5336</v>
      </c>
    </row>
    <row r="2004" spans="6:10" s="91" customFormat="1" ht="23.25" customHeight="1">
      <c r="F2004" s="654" t="s">
        <v>5337</v>
      </c>
      <c r="G2004" s="654" t="s">
        <v>846</v>
      </c>
      <c r="H2004" s="654" t="s">
        <v>845</v>
      </c>
      <c r="I2004" s="654" t="s">
        <v>1005</v>
      </c>
      <c r="J2004" s="654" t="s">
        <v>5338</v>
      </c>
    </row>
    <row r="2005" spans="6:10" s="91" customFormat="1" ht="35.25" customHeight="1">
      <c r="F2005" s="654" t="s">
        <v>5339</v>
      </c>
      <c r="G2005" s="654" t="s">
        <v>846</v>
      </c>
      <c r="H2005" s="654" t="s">
        <v>845</v>
      </c>
      <c r="I2005" s="654" t="s">
        <v>1008</v>
      </c>
      <c r="J2005" s="654" t="s">
        <v>5340</v>
      </c>
    </row>
    <row r="2006" spans="6:10" s="91" customFormat="1" ht="21" customHeight="1">
      <c r="F2006" s="654" t="s">
        <v>5341</v>
      </c>
      <c r="G2006" s="654" t="s">
        <v>846</v>
      </c>
      <c r="H2006" s="654" t="s">
        <v>845</v>
      </c>
      <c r="I2006" s="654" t="s">
        <v>1011</v>
      </c>
      <c r="J2006" s="654" t="s">
        <v>5342</v>
      </c>
    </row>
    <row r="2007" spans="6:10" s="91" customFormat="1" ht="33" customHeight="1">
      <c r="F2007" s="654" t="s">
        <v>5343</v>
      </c>
      <c r="G2007" s="654" t="s">
        <v>846</v>
      </c>
      <c r="H2007" s="654" t="s">
        <v>845</v>
      </c>
      <c r="I2007" s="654" t="s">
        <v>1014</v>
      </c>
      <c r="J2007" s="654" t="s">
        <v>5344</v>
      </c>
    </row>
    <row r="2008" spans="6:10" s="91" customFormat="1" ht="15" customHeight="1">
      <c r="F2008" s="654" t="s">
        <v>5345</v>
      </c>
      <c r="G2008" s="654" t="s">
        <v>846</v>
      </c>
      <c r="H2008" s="654" t="s">
        <v>845</v>
      </c>
      <c r="I2008" s="654" t="s">
        <v>1017</v>
      </c>
      <c r="J2008" s="654" t="s">
        <v>5346</v>
      </c>
    </row>
    <row r="2009" spans="6:10" s="91" customFormat="1" ht="15">
      <c r="F2009" s="654" t="s">
        <v>5347</v>
      </c>
      <c r="G2009" s="654" t="s">
        <v>846</v>
      </c>
      <c r="H2009" s="654" t="s">
        <v>845</v>
      </c>
      <c r="I2009" s="654" t="s">
        <v>1020</v>
      </c>
      <c r="J2009" s="654" t="s">
        <v>1003</v>
      </c>
    </row>
    <row r="2010" spans="6:10" s="91" customFormat="1" ht="18.75" customHeight="1">
      <c r="F2010" s="654" t="s">
        <v>5348</v>
      </c>
      <c r="G2010" s="654" t="s">
        <v>846</v>
      </c>
      <c r="H2010" s="654" t="s">
        <v>845</v>
      </c>
      <c r="I2010" s="654" t="s">
        <v>1023</v>
      </c>
      <c r="J2010" s="654" t="s">
        <v>5349</v>
      </c>
    </row>
    <row r="2011" spans="6:10" s="91" customFormat="1" ht="23.25" customHeight="1">
      <c r="F2011" s="654" t="s">
        <v>5350</v>
      </c>
      <c r="G2011" s="654" t="s">
        <v>846</v>
      </c>
      <c r="H2011" s="654" t="s">
        <v>845</v>
      </c>
      <c r="I2011" s="654" t="s">
        <v>1026</v>
      </c>
      <c r="J2011" s="654" t="s">
        <v>5351</v>
      </c>
    </row>
    <row r="2012" spans="6:10" s="91" customFormat="1" ht="35.25" customHeight="1">
      <c r="F2012" s="654" t="s">
        <v>5352</v>
      </c>
      <c r="G2012" s="654" t="s">
        <v>846</v>
      </c>
      <c r="H2012" s="654" t="s">
        <v>845</v>
      </c>
      <c r="I2012" s="654" t="s">
        <v>1029</v>
      </c>
      <c r="J2012" s="654" t="s">
        <v>5353</v>
      </c>
    </row>
    <row r="2013" spans="6:10" s="91" customFormat="1" ht="21" customHeight="1">
      <c r="F2013" s="654" t="s">
        <v>5354</v>
      </c>
      <c r="G2013" s="654" t="s">
        <v>846</v>
      </c>
      <c r="H2013" s="654" t="s">
        <v>845</v>
      </c>
      <c r="I2013" s="654" t="s">
        <v>1032</v>
      </c>
      <c r="J2013" s="654" t="s">
        <v>5355</v>
      </c>
    </row>
    <row r="2014" spans="6:10" s="91" customFormat="1" ht="33" customHeight="1">
      <c r="F2014" s="654" t="s">
        <v>5356</v>
      </c>
      <c r="G2014" s="654" t="s">
        <v>846</v>
      </c>
      <c r="H2014" s="654" t="s">
        <v>845</v>
      </c>
      <c r="I2014" s="654" t="s">
        <v>1035</v>
      </c>
      <c r="J2014" s="654" t="s">
        <v>5357</v>
      </c>
    </row>
    <row r="2015" spans="6:10" s="91" customFormat="1" ht="15" customHeight="1">
      <c r="F2015" s="654" t="s">
        <v>5358</v>
      </c>
      <c r="G2015" s="654" t="s">
        <v>846</v>
      </c>
      <c r="H2015" s="654" t="s">
        <v>845</v>
      </c>
      <c r="I2015" s="654" t="s">
        <v>1038</v>
      </c>
      <c r="J2015" s="654" t="s">
        <v>1265</v>
      </c>
    </row>
    <row r="2016" spans="6:10" s="91" customFormat="1" ht="15">
      <c r="F2016" s="654" t="s">
        <v>5359</v>
      </c>
      <c r="G2016" s="654" t="s">
        <v>846</v>
      </c>
      <c r="H2016" s="654" t="s">
        <v>845</v>
      </c>
      <c r="I2016" s="654" t="s">
        <v>1041</v>
      </c>
      <c r="J2016" s="654" t="s">
        <v>3673</v>
      </c>
    </row>
    <row r="2017" spans="6:10" s="91" customFormat="1" ht="18.75" customHeight="1">
      <c r="F2017" s="654" t="s">
        <v>5360</v>
      </c>
      <c r="G2017" s="654" t="s">
        <v>846</v>
      </c>
      <c r="H2017" s="654" t="s">
        <v>845</v>
      </c>
      <c r="I2017" s="654" t="s">
        <v>1044</v>
      </c>
      <c r="J2017" s="654" t="s">
        <v>5361</v>
      </c>
    </row>
    <row r="2018" spans="6:10" s="91" customFormat="1" ht="23.25" customHeight="1">
      <c r="F2018" s="654" t="s">
        <v>5362</v>
      </c>
      <c r="G2018" s="654" t="s">
        <v>846</v>
      </c>
      <c r="H2018" s="654" t="s">
        <v>845</v>
      </c>
      <c r="I2018" s="654" t="s">
        <v>1047</v>
      </c>
      <c r="J2018" s="654" t="s">
        <v>5363</v>
      </c>
    </row>
    <row r="2019" spans="6:10" s="91" customFormat="1" ht="35.25" customHeight="1">
      <c r="F2019" s="654" t="s">
        <v>5364</v>
      </c>
      <c r="G2019" s="654" t="s">
        <v>846</v>
      </c>
      <c r="H2019" s="654" t="s">
        <v>845</v>
      </c>
      <c r="I2019" s="654" t="s">
        <v>1145</v>
      </c>
      <c r="J2019" s="654" t="s">
        <v>5365</v>
      </c>
    </row>
    <row r="2020" spans="6:10" s="91" customFormat="1" ht="21" customHeight="1">
      <c r="F2020" s="654" t="s">
        <v>5366</v>
      </c>
      <c r="G2020" s="654" t="s">
        <v>846</v>
      </c>
      <c r="H2020" s="654" t="s">
        <v>845</v>
      </c>
      <c r="I2020" s="654" t="s">
        <v>1148</v>
      </c>
      <c r="J2020" s="654" t="s">
        <v>5367</v>
      </c>
    </row>
    <row r="2021" spans="6:10" s="91" customFormat="1" ht="33" customHeight="1">
      <c r="F2021" s="654" t="s">
        <v>5368</v>
      </c>
      <c r="G2021" s="654" t="s">
        <v>846</v>
      </c>
      <c r="H2021" s="654" t="s">
        <v>845</v>
      </c>
      <c r="I2021" s="654" t="s">
        <v>1151</v>
      </c>
      <c r="J2021" s="654" t="s">
        <v>1693</v>
      </c>
    </row>
    <row r="2022" spans="6:10" s="91" customFormat="1" ht="15" customHeight="1">
      <c r="F2022" s="654" t="s">
        <v>5369</v>
      </c>
      <c r="G2022" s="654" t="s">
        <v>846</v>
      </c>
      <c r="H2022" s="654" t="s">
        <v>845</v>
      </c>
      <c r="I2022" s="654" t="s">
        <v>1154</v>
      </c>
      <c r="J2022" s="654" t="s">
        <v>1695</v>
      </c>
    </row>
    <row r="2023" spans="6:10" s="91" customFormat="1" ht="15">
      <c r="F2023" s="654" t="s">
        <v>5370</v>
      </c>
      <c r="G2023" s="654" t="s">
        <v>846</v>
      </c>
      <c r="H2023" s="654" t="s">
        <v>845</v>
      </c>
      <c r="I2023" s="654" t="s">
        <v>1157</v>
      </c>
      <c r="J2023" s="654" t="s">
        <v>5371</v>
      </c>
    </row>
    <row r="2024" spans="6:10" s="91" customFormat="1" ht="18.75" customHeight="1">
      <c r="F2024" s="654" t="s">
        <v>5372</v>
      </c>
      <c r="G2024" s="654" t="s">
        <v>848</v>
      </c>
      <c r="H2024" s="654" t="s">
        <v>847</v>
      </c>
      <c r="I2024" s="654" t="s">
        <v>868</v>
      </c>
      <c r="J2024" s="654" t="s">
        <v>5373</v>
      </c>
    </row>
    <row r="2025" spans="6:10" s="91" customFormat="1" ht="23.25" customHeight="1">
      <c r="F2025" s="654" t="s">
        <v>5374</v>
      </c>
      <c r="G2025" s="654" t="s">
        <v>848</v>
      </c>
      <c r="H2025" s="654" t="s">
        <v>847</v>
      </c>
      <c r="I2025" s="654" t="s">
        <v>870</v>
      </c>
      <c r="J2025" s="654" t="s">
        <v>5375</v>
      </c>
    </row>
    <row r="2026" spans="6:10" s="91" customFormat="1" ht="35.25" customHeight="1">
      <c r="F2026" s="654" t="s">
        <v>5376</v>
      </c>
      <c r="G2026" s="654" t="s">
        <v>848</v>
      </c>
      <c r="H2026" s="654" t="s">
        <v>847</v>
      </c>
      <c r="I2026" s="654" t="s">
        <v>874</v>
      </c>
      <c r="J2026" s="654" t="s">
        <v>5377</v>
      </c>
    </row>
    <row r="2027" spans="6:10" s="91" customFormat="1" ht="21" customHeight="1">
      <c r="F2027" s="654" t="s">
        <v>5378</v>
      </c>
      <c r="G2027" s="654" t="s">
        <v>848</v>
      </c>
      <c r="H2027" s="654" t="s">
        <v>847</v>
      </c>
      <c r="I2027" s="654" t="s">
        <v>878</v>
      </c>
      <c r="J2027" s="654" t="s">
        <v>5379</v>
      </c>
    </row>
    <row r="2028" spans="6:10" s="91" customFormat="1" ht="33" customHeight="1">
      <c r="F2028" s="654" t="s">
        <v>5380</v>
      </c>
      <c r="G2028" s="654" t="s">
        <v>848</v>
      </c>
      <c r="H2028" s="654" t="s">
        <v>847</v>
      </c>
      <c r="I2028" s="654" t="s">
        <v>881</v>
      </c>
      <c r="J2028" s="654" t="s">
        <v>5381</v>
      </c>
    </row>
    <row r="2029" spans="6:10" s="91" customFormat="1" ht="15" customHeight="1">
      <c r="F2029" s="654" t="s">
        <v>5382</v>
      </c>
      <c r="G2029" s="654" t="s">
        <v>848</v>
      </c>
      <c r="H2029" s="654" t="s">
        <v>847</v>
      </c>
      <c r="I2029" s="654" t="s">
        <v>885</v>
      </c>
      <c r="J2029" s="654" t="s">
        <v>5383</v>
      </c>
    </row>
    <row r="2030" spans="6:10" s="91" customFormat="1" ht="15">
      <c r="F2030" s="654" t="s">
        <v>5384</v>
      </c>
      <c r="G2030" s="654" t="s">
        <v>848</v>
      </c>
      <c r="H2030" s="654" t="s">
        <v>847</v>
      </c>
      <c r="I2030" s="654" t="s">
        <v>888</v>
      </c>
      <c r="J2030" s="654" t="s">
        <v>5385</v>
      </c>
    </row>
    <row r="2031" spans="6:10" s="91" customFormat="1" ht="18.75" customHeight="1">
      <c r="F2031" s="654" t="s">
        <v>5386</v>
      </c>
      <c r="G2031" s="654" t="s">
        <v>848</v>
      </c>
      <c r="H2031" s="654" t="s">
        <v>847</v>
      </c>
      <c r="I2031" s="654" t="s">
        <v>891</v>
      </c>
      <c r="J2031" s="654" t="s">
        <v>5387</v>
      </c>
    </row>
    <row r="2032" spans="6:10" s="91" customFormat="1" ht="23.25" customHeight="1">
      <c r="F2032" s="654" t="s">
        <v>5388</v>
      </c>
      <c r="G2032" s="654" t="s">
        <v>848</v>
      </c>
      <c r="H2032" s="654" t="s">
        <v>847</v>
      </c>
      <c r="I2032" s="654" t="s">
        <v>894</v>
      </c>
      <c r="J2032" s="654" t="s">
        <v>5389</v>
      </c>
    </row>
    <row r="2033" spans="6:10" s="91" customFormat="1" ht="35.25" customHeight="1">
      <c r="F2033" s="654" t="s">
        <v>5390</v>
      </c>
      <c r="G2033" s="654" t="s">
        <v>848</v>
      </c>
      <c r="H2033" s="654" t="s">
        <v>847</v>
      </c>
      <c r="I2033" s="654" t="s">
        <v>898</v>
      </c>
      <c r="J2033" s="654" t="s">
        <v>5391</v>
      </c>
    </row>
    <row r="2034" spans="6:10" s="91" customFormat="1" ht="21" customHeight="1">
      <c r="F2034" s="654" t="s">
        <v>5392</v>
      </c>
      <c r="G2034" s="654" t="s">
        <v>848</v>
      </c>
      <c r="H2034" s="654" t="s">
        <v>847</v>
      </c>
      <c r="I2034" s="654" t="s">
        <v>901</v>
      </c>
      <c r="J2034" s="654" t="s">
        <v>5393</v>
      </c>
    </row>
    <row r="2035" spans="6:10" s="91" customFormat="1" ht="33" customHeight="1">
      <c r="F2035" s="654" t="s">
        <v>5394</v>
      </c>
      <c r="G2035" s="654" t="s">
        <v>848</v>
      </c>
      <c r="H2035" s="654" t="s">
        <v>847</v>
      </c>
      <c r="I2035" s="654" t="s">
        <v>972</v>
      </c>
      <c r="J2035" s="654" t="s">
        <v>5395</v>
      </c>
    </row>
    <row r="2036" spans="6:10" s="91" customFormat="1" ht="15" customHeight="1">
      <c r="F2036" s="654" t="s">
        <v>5396</v>
      </c>
      <c r="G2036" s="654" t="s">
        <v>848</v>
      </c>
      <c r="H2036" s="654" t="s">
        <v>847</v>
      </c>
      <c r="I2036" s="654" t="s">
        <v>974</v>
      </c>
      <c r="J2036" s="654" t="s">
        <v>5397</v>
      </c>
    </row>
    <row r="2037" spans="6:10" s="91" customFormat="1" ht="15">
      <c r="F2037" s="654" t="s">
        <v>5398</v>
      </c>
      <c r="G2037" s="654" t="s">
        <v>848</v>
      </c>
      <c r="H2037" s="654" t="s">
        <v>847</v>
      </c>
      <c r="I2037" s="654" t="s">
        <v>976</v>
      </c>
      <c r="J2037" s="654" t="s">
        <v>5399</v>
      </c>
    </row>
    <row r="2038" spans="6:10" s="91" customFormat="1" ht="18.75" customHeight="1">
      <c r="F2038" s="654" t="s">
        <v>5400</v>
      </c>
      <c r="G2038" s="654" t="s">
        <v>848</v>
      </c>
      <c r="H2038" s="654" t="s">
        <v>847</v>
      </c>
      <c r="I2038" s="654" t="s">
        <v>979</v>
      </c>
      <c r="J2038" s="654" t="s">
        <v>5401</v>
      </c>
    </row>
    <row r="2039" spans="6:10" s="91" customFormat="1" ht="23.25" customHeight="1">
      <c r="F2039" s="654" t="s">
        <v>5402</v>
      </c>
      <c r="G2039" s="654" t="s">
        <v>848</v>
      </c>
      <c r="H2039" s="654" t="s">
        <v>847</v>
      </c>
      <c r="I2039" s="654" t="s">
        <v>982</v>
      </c>
      <c r="J2039" s="654" t="s">
        <v>5403</v>
      </c>
    </row>
    <row r="2040" spans="6:10" s="91" customFormat="1" ht="35.25" customHeight="1">
      <c r="F2040" s="654" t="s">
        <v>5404</v>
      </c>
      <c r="G2040" s="654" t="s">
        <v>848</v>
      </c>
      <c r="H2040" s="654" t="s">
        <v>847</v>
      </c>
      <c r="I2040" s="654" t="s">
        <v>985</v>
      </c>
      <c r="J2040" s="654" t="s">
        <v>5405</v>
      </c>
    </row>
    <row r="2041" spans="6:10" s="91" customFormat="1" ht="21" customHeight="1">
      <c r="F2041" s="654" t="s">
        <v>5406</v>
      </c>
      <c r="G2041" s="654" t="s">
        <v>848</v>
      </c>
      <c r="H2041" s="654" t="s">
        <v>847</v>
      </c>
      <c r="I2041" s="654" t="s">
        <v>988</v>
      </c>
      <c r="J2041" s="654" t="s">
        <v>5407</v>
      </c>
    </row>
    <row r="2042" spans="6:10" s="91" customFormat="1" ht="33" customHeight="1">
      <c r="F2042" s="654" t="s">
        <v>5408</v>
      </c>
      <c r="G2042" s="654" t="s">
        <v>848</v>
      </c>
      <c r="H2042" s="654" t="s">
        <v>847</v>
      </c>
      <c r="I2042" s="654" t="s">
        <v>991</v>
      </c>
      <c r="J2042" s="654" t="s">
        <v>5409</v>
      </c>
    </row>
    <row r="2043" spans="6:10" s="91" customFormat="1" ht="15" customHeight="1">
      <c r="F2043" s="654" t="s">
        <v>5410</v>
      </c>
      <c r="G2043" s="654" t="s">
        <v>848</v>
      </c>
      <c r="H2043" s="654" t="s">
        <v>847</v>
      </c>
      <c r="I2043" s="654" t="s">
        <v>993</v>
      </c>
      <c r="J2043" s="654" t="s">
        <v>5411</v>
      </c>
    </row>
    <row r="2044" spans="6:10" s="91" customFormat="1" ht="15">
      <c r="F2044" s="654" t="s">
        <v>5412</v>
      </c>
      <c r="G2044" s="654" t="s">
        <v>848</v>
      </c>
      <c r="H2044" s="654" t="s">
        <v>847</v>
      </c>
      <c r="I2044" s="654" t="s">
        <v>996</v>
      </c>
      <c r="J2044" s="654" t="s">
        <v>5413</v>
      </c>
    </row>
    <row r="2045" spans="6:10" s="91" customFormat="1" ht="18.75" customHeight="1">
      <c r="F2045" s="654" t="s">
        <v>5414</v>
      </c>
      <c r="G2045" s="654" t="s">
        <v>848</v>
      </c>
      <c r="H2045" s="654" t="s">
        <v>847</v>
      </c>
      <c r="I2045" s="654" t="s">
        <v>999</v>
      </c>
      <c r="J2045" s="654" t="s">
        <v>5415</v>
      </c>
    </row>
    <row r="2046" spans="6:10" s="91" customFormat="1" ht="23.25" customHeight="1">
      <c r="F2046" s="654" t="s">
        <v>5416</v>
      </c>
      <c r="G2046" s="654" t="s">
        <v>848</v>
      </c>
      <c r="H2046" s="654" t="s">
        <v>847</v>
      </c>
      <c r="I2046" s="654" t="s">
        <v>1002</v>
      </c>
      <c r="J2046" s="654" t="s">
        <v>5417</v>
      </c>
    </row>
    <row r="2047" spans="6:10" s="91" customFormat="1" ht="35.25" customHeight="1">
      <c r="F2047" s="654" t="s">
        <v>5418</v>
      </c>
      <c r="G2047" s="654" t="s">
        <v>848</v>
      </c>
      <c r="H2047" s="654" t="s">
        <v>847</v>
      </c>
      <c r="I2047" s="654" t="s">
        <v>1005</v>
      </c>
      <c r="J2047" s="654" t="s">
        <v>5419</v>
      </c>
    </row>
    <row r="2048" spans="6:10" s="91" customFormat="1" ht="21" customHeight="1">
      <c r="F2048" s="654" t="s">
        <v>5420</v>
      </c>
      <c r="G2048" s="654" t="s">
        <v>848</v>
      </c>
      <c r="H2048" s="654" t="s">
        <v>847</v>
      </c>
      <c r="I2048" s="654" t="s">
        <v>1008</v>
      </c>
      <c r="J2048" s="654" t="s">
        <v>5421</v>
      </c>
    </row>
    <row r="2049" spans="6:10" s="91" customFormat="1" ht="33" customHeight="1">
      <c r="F2049" s="654" t="s">
        <v>5422</v>
      </c>
      <c r="G2049" s="654" t="s">
        <v>848</v>
      </c>
      <c r="H2049" s="654" t="s">
        <v>847</v>
      </c>
      <c r="I2049" s="654" t="s">
        <v>1011</v>
      </c>
      <c r="J2049" s="654" t="s">
        <v>5423</v>
      </c>
    </row>
    <row r="2050" spans="6:10" s="91" customFormat="1" ht="15" customHeight="1">
      <c r="F2050" s="654" t="s">
        <v>5424</v>
      </c>
      <c r="G2050" s="654" t="s">
        <v>848</v>
      </c>
      <c r="H2050" s="654" t="s">
        <v>847</v>
      </c>
      <c r="I2050" s="654" t="s">
        <v>1014</v>
      </c>
      <c r="J2050" s="654" t="s">
        <v>2449</v>
      </c>
    </row>
    <row r="2051" spans="6:10" s="91" customFormat="1" ht="15">
      <c r="F2051" s="654" t="s">
        <v>5425</v>
      </c>
      <c r="G2051" s="654" t="s">
        <v>848</v>
      </c>
      <c r="H2051" s="654" t="s">
        <v>847</v>
      </c>
      <c r="I2051" s="654" t="s">
        <v>1017</v>
      </c>
      <c r="J2051" s="654" t="s">
        <v>5426</v>
      </c>
    </row>
    <row r="2052" spans="6:10" s="91" customFormat="1" ht="18.75" customHeight="1">
      <c r="F2052" s="654" t="s">
        <v>5427</v>
      </c>
      <c r="G2052" s="654" t="s">
        <v>848</v>
      </c>
      <c r="H2052" s="654" t="s">
        <v>847</v>
      </c>
      <c r="I2052" s="654" t="s">
        <v>1020</v>
      </c>
      <c r="J2052" s="654" t="s">
        <v>5428</v>
      </c>
    </row>
    <row r="2053" spans="6:10" s="91" customFormat="1" ht="23.25" customHeight="1">
      <c r="F2053" s="654" t="s">
        <v>5429</v>
      </c>
      <c r="G2053" s="654" t="s">
        <v>848</v>
      </c>
      <c r="H2053" s="654" t="s">
        <v>847</v>
      </c>
      <c r="I2053" s="654" t="s">
        <v>1023</v>
      </c>
      <c r="J2053" s="654" t="s">
        <v>5430</v>
      </c>
    </row>
    <row r="2054" spans="6:10" s="91" customFormat="1" ht="35.25" customHeight="1">
      <c r="F2054" s="654" t="s">
        <v>5431</v>
      </c>
      <c r="G2054" s="654" t="s">
        <v>848</v>
      </c>
      <c r="H2054" s="654" t="s">
        <v>847</v>
      </c>
      <c r="I2054" s="654" t="s">
        <v>1026</v>
      </c>
      <c r="J2054" s="654" t="s">
        <v>5432</v>
      </c>
    </row>
    <row r="2055" spans="6:10" s="91" customFormat="1" ht="21" customHeight="1">
      <c r="F2055" s="654" t="s">
        <v>5433</v>
      </c>
      <c r="G2055" s="654" t="s">
        <v>848</v>
      </c>
      <c r="H2055" s="654" t="s">
        <v>847</v>
      </c>
      <c r="I2055" s="654" t="s">
        <v>1029</v>
      </c>
      <c r="J2055" s="654" t="s">
        <v>5434</v>
      </c>
    </row>
    <row r="2056" spans="6:10" s="91" customFormat="1" ht="33" customHeight="1">
      <c r="F2056" s="654" t="s">
        <v>5435</v>
      </c>
      <c r="G2056" s="654" t="s">
        <v>848</v>
      </c>
      <c r="H2056" s="654" t="s">
        <v>847</v>
      </c>
      <c r="I2056" s="654" t="s">
        <v>1032</v>
      </c>
      <c r="J2056" s="654" t="s">
        <v>847</v>
      </c>
    </row>
    <row r="2057" spans="6:10" s="91" customFormat="1" ht="15" customHeight="1">
      <c r="F2057" s="654" t="s">
        <v>5436</v>
      </c>
      <c r="G2057" s="654" t="s">
        <v>848</v>
      </c>
      <c r="H2057" s="654" t="s">
        <v>847</v>
      </c>
      <c r="I2057" s="654" t="s">
        <v>1035</v>
      </c>
      <c r="J2057" s="654" t="s">
        <v>4878</v>
      </c>
    </row>
    <row r="2058" spans="6:10" s="91" customFormat="1" ht="15">
      <c r="F2058" s="654" t="s">
        <v>5437</v>
      </c>
      <c r="G2058" s="654" t="s">
        <v>848</v>
      </c>
      <c r="H2058" s="654" t="s">
        <v>847</v>
      </c>
      <c r="I2058" s="654" t="s">
        <v>1038</v>
      </c>
      <c r="J2058" s="654" t="s">
        <v>5438</v>
      </c>
    </row>
    <row r="2059" spans="6:10" s="91" customFormat="1" ht="18.75" customHeight="1">
      <c r="F2059" s="654" t="s">
        <v>5439</v>
      </c>
      <c r="G2059" s="654" t="s">
        <v>848</v>
      </c>
      <c r="H2059" s="654" t="s">
        <v>847</v>
      </c>
      <c r="I2059" s="654" t="s">
        <v>1041</v>
      </c>
      <c r="J2059" s="654" t="s">
        <v>5440</v>
      </c>
    </row>
    <row r="2060" spans="6:10" s="91" customFormat="1" ht="23.25" customHeight="1">
      <c r="F2060" s="654" t="s">
        <v>5441</v>
      </c>
      <c r="G2060" s="654" t="s">
        <v>848</v>
      </c>
      <c r="H2060" s="654" t="s">
        <v>847</v>
      </c>
      <c r="I2060" s="654" t="s">
        <v>1044</v>
      </c>
      <c r="J2060" s="654" t="s">
        <v>5442</v>
      </c>
    </row>
    <row r="2061" spans="6:10" s="91" customFormat="1" ht="35.25" customHeight="1">
      <c r="F2061" s="654" t="s">
        <v>5443</v>
      </c>
      <c r="G2061" s="654" t="s">
        <v>848</v>
      </c>
      <c r="H2061" s="654" t="s">
        <v>847</v>
      </c>
      <c r="I2061" s="654" t="s">
        <v>1047</v>
      </c>
      <c r="J2061" s="654" t="s">
        <v>5444</v>
      </c>
    </row>
    <row r="2062" spans="6:10" s="91" customFormat="1" ht="21" customHeight="1">
      <c r="F2062" s="654" t="s">
        <v>5445</v>
      </c>
      <c r="G2062" s="654" t="s">
        <v>848</v>
      </c>
      <c r="H2062" s="654" t="s">
        <v>847</v>
      </c>
      <c r="I2062" s="654" t="s">
        <v>1145</v>
      </c>
      <c r="J2062" s="654" t="s">
        <v>5446</v>
      </c>
    </row>
    <row r="2063" spans="6:10" s="91" customFormat="1" ht="33" customHeight="1">
      <c r="F2063" s="654" t="s">
        <v>5447</v>
      </c>
      <c r="G2063" s="654" t="s">
        <v>848</v>
      </c>
      <c r="H2063" s="654" t="s">
        <v>847</v>
      </c>
      <c r="I2063" s="654" t="s">
        <v>1148</v>
      </c>
      <c r="J2063" s="654" t="s">
        <v>5448</v>
      </c>
    </row>
    <row r="2064" spans="6:10" s="91" customFormat="1" ht="15" customHeight="1">
      <c r="F2064" s="654" t="s">
        <v>5449</v>
      </c>
      <c r="G2064" s="654" t="s">
        <v>848</v>
      </c>
      <c r="H2064" s="654" t="s">
        <v>847</v>
      </c>
      <c r="I2064" s="654" t="s">
        <v>1151</v>
      </c>
      <c r="J2064" s="654" t="s">
        <v>5450</v>
      </c>
    </row>
    <row r="2065" spans="2:10" s="91" customFormat="1" ht="15">
      <c r="F2065" s="654" t="s">
        <v>5451</v>
      </c>
      <c r="G2065" s="654" t="s">
        <v>848</v>
      </c>
      <c r="H2065" s="654" t="s">
        <v>847</v>
      </c>
      <c r="I2065" s="654" t="s">
        <v>1154</v>
      </c>
      <c r="J2065" s="654" t="s">
        <v>5452</v>
      </c>
    </row>
    <row r="2066" spans="2:10" s="91" customFormat="1" ht="18.75" customHeight="1">
      <c r="F2066" s="654" t="s">
        <v>5453</v>
      </c>
      <c r="G2066" s="654" t="s">
        <v>848</v>
      </c>
      <c r="H2066" s="654" t="s">
        <v>847</v>
      </c>
      <c r="I2066" s="654" t="s">
        <v>1157</v>
      </c>
      <c r="J2066" s="654" t="s">
        <v>5454</v>
      </c>
    </row>
    <row r="2067" spans="2:10" s="91" customFormat="1" ht="23.25" customHeight="1">
      <c r="F2067" s="654" t="s">
        <v>5455</v>
      </c>
      <c r="G2067" s="654" t="s">
        <v>848</v>
      </c>
      <c r="H2067" s="654" t="s">
        <v>847</v>
      </c>
      <c r="I2067" s="654" t="s">
        <v>1160</v>
      </c>
      <c r="J2067" s="654" t="s">
        <v>5456</v>
      </c>
    </row>
    <row r="2068" spans="2:10" s="91" customFormat="1" ht="35.25" customHeight="1">
      <c r="F2068" s="654" t="s">
        <v>5457</v>
      </c>
      <c r="G2068" s="654" t="s">
        <v>848</v>
      </c>
      <c r="H2068" s="654" t="s">
        <v>847</v>
      </c>
      <c r="I2068" s="654" t="s">
        <v>1163</v>
      </c>
      <c r="J2068" s="654" t="s">
        <v>1532</v>
      </c>
    </row>
    <row r="2069" spans="2:10" s="91" customFormat="1" ht="21" customHeight="1">
      <c r="F2069" s="654" t="s">
        <v>5458</v>
      </c>
      <c r="G2069" s="654" t="s">
        <v>848</v>
      </c>
      <c r="H2069" s="654" t="s">
        <v>847</v>
      </c>
      <c r="I2069" s="654" t="s">
        <v>1166</v>
      </c>
      <c r="J2069" s="654" t="s">
        <v>1902</v>
      </c>
    </row>
    <row r="2070" spans="2:10" s="91" customFormat="1" ht="33" customHeight="1">
      <c r="B2070"/>
      <c r="C2070"/>
      <c r="D2070"/>
      <c r="E2070"/>
      <c r="F2070" s="654" t="s">
        <v>5459</v>
      </c>
      <c r="G2070" s="654" t="s">
        <v>848</v>
      </c>
      <c r="H2070" s="654" t="s">
        <v>847</v>
      </c>
      <c r="I2070" s="654" t="s">
        <v>1169</v>
      </c>
      <c r="J2070" s="654" t="s">
        <v>2621</v>
      </c>
    </row>
    <row r="2071" spans="2:10" ht="15">
      <c r="F2071" s="654" t="s">
        <v>5460</v>
      </c>
      <c r="G2071" s="654" t="s">
        <v>848</v>
      </c>
      <c r="H2071" s="654" t="s">
        <v>847</v>
      </c>
      <c r="I2071" s="654" t="s">
        <v>1172</v>
      </c>
      <c r="J2071" s="654" t="s">
        <v>5461</v>
      </c>
    </row>
    <row r="2072" spans="2:10" ht="15">
      <c r="F2072" s="654" t="s">
        <v>5462</v>
      </c>
      <c r="G2072" s="654" t="s">
        <v>848</v>
      </c>
      <c r="H2072" s="654" t="s">
        <v>847</v>
      </c>
      <c r="I2072" s="654" t="s">
        <v>1174</v>
      </c>
      <c r="J2072" s="654" t="s">
        <v>5463</v>
      </c>
    </row>
    <row r="2073" spans="2:10" ht="15" customHeight="1">
      <c r="F2073" s="654" t="s">
        <v>5464</v>
      </c>
      <c r="G2073" s="654" t="s">
        <v>848</v>
      </c>
      <c r="H2073" s="654" t="s">
        <v>847</v>
      </c>
      <c r="I2073" s="654" t="s">
        <v>1177</v>
      </c>
      <c r="J2073" s="654" t="s">
        <v>5465</v>
      </c>
    </row>
    <row r="2074" spans="2:10" ht="15" customHeight="1">
      <c r="F2074" s="654" t="s">
        <v>5466</v>
      </c>
      <c r="G2074" s="654" t="s">
        <v>848</v>
      </c>
      <c r="H2074" s="654" t="s">
        <v>847</v>
      </c>
      <c r="I2074" s="654" t="s">
        <v>1180</v>
      </c>
      <c r="J2074" s="654" t="s">
        <v>5467</v>
      </c>
    </row>
    <row r="2075" spans="2:10" ht="15" customHeight="1">
      <c r="F2075" s="654" t="s">
        <v>5468</v>
      </c>
      <c r="G2075" s="654" t="s">
        <v>848</v>
      </c>
      <c r="H2075" s="654" t="s">
        <v>847</v>
      </c>
      <c r="I2075" s="654" t="s">
        <v>1183</v>
      </c>
      <c r="J2075" s="654" t="s">
        <v>5469</v>
      </c>
    </row>
    <row r="2076" spans="2:10" ht="15" customHeight="1">
      <c r="F2076" s="654" t="s">
        <v>5470</v>
      </c>
      <c r="G2076" s="654" t="s">
        <v>848</v>
      </c>
      <c r="H2076" s="654" t="s">
        <v>847</v>
      </c>
      <c r="I2076" s="654" t="s">
        <v>1186</v>
      </c>
      <c r="J2076" s="654" t="s">
        <v>5471</v>
      </c>
    </row>
    <row r="2077" spans="2:10" ht="15" customHeight="1">
      <c r="F2077" s="654" t="s">
        <v>5472</v>
      </c>
      <c r="G2077" s="654" t="s">
        <v>848</v>
      </c>
      <c r="H2077" s="654" t="s">
        <v>847</v>
      </c>
      <c r="I2077" s="654" t="s">
        <v>1189</v>
      </c>
      <c r="J2077" s="654" t="s">
        <v>5473</v>
      </c>
    </row>
    <row r="2078" spans="2:10" ht="15" customHeight="1">
      <c r="F2078" s="654" t="s">
        <v>5474</v>
      </c>
      <c r="G2078" s="654" t="s">
        <v>848</v>
      </c>
      <c r="H2078" s="654" t="s">
        <v>847</v>
      </c>
      <c r="I2078" s="654" t="s">
        <v>1192</v>
      </c>
      <c r="J2078" s="654" t="s">
        <v>5475</v>
      </c>
    </row>
    <row r="2079" spans="2:10" ht="15" customHeight="1">
      <c r="F2079" s="654" t="s">
        <v>5476</v>
      </c>
      <c r="G2079" s="654" t="s">
        <v>848</v>
      </c>
      <c r="H2079" s="654" t="s">
        <v>847</v>
      </c>
      <c r="I2079" s="654" t="s">
        <v>1195</v>
      </c>
      <c r="J2079" s="654" t="s">
        <v>5477</v>
      </c>
    </row>
    <row r="2080" spans="2:10" ht="15" customHeight="1">
      <c r="F2080" s="654" t="s">
        <v>5478</v>
      </c>
      <c r="G2080" s="654" t="s">
        <v>848</v>
      </c>
      <c r="H2080" s="654" t="s">
        <v>847</v>
      </c>
      <c r="I2080" s="654" t="s">
        <v>1198</v>
      </c>
      <c r="J2080" s="654" t="s">
        <v>5479</v>
      </c>
    </row>
    <row r="2081" spans="6:10" ht="15" customHeight="1">
      <c r="F2081" s="654" t="s">
        <v>5480</v>
      </c>
      <c r="G2081" s="654" t="s">
        <v>848</v>
      </c>
      <c r="H2081" s="654" t="s">
        <v>847</v>
      </c>
      <c r="I2081" s="654" t="s">
        <v>1201</v>
      </c>
      <c r="J2081" s="654" t="s">
        <v>5481</v>
      </c>
    </row>
    <row r="2082" spans="6:10" ht="15" customHeight="1">
      <c r="F2082" s="654" t="s">
        <v>5482</v>
      </c>
      <c r="G2082" s="654" t="s">
        <v>848</v>
      </c>
      <c r="H2082" s="654" t="s">
        <v>847</v>
      </c>
      <c r="I2082" s="654" t="s">
        <v>1204</v>
      </c>
      <c r="J2082" s="654" t="s">
        <v>5483</v>
      </c>
    </row>
    <row r="2083" spans="6:10" ht="15" customHeight="1">
      <c r="F2083" s="654" t="s">
        <v>5484</v>
      </c>
      <c r="G2083" s="654" t="s">
        <v>848</v>
      </c>
      <c r="H2083" s="654" t="s">
        <v>847</v>
      </c>
      <c r="I2083" s="654" t="s">
        <v>1207</v>
      </c>
      <c r="J2083" s="654" t="s">
        <v>5485</v>
      </c>
    </row>
    <row r="2084" spans="6:10" ht="15" customHeight="1">
      <c r="F2084" s="654" t="s">
        <v>5486</v>
      </c>
      <c r="G2084" s="654" t="s">
        <v>850</v>
      </c>
      <c r="H2084" s="654" t="s">
        <v>849</v>
      </c>
      <c r="I2084" s="654" t="s">
        <v>868</v>
      </c>
      <c r="J2084" s="654" t="s">
        <v>4517</v>
      </c>
    </row>
    <row r="2085" spans="6:10" ht="15" customHeight="1">
      <c r="F2085" s="654" t="s">
        <v>5487</v>
      </c>
      <c r="G2085" s="654" t="s">
        <v>850</v>
      </c>
      <c r="H2085" s="654" t="s">
        <v>849</v>
      </c>
      <c r="I2085" s="654" t="s">
        <v>870</v>
      </c>
      <c r="J2085" s="654" t="s">
        <v>1862</v>
      </c>
    </row>
    <row r="2086" spans="6:10" ht="15" customHeight="1">
      <c r="F2086" s="654" t="s">
        <v>5488</v>
      </c>
      <c r="G2086" s="654" t="s">
        <v>850</v>
      </c>
      <c r="H2086" s="654" t="s">
        <v>849</v>
      </c>
      <c r="I2086" s="654" t="s">
        <v>874</v>
      </c>
      <c r="J2086" s="654" t="s">
        <v>5489</v>
      </c>
    </row>
    <row r="2087" spans="6:10" ht="15" customHeight="1">
      <c r="F2087" s="654" t="s">
        <v>5490</v>
      </c>
      <c r="G2087" s="654" t="s">
        <v>850</v>
      </c>
      <c r="H2087" s="654" t="s">
        <v>849</v>
      </c>
      <c r="I2087" s="654" t="s">
        <v>878</v>
      </c>
      <c r="J2087" s="654" t="s">
        <v>1866</v>
      </c>
    </row>
    <row r="2088" spans="6:10" ht="15" customHeight="1">
      <c r="F2088" s="654" t="s">
        <v>5491</v>
      </c>
      <c r="G2088" s="654" t="s">
        <v>850</v>
      </c>
      <c r="H2088" s="654" t="s">
        <v>849</v>
      </c>
      <c r="I2088" s="654" t="s">
        <v>881</v>
      </c>
      <c r="J2088" s="654" t="s">
        <v>5492</v>
      </c>
    </row>
    <row r="2089" spans="6:10" ht="15" customHeight="1">
      <c r="F2089" s="654" t="s">
        <v>5493</v>
      </c>
      <c r="G2089" s="654" t="s">
        <v>850</v>
      </c>
      <c r="H2089" s="654" t="s">
        <v>849</v>
      </c>
      <c r="I2089" s="654" t="s">
        <v>885</v>
      </c>
      <c r="J2089" s="654" t="s">
        <v>5494</v>
      </c>
    </row>
    <row r="2090" spans="6:10" ht="15" customHeight="1">
      <c r="F2090" s="654" t="s">
        <v>5495</v>
      </c>
      <c r="G2090" s="654" t="s">
        <v>850</v>
      </c>
      <c r="H2090" s="654" t="s">
        <v>849</v>
      </c>
      <c r="I2090" s="654" t="s">
        <v>888</v>
      </c>
      <c r="J2090" s="654" t="s">
        <v>5496</v>
      </c>
    </row>
    <row r="2091" spans="6:10" ht="15" customHeight="1">
      <c r="F2091" s="654" t="s">
        <v>5497</v>
      </c>
      <c r="G2091" s="654" t="s">
        <v>850</v>
      </c>
      <c r="H2091" s="654" t="s">
        <v>849</v>
      </c>
      <c r="I2091" s="654" t="s">
        <v>891</v>
      </c>
      <c r="J2091" s="654" t="s">
        <v>5498</v>
      </c>
    </row>
    <row r="2092" spans="6:10" ht="15" customHeight="1">
      <c r="F2092" s="654" t="s">
        <v>5499</v>
      </c>
      <c r="G2092" s="654" t="s">
        <v>850</v>
      </c>
      <c r="H2092" s="654" t="s">
        <v>849</v>
      </c>
      <c r="I2092" s="654" t="s">
        <v>894</v>
      </c>
      <c r="J2092" s="654" t="s">
        <v>5500</v>
      </c>
    </row>
    <row r="2093" spans="6:10" ht="15" customHeight="1">
      <c r="F2093" s="654" t="s">
        <v>5501</v>
      </c>
      <c r="G2093" s="654" t="s">
        <v>850</v>
      </c>
      <c r="H2093" s="654" t="s">
        <v>849</v>
      </c>
      <c r="I2093" s="654" t="s">
        <v>898</v>
      </c>
      <c r="J2093" s="654" t="s">
        <v>5502</v>
      </c>
    </row>
    <row r="2094" spans="6:10" ht="15" customHeight="1">
      <c r="F2094" s="654" t="s">
        <v>5503</v>
      </c>
      <c r="G2094" s="654" t="s">
        <v>850</v>
      </c>
      <c r="H2094" s="654" t="s">
        <v>849</v>
      </c>
      <c r="I2094" s="654" t="s">
        <v>901</v>
      </c>
      <c r="J2094" s="654" t="s">
        <v>5504</v>
      </c>
    </row>
    <row r="2095" spans="6:10" ht="15" customHeight="1">
      <c r="F2095" s="654" t="s">
        <v>5505</v>
      </c>
      <c r="G2095" s="654" t="s">
        <v>850</v>
      </c>
      <c r="H2095" s="654" t="s">
        <v>849</v>
      </c>
      <c r="I2095" s="654" t="s">
        <v>972</v>
      </c>
      <c r="J2095" s="654" t="s">
        <v>5506</v>
      </c>
    </row>
    <row r="2096" spans="6:10" ht="15" customHeight="1">
      <c r="F2096" s="654" t="s">
        <v>5507</v>
      </c>
      <c r="G2096" s="654" t="s">
        <v>850</v>
      </c>
      <c r="H2096" s="654" t="s">
        <v>849</v>
      </c>
      <c r="I2096" s="654" t="s">
        <v>974</v>
      </c>
      <c r="J2096" s="654" t="s">
        <v>5508</v>
      </c>
    </row>
    <row r="2097" spans="6:10" ht="15" customHeight="1">
      <c r="F2097" s="654" t="s">
        <v>5509</v>
      </c>
      <c r="G2097" s="654" t="s">
        <v>850</v>
      </c>
      <c r="H2097" s="654" t="s">
        <v>849</v>
      </c>
      <c r="I2097" s="654" t="s">
        <v>976</v>
      </c>
      <c r="J2097" s="654" t="s">
        <v>5510</v>
      </c>
    </row>
    <row r="2098" spans="6:10" ht="15" customHeight="1">
      <c r="F2098" s="654" t="s">
        <v>5511</v>
      </c>
      <c r="G2098" s="654" t="s">
        <v>850</v>
      </c>
      <c r="H2098" s="654" t="s">
        <v>849</v>
      </c>
      <c r="I2098" s="654" t="s">
        <v>979</v>
      </c>
      <c r="J2098" s="654" t="s">
        <v>5512</v>
      </c>
    </row>
    <row r="2099" spans="6:10" ht="15" customHeight="1">
      <c r="F2099" s="654" t="s">
        <v>5513</v>
      </c>
      <c r="G2099" s="654" t="s">
        <v>850</v>
      </c>
      <c r="H2099" s="654" t="s">
        <v>849</v>
      </c>
      <c r="I2099" s="654" t="s">
        <v>982</v>
      </c>
      <c r="J2099" s="654" t="s">
        <v>5514</v>
      </c>
    </row>
    <row r="2100" spans="6:10" ht="15" customHeight="1">
      <c r="F2100" s="654" t="s">
        <v>5515</v>
      </c>
      <c r="G2100" s="654" t="s">
        <v>850</v>
      </c>
      <c r="H2100" s="654" t="s">
        <v>849</v>
      </c>
      <c r="I2100" s="654" t="s">
        <v>985</v>
      </c>
      <c r="J2100" s="654" t="s">
        <v>5516</v>
      </c>
    </row>
    <row r="2101" spans="6:10" ht="15" customHeight="1">
      <c r="F2101" s="654" t="s">
        <v>5517</v>
      </c>
      <c r="G2101" s="654" t="s">
        <v>850</v>
      </c>
      <c r="H2101" s="654" t="s">
        <v>849</v>
      </c>
      <c r="I2101" s="654" t="s">
        <v>988</v>
      </c>
      <c r="J2101" s="654" t="s">
        <v>2537</v>
      </c>
    </row>
    <row r="2102" spans="6:10" ht="15" customHeight="1">
      <c r="F2102" s="654" t="s">
        <v>5518</v>
      </c>
      <c r="G2102" s="654" t="s">
        <v>850</v>
      </c>
      <c r="H2102" s="654" t="s">
        <v>849</v>
      </c>
      <c r="I2102" s="654" t="s">
        <v>991</v>
      </c>
      <c r="J2102" s="654" t="s">
        <v>5519</v>
      </c>
    </row>
    <row r="2103" spans="6:10" ht="15" customHeight="1">
      <c r="F2103" s="654" t="s">
        <v>5520</v>
      </c>
      <c r="G2103" s="654" t="s">
        <v>850</v>
      </c>
      <c r="H2103" s="654" t="s">
        <v>849</v>
      </c>
      <c r="I2103" s="654" t="s">
        <v>993</v>
      </c>
      <c r="J2103" s="654" t="s">
        <v>5521</v>
      </c>
    </row>
    <row r="2104" spans="6:10" ht="15" customHeight="1">
      <c r="F2104" s="654" t="s">
        <v>5522</v>
      </c>
      <c r="G2104" s="654" t="s">
        <v>850</v>
      </c>
      <c r="H2104" s="654" t="s">
        <v>849</v>
      </c>
      <c r="I2104" s="654" t="s">
        <v>996</v>
      </c>
      <c r="J2104" s="654" t="s">
        <v>2054</v>
      </c>
    </row>
    <row r="2105" spans="6:10" ht="15" customHeight="1">
      <c r="F2105" s="654" t="s">
        <v>5523</v>
      </c>
      <c r="G2105" s="654" t="s">
        <v>850</v>
      </c>
      <c r="H2105" s="654" t="s">
        <v>849</v>
      </c>
      <c r="I2105" s="654" t="s">
        <v>999</v>
      </c>
      <c r="J2105" s="654" t="s">
        <v>5524</v>
      </c>
    </row>
    <row r="2106" spans="6:10" ht="15" customHeight="1">
      <c r="F2106" s="654" t="s">
        <v>5525</v>
      </c>
      <c r="G2106" s="654" t="s">
        <v>850</v>
      </c>
      <c r="H2106" s="654" t="s">
        <v>849</v>
      </c>
      <c r="I2106" s="654" t="s">
        <v>1002</v>
      </c>
      <c r="J2106" s="654" t="s">
        <v>5526</v>
      </c>
    </row>
    <row r="2107" spans="6:10" ht="15" customHeight="1">
      <c r="F2107" s="654" t="s">
        <v>5527</v>
      </c>
      <c r="G2107" s="654" t="s">
        <v>850</v>
      </c>
      <c r="H2107" s="654" t="s">
        <v>849</v>
      </c>
      <c r="I2107" s="654" t="s">
        <v>1005</v>
      </c>
      <c r="J2107" s="654" t="s">
        <v>5528</v>
      </c>
    </row>
    <row r="2108" spans="6:10" ht="15" customHeight="1">
      <c r="F2108" s="654" t="s">
        <v>5529</v>
      </c>
      <c r="G2108" s="654" t="s">
        <v>850</v>
      </c>
      <c r="H2108" s="654" t="s">
        <v>849</v>
      </c>
      <c r="I2108" s="654" t="s">
        <v>1008</v>
      </c>
      <c r="J2108" s="654" t="s">
        <v>5530</v>
      </c>
    </row>
    <row r="2109" spans="6:10" ht="15" customHeight="1">
      <c r="F2109" s="654" t="s">
        <v>5531</v>
      </c>
      <c r="G2109" s="654" t="s">
        <v>850</v>
      </c>
      <c r="H2109" s="654" t="s">
        <v>849</v>
      </c>
      <c r="I2109" s="654" t="s">
        <v>1011</v>
      </c>
      <c r="J2109" s="654" t="s">
        <v>5532</v>
      </c>
    </row>
    <row r="2110" spans="6:10" ht="15" customHeight="1">
      <c r="F2110" s="654" t="s">
        <v>5533</v>
      </c>
      <c r="G2110" s="654" t="s">
        <v>850</v>
      </c>
      <c r="H2110" s="654" t="s">
        <v>849</v>
      </c>
      <c r="I2110" s="654" t="s">
        <v>1014</v>
      </c>
      <c r="J2110" s="654" t="s">
        <v>1532</v>
      </c>
    </row>
    <row r="2111" spans="6:10" ht="15" customHeight="1">
      <c r="F2111" s="654" t="s">
        <v>5534</v>
      </c>
      <c r="G2111" s="654" t="s">
        <v>850</v>
      </c>
      <c r="H2111" s="654" t="s">
        <v>849</v>
      </c>
      <c r="I2111" s="654" t="s">
        <v>1017</v>
      </c>
      <c r="J2111" s="654" t="s">
        <v>5535</v>
      </c>
    </row>
    <row r="2112" spans="6:10" ht="15" customHeight="1">
      <c r="F2112" s="654" t="s">
        <v>5536</v>
      </c>
      <c r="G2112" s="654" t="s">
        <v>850</v>
      </c>
      <c r="H2112" s="654" t="s">
        <v>849</v>
      </c>
      <c r="I2112" s="654" t="s">
        <v>1020</v>
      </c>
      <c r="J2112" s="654" t="s">
        <v>5537</v>
      </c>
    </row>
    <row r="2113" spans="6:10" ht="15" customHeight="1">
      <c r="F2113" s="654" t="s">
        <v>5538</v>
      </c>
      <c r="G2113" s="654" t="s">
        <v>850</v>
      </c>
      <c r="H2113" s="654" t="s">
        <v>849</v>
      </c>
      <c r="I2113" s="654" t="s">
        <v>1023</v>
      </c>
      <c r="J2113" s="654" t="s">
        <v>5539</v>
      </c>
    </row>
    <row r="2114" spans="6:10" ht="15" customHeight="1">
      <c r="F2114" s="654" t="s">
        <v>5540</v>
      </c>
      <c r="G2114" s="654" t="s">
        <v>850</v>
      </c>
      <c r="H2114" s="654" t="s">
        <v>849</v>
      </c>
      <c r="I2114" s="654" t="s">
        <v>1026</v>
      </c>
      <c r="J2114" s="654" t="s">
        <v>5541</v>
      </c>
    </row>
    <row r="2115" spans="6:10" ht="15" customHeight="1">
      <c r="F2115" s="654" t="s">
        <v>5542</v>
      </c>
      <c r="G2115" s="654" t="s">
        <v>850</v>
      </c>
      <c r="H2115" s="654" t="s">
        <v>849</v>
      </c>
      <c r="I2115" s="654" t="s">
        <v>1029</v>
      </c>
      <c r="J2115" s="654" t="s">
        <v>5543</v>
      </c>
    </row>
    <row r="2116" spans="6:10" ht="15" customHeight="1">
      <c r="F2116" s="654" t="s">
        <v>5544</v>
      </c>
      <c r="G2116" s="654" t="s">
        <v>850</v>
      </c>
      <c r="H2116" s="654" t="s">
        <v>849</v>
      </c>
      <c r="I2116" s="654" t="s">
        <v>1032</v>
      </c>
      <c r="J2116" s="654" t="s">
        <v>5545</v>
      </c>
    </row>
    <row r="2117" spans="6:10" ht="15" customHeight="1">
      <c r="F2117" s="654" t="s">
        <v>5546</v>
      </c>
      <c r="G2117" s="654" t="s">
        <v>850</v>
      </c>
      <c r="H2117" s="654" t="s">
        <v>849</v>
      </c>
      <c r="I2117" s="654" t="s">
        <v>1035</v>
      </c>
      <c r="J2117" s="654" t="s">
        <v>5547</v>
      </c>
    </row>
    <row r="2118" spans="6:10" ht="15" customHeight="1">
      <c r="F2118" s="654" t="s">
        <v>5548</v>
      </c>
      <c r="G2118" s="654" t="s">
        <v>850</v>
      </c>
      <c r="H2118" s="654" t="s">
        <v>849</v>
      </c>
      <c r="I2118" s="654" t="s">
        <v>1038</v>
      </c>
      <c r="J2118" s="654" t="s">
        <v>5549</v>
      </c>
    </row>
    <row r="2119" spans="6:10" ht="15" customHeight="1">
      <c r="F2119" s="654" t="s">
        <v>5550</v>
      </c>
      <c r="G2119" s="654" t="s">
        <v>850</v>
      </c>
      <c r="H2119" s="654" t="s">
        <v>849</v>
      </c>
      <c r="I2119" s="654" t="s">
        <v>1041</v>
      </c>
      <c r="J2119" s="654" t="s">
        <v>5551</v>
      </c>
    </row>
    <row r="2120" spans="6:10" ht="15" customHeight="1">
      <c r="F2120" s="654" t="s">
        <v>5552</v>
      </c>
      <c r="G2120" s="654" t="s">
        <v>850</v>
      </c>
      <c r="H2120" s="654" t="s">
        <v>849</v>
      </c>
      <c r="I2120" s="654" t="s">
        <v>1044</v>
      </c>
      <c r="J2120" s="654" t="s">
        <v>5553</v>
      </c>
    </row>
    <row r="2121" spans="6:10" ht="15" customHeight="1">
      <c r="F2121" s="654" t="s">
        <v>5554</v>
      </c>
      <c r="G2121" s="654" t="s">
        <v>850</v>
      </c>
      <c r="H2121" s="654" t="s">
        <v>849</v>
      </c>
      <c r="I2121" s="654" t="s">
        <v>1047</v>
      </c>
      <c r="J2121" s="654" t="s">
        <v>4573</v>
      </c>
    </row>
    <row r="2122" spans="6:10" ht="15" customHeight="1">
      <c r="F2122" s="654" t="s">
        <v>5555</v>
      </c>
      <c r="G2122" s="654" t="s">
        <v>850</v>
      </c>
      <c r="H2122" s="654" t="s">
        <v>849</v>
      </c>
      <c r="I2122" s="654" t="s">
        <v>1145</v>
      </c>
      <c r="J2122" s="654" t="s">
        <v>5556</v>
      </c>
    </row>
    <row r="2123" spans="6:10" ht="15" customHeight="1">
      <c r="F2123" s="654" t="s">
        <v>5557</v>
      </c>
      <c r="G2123" s="654" t="s">
        <v>850</v>
      </c>
      <c r="H2123" s="654" t="s">
        <v>849</v>
      </c>
      <c r="I2123" s="654" t="s">
        <v>1148</v>
      </c>
      <c r="J2123" s="654" t="s">
        <v>5558</v>
      </c>
    </row>
    <row r="2124" spans="6:10" ht="15" customHeight="1">
      <c r="F2124" s="654" t="s">
        <v>5559</v>
      </c>
      <c r="G2124" s="654" t="s">
        <v>850</v>
      </c>
      <c r="H2124" s="654" t="s">
        <v>849</v>
      </c>
      <c r="I2124" s="654" t="s">
        <v>1151</v>
      </c>
      <c r="J2124" s="654" t="s">
        <v>5560</v>
      </c>
    </row>
    <row r="2125" spans="6:10" ht="15" customHeight="1">
      <c r="F2125" s="654" t="s">
        <v>5561</v>
      </c>
      <c r="G2125" s="654" t="s">
        <v>850</v>
      </c>
      <c r="H2125" s="654" t="s">
        <v>849</v>
      </c>
      <c r="I2125" s="654" t="s">
        <v>1154</v>
      </c>
      <c r="J2125" s="654" t="s">
        <v>5562</v>
      </c>
    </row>
    <row r="2126" spans="6:10" ht="15" customHeight="1">
      <c r="F2126" s="654" t="s">
        <v>5563</v>
      </c>
      <c r="G2126" s="654" t="s">
        <v>850</v>
      </c>
      <c r="H2126" s="654" t="s">
        <v>849</v>
      </c>
      <c r="I2126" s="654" t="s">
        <v>1157</v>
      </c>
      <c r="J2126" s="654" t="s">
        <v>5564</v>
      </c>
    </row>
    <row r="2127" spans="6:10" ht="15" customHeight="1">
      <c r="F2127" s="654" t="s">
        <v>5565</v>
      </c>
      <c r="G2127" s="654" t="s">
        <v>850</v>
      </c>
      <c r="H2127" s="654" t="s">
        <v>849</v>
      </c>
      <c r="I2127" s="654" t="s">
        <v>1160</v>
      </c>
      <c r="J2127" s="654" t="s">
        <v>5566</v>
      </c>
    </row>
    <row r="2128" spans="6:10" ht="15" customHeight="1">
      <c r="F2128" s="654" t="s">
        <v>5567</v>
      </c>
      <c r="G2128" s="654" t="s">
        <v>850</v>
      </c>
      <c r="H2128" s="654" t="s">
        <v>849</v>
      </c>
      <c r="I2128" s="654" t="s">
        <v>1163</v>
      </c>
      <c r="J2128" s="654" t="s">
        <v>5568</v>
      </c>
    </row>
    <row r="2129" spans="6:10" ht="15" customHeight="1">
      <c r="F2129" s="654" t="s">
        <v>5569</v>
      </c>
      <c r="G2129" s="654" t="s">
        <v>850</v>
      </c>
      <c r="H2129" s="654" t="s">
        <v>849</v>
      </c>
      <c r="I2129" s="654" t="s">
        <v>1166</v>
      </c>
      <c r="J2129" s="654" t="s">
        <v>5570</v>
      </c>
    </row>
    <row r="2130" spans="6:10" ht="15" customHeight="1">
      <c r="F2130" s="654" t="s">
        <v>5571</v>
      </c>
      <c r="G2130" s="654" t="s">
        <v>850</v>
      </c>
      <c r="H2130" s="654" t="s">
        <v>849</v>
      </c>
      <c r="I2130" s="654" t="s">
        <v>1169</v>
      </c>
      <c r="J2130" s="654" t="s">
        <v>5572</v>
      </c>
    </row>
    <row r="2131" spans="6:10" ht="15" customHeight="1">
      <c r="F2131" s="654" t="s">
        <v>5573</v>
      </c>
      <c r="G2131" s="654" t="s">
        <v>850</v>
      </c>
      <c r="H2131" s="654" t="s">
        <v>849</v>
      </c>
      <c r="I2131" s="654" t="s">
        <v>1172</v>
      </c>
      <c r="J2131" s="654" t="s">
        <v>5574</v>
      </c>
    </row>
    <row r="2132" spans="6:10" ht="15" customHeight="1">
      <c r="F2132" s="654" t="s">
        <v>5575</v>
      </c>
      <c r="G2132" s="654" t="s">
        <v>850</v>
      </c>
      <c r="H2132" s="654" t="s">
        <v>849</v>
      </c>
      <c r="I2132" s="654" t="s">
        <v>1174</v>
      </c>
      <c r="J2132" s="654" t="s">
        <v>5576</v>
      </c>
    </row>
    <row r="2133" spans="6:10" ht="15" customHeight="1">
      <c r="F2133" s="654" t="s">
        <v>5577</v>
      </c>
      <c r="G2133" s="654" t="s">
        <v>850</v>
      </c>
      <c r="H2133" s="654" t="s">
        <v>849</v>
      </c>
      <c r="I2133" s="654" t="s">
        <v>1177</v>
      </c>
      <c r="J2133" s="654" t="s">
        <v>5578</v>
      </c>
    </row>
    <row r="2134" spans="6:10" ht="15" customHeight="1">
      <c r="F2134" s="654" t="s">
        <v>5579</v>
      </c>
      <c r="G2134" s="654" t="s">
        <v>850</v>
      </c>
      <c r="H2134" s="654" t="s">
        <v>849</v>
      </c>
      <c r="I2134" s="654" t="s">
        <v>1180</v>
      </c>
      <c r="J2134" s="654" t="s">
        <v>5580</v>
      </c>
    </row>
    <row r="2135" spans="6:10" ht="15" customHeight="1">
      <c r="F2135" s="654" t="s">
        <v>5581</v>
      </c>
      <c r="G2135" s="654" t="s">
        <v>850</v>
      </c>
      <c r="H2135" s="654" t="s">
        <v>849</v>
      </c>
      <c r="I2135" s="654" t="s">
        <v>1183</v>
      </c>
      <c r="J2135" s="654" t="s">
        <v>5582</v>
      </c>
    </row>
    <row r="2136" spans="6:10" ht="15" customHeight="1">
      <c r="F2136" s="654" t="s">
        <v>5583</v>
      </c>
      <c r="G2136" s="654" t="s">
        <v>850</v>
      </c>
      <c r="H2136" s="654" t="s">
        <v>849</v>
      </c>
      <c r="I2136" s="654" t="s">
        <v>1186</v>
      </c>
      <c r="J2136" s="654" t="s">
        <v>5584</v>
      </c>
    </row>
    <row r="2137" spans="6:10" ht="15" customHeight="1">
      <c r="F2137" s="654" t="s">
        <v>5585</v>
      </c>
      <c r="G2137" s="654" t="s">
        <v>850</v>
      </c>
      <c r="H2137" s="654" t="s">
        <v>849</v>
      </c>
      <c r="I2137" s="654" t="s">
        <v>1189</v>
      </c>
      <c r="J2137" s="654" t="s">
        <v>5586</v>
      </c>
    </row>
    <row r="2138" spans="6:10" ht="15" customHeight="1">
      <c r="F2138" s="654" t="s">
        <v>5587</v>
      </c>
      <c r="G2138" s="654" t="s">
        <v>850</v>
      </c>
      <c r="H2138" s="654" t="s">
        <v>849</v>
      </c>
      <c r="I2138" s="654" t="s">
        <v>1192</v>
      </c>
      <c r="J2138" s="654" t="s">
        <v>5588</v>
      </c>
    </row>
    <row r="2139" spans="6:10" ht="15" customHeight="1">
      <c r="F2139" s="654" t="s">
        <v>5589</v>
      </c>
      <c r="G2139" s="654" t="s">
        <v>850</v>
      </c>
      <c r="H2139" s="654" t="s">
        <v>849</v>
      </c>
      <c r="I2139" s="654" t="s">
        <v>1195</v>
      </c>
      <c r="J2139" s="654" t="s">
        <v>5590</v>
      </c>
    </row>
    <row r="2140" spans="6:10" ht="15" customHeight="1">
      <c r="F2140" s="654" t="s">
        <v>5591</v>
      </c>
      <c r="G2140" s="654" t="s">
        <v>850</v>
      </c>
      <c r="H2140" s="654" t="s">
        <v>849</v>
      </c>
      <c r="I2140" s="654" t="s">
        <v>1198</v>
      </c>
      <c r="J2140" s="654" t="s">
        <v>5592</v>
      </c>
    </row>
    <row r="2141" spans="6:10" ht="15" customHeight="1">
      <c r="F2141" s="654" t="s">
        <v>5593</v>
      </c>
      <c r="G2141" s="654" t="s">
        <v>850</v>
      </c>
      <c r="H2141" s="654" t="s">
        <v>849</v>
      </c>
      <c r="I2141" s="654" t="s">
        <v>1201</v>
      </c>
      <c r="J2141" s="654" t="s">
        <v>5594</v>
      </c>
    </row>
    <row r="2142" spans="6:10" ht="15" customHeight="1">
      <c r="F2142" s="654" t="s">
        <v>5595</v>
      </c>
      <c r="G2142" s="654" t="s">
        <v>850</v>
      </c>
      <c r="H2142" s="654" t="s">
        <v>849</v>
      </c>
      <c r="I2142" s="654" t="s">
        <v>1204</v>
      </c>
      <c r="J2142" s="654" t="s">
        <v>5596</v>
      </c>
    </row>
    <row r="2143" spans="6:10" ht="15" customHeight="1">
      <c r="F2143" s="654" t="s">
        <v>5597</v>
      </c>
      <c r="G2143" s="654" t="s">
        <v>850</v>
      </c>
      <c r="H2143" s="654" t="s">
        <v>849</v>
      </c>
      <c r="I2143" s="654" t="s">
        <v>1207</v>
      </c>
      <c r="J2143" s="654" t="s">
        <v>5598</v>
      </c>
    </row>
    <row r="2144" spans="6:10" ht="15" customHeight="1">
      <c r="F2144" s="654" t="s">
        <v>5599</v>
      </c>
      <c r="G2144" s="654" t="s">
        <v>850</v>
      </c>
      <c r="H2144" s="654" t="s">
        <v>849</v>
      </c>
      <c r="I2144" s="654" t="s">
        <v>1210</v>
      </c>
      <c r="J2144" s="654" t="s">
        <v>5600</v>
      </c>
    </row>
    <row r="2145" spans="6:10" ht="15" customHeight="1">
      <c r="F2145" s="654" t="s">
        <v>5601</v>
      </c>
      <c r="G2145" s="654" t="s">
        <v>850</v>
      </c>
      <c r="H2145" s="654" t="s">
        <v>849</v>
      </c>
      <c r="I2145" s="654" t="s">
        <v>1213</v>
      </c>
      <c r="J2145" s="654" t="s">
        <v>5602</v>
      </c>
    </row>
    <row r="2146" spans="6:10" ht="15" customHeight="1">
      <c r="F2146" s="654" t="s">
        <v>5603</v>
      </c>
      <c r="G2146" s="654" t="s">
        <v>850</v>
      </c>
      <c r="H2146" s="654" t="s">
        <v>849</v>
      </c>
      <c r="I2146" s="654" t="s">
        <v>1216</v>
      </c>
      <c r="J2146" s="654" t="s">
        <v>5604</v>
      </c>
    </row>
    <row r="2147" spans="6:10" ht="15" customHeight="1">
      <c r="F2147" s="654" t="s">
        <v>5605</v>
      </c>
      <c r="G2147" s="654" t="s">
        <v>850</v>
      </c>
      <c r="H2147" s="654" t="s">
        <v>849</v>
      </c>
      <c r="I2147" s="654" t="s">
        <v>1219</v>
      </c>
      <c r="J2147" s="654" t="s">
        <v>5606</v>
      </c>
    </row>
    <row r="2148" spans="6:10" ht="15" customHeight="1">
      <c r="F2148" s="654" t="s">
        <v>5607</v>
      </c>
      <c r="G2148" s="654" t="s">
        <v>850</v>
      </c>
      <c r="H2148" s="654" t="s">
        <v>849</v>
      </c>
      <c r="I2148" s="654" t="s">
        <v>1222</v>
      </c>
      <c r="J2148" s="654" t="s">
        <v>1902</v>
      </c>
    </row>
    <row r="2149" spans="6:10" ht="15" customHeight="1">
      <c r="F2149" s="654" t="s">
        <v>5608</v>
      </c>
      <c r="G2149" s="654" t="s">
        <v>850</v>
      </c>
      <c r="H2149" s="654" t="s">
        <v>849</v>
      </c>
      <c r="I2149" s="654" t="s">
        <v>1225</v>
      </c>
      <c r="J2149" s="654" t="s">
        <v>5609</v>
      </c>
    </row>
    <row r="2150" spans="6:10" ht="15" customHeight="1">
      <c r="F2150" s="654" t="s">
        <v>5610</v>
      </c>
      <c r="G2150" s="654" t="s">
        <v>850</v>
      </c>
      <c r="H2150" s="654" t="s">
        <v>849</v>
      </c>
      <c r="I2150" s="654" t="s">
        <v>1228</v>
      </c>
      <c r="J2150" s="654" t="s">
        <v>5611</v>
      </c>
    </row>
    <row r="2151" spans="6:10" ht="15" customHeight="1">
      <c r="F2151" s="654" t="s">
        <v>5612</v>
      </c>
      <c r="G2151" s="654" t="s">
        <v>850</v>
      </c>
      <c r="H2151" s="654" t="s">
        <v>849</v>
      </c>
      <c r="I2151" s="654" t="s">
        <v>1231</v>
      </c>
      <c r="J2151" s="654" t="s">
        <v>5613</v>
      </c>
    </row>
    <row r="2152" spans="6:10" ht="15" customHeight="1">
      <c r="F2152" s="654" t="s">
        <v>5614</v>
      </c>
      <c r="G2152" s="654" t="s">
        <v>850</v>
      </c>
      <c r="H2152" s="654" t="s">
        <v>849</v>
      </c>
      <c r="I2152" s="654" t="s">
        <v>1234</v>
      </c>
      <c r="J2152" s="654" t="s">
        <v>5615</v>
      </c>
    </row>
    <row r="2153" spans="6:10" ht="15" customHeight="1">
      <c r="F2153" s="654" t="s">
        <v>5616</v>
      </c>
      <c r="G2153" s="654" t="s">
        <v>850</v>
      </c>
      <c r="H2153" s="654" t="s">
        <v>849</v>
      </c>
      <c r="I2153" s="654" t="s">
        <v>1237</v>
      </c>
      <c r="J2153" s="654" t="s">
        <v>5617</v>
      </c>
    </row>
    <row r="2154" spans="6:10" ht="15" customHeight="1">
      <c r="F2154" s="654" t="s">
        <v>5618</v>
      </c>
      <c r="G2154" s="654" t="s">
        <v>850</v>
      </c>
      <c r="H2154" s="654" t="s">
        <v>849</v>
      </c>
      <c r="I2154" s="654" t="s">
        <v>1240</v>
      </c>
      <c r="J2154" s="654" t="s">
        <v>5619</v>
      </c>
    </row>
    <row r="2155" spans="6:10" ht="15" customHeight="1">
      <c r="F2155" s="654" t="s">
        <v>5620</v>
      </c>
      <c r="G2155" s="654" t="s">
        <v>850</v>
      </c>
      <c r="H2155" s="654" t="s">
        <v>849</v>
      </c>
      <c r="I2155" s="654" t="s">
        <v>1243</v>
      </c>
      <c r="J2155" s="654" t="s">
        <v>5621</v>
      </c>
    </row>
    <row r="2156" spans="6:10" ht="15" customHeight="1">
      <c r="F2156" s="654" t="s">
        <v>5622</v>
      </c>
      <c r="G2156" s="654" t="s">
        <v>850</v>
      </c>
      <c r="H2156" s="654" t="s">
        <v>849</v>
      </c>
      <c r="I2156" s="654" t="s">
        <v>1246</v>
      </c>
      <c r="J2156" s="654" t="s">
        <v>5623</v>
      </c>
    </row>
    <row r="2157" spans="6:10" ht="15" customHeight="1">
      <c r="F2157" s="654" t="s">
        <v>5624</v>
      </c>
      <c r="G2157" s="654" t="s">
        <v>850</v>
      </c>
      <c r="H2157" s="654" t="s">
        <v>849</v>
      </c>
      <c r="I2157" s="654" t="s">
        <v>1249</v>
      </c>
      <c r="J2157" s="654" t="s">
        <v>5625</v>
      </c>
    </row>
    <row r="2158" spans="6:10" ht="15" customHeight="1">
      <c r="F2158" s="654" t="s">
        <v>5626</v>
      </c>
      <c r="G2158" s="654" t="s">
        <v>850</v>
      </c>
      <c r="H2158" s="654" t="s">
        <v>849</v>
      </c>
      <c r="I2158" s="654" t="s">
        <v>1252</v>
      </c>
      <c r="J2158" s="654" t="s">
        <v>5627</v>
      </c>
    </row>
    <row r="2159" spans="6:10" ht="15" customHeight="1">
      <c r="F2159" s="654" t="s">
        <v>5628</v>
      </c>
      <c r="G2159" s="654" t="s">
        <v>850</v>
      </c>
      <c r="H2159" s="654" t="s">
        <v>849</v>
      </c>
      <c r="I2159" s="654" t="s">
        <v>1255</v>
      </c>
      <c r="J2159" s="654" t="s">
        <v>5629</v>
      </c>
    </row>
    <row r="2160" spans="6:10" ht="15" customHeight="1">
      <c r="F2160" s="654" t="s">
        <v>5630</v>
      </c>
      <c r="G2160" s="654" t="s">
        <v>850</v>
      </c>
      <c r="H2160" s="654" t="s">
        <v>849</v>
      </c>
      <c r="I2160" s="654" t="s">
        <v>1258</v>
      </c>
      <c r="J2160" s="654" t="s">
        <v>5631</v>
      </c>
    </row>
    <row r="2161" spans="6:10" ht="15" customHeight="1">
      <c r="F2161" s="654" t="s">
        <v>5632</v>
      </c>
      <c r="G2161" s="654" t="s">
        <v>850</v>
      </c>
      <c r="H2161" s="654" t="s">
        <v>849</v>
      </c>
      <c r="I2161" s="654" t="s">
        <v>1261</v>
      </c>
      <c r="J2161" s="654" t="s">
        <v>5633</v>
      </c>
    </row>
    <row r="2162" spans="6:10" ht="15" customHeight="1">
      <c r="F2162" s="654" t="s">
        <v>5634</v>
      </c>
      <c r="G2162" s="654" t="s">
        <v>850</v>
      </c>
      <c r="H2162" s="654" t="s">
        <v>849</v>
      </c>
      <c r="I2162" s="654" t="s">
        <v>1264</v>
      </c>
      <c r="J2162" s="654" t="s">
        <v>5635</v>
      </c>
    </row>
    <row r="2163" spans="6:10" ht="15" customHeight="1">
      <c r="F2163" s="654" t="s">
        <v>5636</v>
      </c>
      <c r="G2163" s="654" t="s">
        <v>850</v>
      </c>
      <c r="H2163" s="654" t="s">
        <v>849</v>
      </c>
      <c r="I2163" s="654" t="s">
        <v>1267</v>
      </c>
      <c r="J2163" s="654" t="s">
        <v>5637</v>
      </c>
    </row>
    <row r="2164" spans="6:10" ht="15" customHeight="1">
      <c r="F2164" s="654" t="s">
        <v>5638</v>
      </c>
      <c r="G2164" s="654" t="s">
        <v>850</v>
      </c>
      <c r="H2164" s="654" t="s">
        <v>849</v>
      </c>
      <c r="I2164" s="654" t="s">
        <v>1270</v>
      </c>
      <c r="J2164" s="654" t="s">
        <v>5639</v>
      </c>
    </row>
    <row r="2165" spans="6:10" ht="15" customHeight="1">
      <c r="F2165" s="654" t="s">
        <v>5640</v>
      </c>
      <c r="G2165" s="654" t="s">
        <v>850</v>
      </c>
      <c r="H2165" s="654" t="s">
        <v>849</v>
      </c>
      <c r="I2165" s="654" t="s">
        <v>1273</v>
      </c>
      <c r="J2165" s="654" t="s">
        <v>5641</v>
      </c>
    </row>
    <row r="2166" spans="6:10" ht="15" customHeight="1">
      <c r="F2166" s="654" t="s">
        <v>5642</v>
      </c>
      <c r="G2166" s="654" t="s">
        <v>850</v>
      </c>
      <c r="H2166" s="654" t="s">
        <v>849</v>
      </c>
      <c r="I2166" s="654" t="s">
        <v>1276</v>
      </c>
      <c r="J2166" s="654" t="s">
        <v>5643</v>
      </c>
    </row>
    <row r="2167" spans="6:10" ht="15" customHeight="1">
      <c r="F2167" s="654" t="s">
        <v>5644</v>
      </c>
      <c r="G2167" s="654" t="s">
        <v>850</v>
      </c>
      <c r="H2167" s="654" t="s">
        <v>849</v>
      </c>
      <c r="I2167" s="654" t="s">
        <v>1279</v>
      </c>
      <c r="J2167" s="654" t="s">
        <v>5645</v>
      </c>
    </row>
    <row r="2168" spans="6:10" ht="15" customHeight="1">
      <c r="F2168" s="654" t="s">
        <v>5646</v>
      </c>
      <c r="G2168" s="654" t="s">
        <v>850</v>
      </c>
      <c r="H2168" s="654" t="s">
        <v>849</v>
      </c>
      <c r="I2168" s="654" t="s">
        <v>1282</v>
      </c>
      <c r="J2168" s="654" t="s">
        <v>5647</v>
      </c>
    </row>
    <row r="2169" spans="6:10" ht="15" customHeight="1">
      <c r="F2169" s="654" t="s">
        <v>5648</v>
      </c>
      <c r="G2169" s="654" t="s">
        <v>850</v>
      </c>
      <c r="H2169" s="654" t="s">
        <v>849</v>
      </c>
      <c r="I2169" s="654" t="s">
        <v>1285</v>
      </c>
      <c r="J2169" s="654" t="s">
        <v>5649</v>
      </c>
    </row>
    <row r="2170" spans="6:10" ht="15" customHeight="1">
      <c r="F2170" s="654" t="s">
        <v>5650</v>
      </c>
      <c r="G2170" s="654" t="s">
        <v>850</v>
      </c>
      <c r="H2170" s="654" t="s">
        <v>849</v>
      </c>
      <c r="I2170" s="654" t="s">
        <v>1288</v>
      </c>
      <c r="J2170" s="654" t="s">
        <v>5651</v>
      </c>
    </row>
    <row r="2171" spans="6:10" ht="15" customHeight="1">
      <c r="F2171" s="654" t="s">
        <v>5652</v>
      </c>
      <c r="G2171" s="654" t="s">
        <v>850</v>
      </c>
      <c r="H2171" s="654" t="s">
        <v>849</v>
      </c>
      <c r="I2171" s="654" t="s">
        <v>1291</v>
      </c>
      <c r="J2171" s="654" t="s">
        <v>5653</v>
      </c>
    </row>
    <row r="2172" spans="6:10" ht="15" customHeight="1">
      <c r="F2172" s="654" t="s">
        <v>5654</v>
      </c>
      <c r="G2172" s="654" t="s">
        <v>850</v>
      </c>
      <c r="H2172" s="654" t="s">
        <v>849</v>
      </c>
      <c r="I2172" s="654" t="s">
        <v>1294</v>
      </c>
      <c r="J2172" s="654" t="s">
        <v>5655</v>
      </c>
    </row>
    <row r="2173" spans="6:10" ht="15" customHeight="1">
      <c r="F2173" s="654" t="s">
        <v>5656</v>
      </c>
      <c r="G2173" s="654" t="s">
        <v>850</v>
      </c>
      <c r="H2173" s="654" t="s">
        <v>849</v>
      </c>
      <c r="I2173" s="654" t="s">
        <v>1297</v>
      </c>
      <c r="J2173" s="654" t="s">
        <v>5657</v>
      </c>
    </row>
    <row r="2174" spans="6:10" ht="15" customHeight="1">
      <c r="F2174" s="654" t="s">
        <v>5658</v>
      </c>
      <c r="G2174" s="654" t="s">
        <v>850</v>
      </c>
      <c r="H2174" s="654" t="s">
        <v>849</v>
      </c>
      <c r="I2174" s="654" t="s">
        <v>1300</v>
      </c>
      <c r="J2174" s="654" t="s">
        <v>5659</v>
      </c>
    </row>
    <row r="2175" spans="6:10" ht="15" customHeight="1">
      <c r="F2175" s="654" t="s">
        <v>5660</v>
      </c>
      <c r="G2175" s="654" t="s">
        <v>850</v>
      </c>
      <c r="H2175" s="654" t="s">
        <v>849</v>
      </c>
      <c r="I2175" s="654" t="s">
        <v>1303</v>
      </c>
      <c r="J2175" s="654" t="s">
        <v>5661</v>
      </c>
    </row>
    <row r="2176" spans="6:10" ht="15" customHeight="1">
      <c r="F2176" s="654" t="s">
        <v>5662</v>
      </c>
      <c r="G2176" s="654" t="s">
        <v>850</v>
      </c>
      <c r="H2176" s="654" t="s">
        <v>849</v>
      </c>
      <c r="I2176" s="654" t="s">
        <v>1306</v>
      </c>
      <c r="J2176" s="654" t="s">
        <v>2368</v>
      </c>
    </row>
    <row r="2177" spans="6:10" ht="15" customHeight="1">
      <c r="F2177" s="654" t="s">
        <v>5663</v>
      </c>
      <c r="G2177" s="654" t="s">
        <v>850</v>
      </c>
      <c r="H2177" s="654" t="s">
        <v>849</v>
      </c>
      <c r="I2177" s="654" t="s">
        <v>1309</v>
      </c>
      <c r="J2177" s="654" t="s">
        <v>5664</v>
      </c>
    </row>
    <row r="2178" spans="6:10" ht="15" customHeight="1">
      <c r="F2178" s="654" t="s">
        <v>5665</v>
      </c>
      <c r="G2178" s="654" t="s">
        <v>850</v>
      </c>
      <c r="H2178" s="654" t="s">
        <v>849</v>
      </c>
      <c r="I2178" s="654" t="s">
        <v>2212</v>
      </c>
      <c r="J2178" s="654" t="s">
        <v>5666</v>
      </c>
    </row>
    <row r="2179" spans="6:10" ht="15" customHeight="1">
      <c r="F2179" s="654" t="s">
        <v>5667</v>
      </c>
      <c r="G2179" s="654" t="s">
        <v>850</v>
      </c>
      <c r="H2179" s="654" t="s">
        <v>849</v>
      </c>
      <c r="I2179" s="654" t="s">
        <v>1312</v>
      </c>
      <c r="J2179" s="654" t="s">
        <v>5668</v>
      </c>
    </row>
    <row r="2180" spans="6:10" ht="15" customHeight="1">
      <c r="F2180" s="654" t="s">
        <v>5669</v>
      </c>
      <c r="G2180" s="654" t="s">
        <v>850</v>
      </c>
      <c r="H2180" s="654" t="s">
        <v>849</v>
      </c>
      <c r="I2180" s="654" t="s">
        <v>1315</v>
      </c>
      <c r="J2180" s="654" t="s">
        <v>5670</v>
      </c>
    </row>
    <row r="2181" spans="6:10" ht="15" customHeight="1">
      <c r="F2181" s="654" t="s">
        <v>5671</v>
      </c>
      <c r="G2181" s="654" t="s">
        <v>850</v>
      </c>
      <c r="H2181" s="654" t="s">
        <v>849</v>
      </c>
      <c r="I2181" s="654" t="s">
        <v>1318</v>
      </c>
      <c r="J2181" s="654" t="s">
        <v>2134</v>
      </c>
    </row>
    <row r="2182" spans="6:10" ht="15" customHeight="1">
      <c r="F2182" s="654" t="s">
        <v>5672</v>
      </c>
      <c r="G2182" s="654" t="s">
        <v>850</v>
      </c>
      <c r="H2182" s="654" t="s">
        <v>849</v>
      </c>
      <c r="I2182" s="654" t="s">
        <v>1321</v>
      </c>
      <c r="J2182" s="654" t="s">
        <v>5673</v>
      </c>
    </row>
    <row r="2183" spans="6:10" ht="15" customHeight="1">
      <c r="F2183" s="654" t="s">
        <v>5674</v>
      </c>
      <c r="G2183" s="654" t="s">
        <v>850</v>
      </c>
      <c r="H2183" s="654" t="s">
        <v>849</v>
      </c>
      <c r="I2183" s="654" t="s">
        <v>1324</v>
      </c>
      <c r="J2183" s="654" t="s">
        <v>5675</v>
      </c>
    </row>
    <row r="2184" spans="6:10" ht="15" customHeight="1">
      <c r="F2184" s="654" t="s">
        <v>5676</v>
      </c>
      <c r="G2184" s="654" t="s">
        <v>850</v>
      </c>
      <c r="H2184" s="654" t="s">
        <v>849</v>
      </c>
      <c r="I2184" s="654" t="s">
        <v>1327</v>
      </c>
      <c r="J2184" s="654" t="s">
        <v>5677</v>
      </c>
    </row>
    <row r="2185" spans="6:10" ht="15" customHeight="1">
      <c r="F2185" s="654" t="s">
        <v>5678</v>
      </c>
      <c r="G2185" s="654" t="s">
        <v>850</v>
      </c>
      <c r="H2185" s="654" t="s">
        <v>849</v>
      </c>
      <c r="I2185" s="654" t="s">
        <v>1330</v>
      </c>
      <c r="J2185" s="654" t="s">
        <v>5679</v>
      </c>
    </row>
    <row r="2186" spans="6:10" ht="15" customHeight="1">
      <c r="F2186" s="654" t="s">
        <v>5680</v>
      </c>
      <c r="G2186" s="654" t="s">
        <v>850</v>
      </c>
      <c r="H2186" s="654" t="s">
        <v>849</v>
      </c>
      <c r="I2186" s="654" t="s">
        <v>1333</v>
      </c>
      <c r="J2186" s="654" t="s">
        <v>5681</v>
      </c>
    </row>
    <row r="2187" spans="6:10" ht="15" customHeight="1">
      <c r="F2187" s="654" t="s">
        <v>5682</v>
      </c>
      <c r="G2187" s="654" t="s">
        <v>850</v>
      </c>
      <c r="H2187" s="654" t="s">
        <v>849</v>
      </c>
      <c r="I2187" s="654" t="s">
        <v>1336</v>
      </c>
      <c r="J2187" s="654" t="s">
        <v>5683</v>
      </c>
    </row>
    <row r="2188" spans="6:10" ht="15" customHeight="1">
      <c r="F2188" s="654" t="s">
        <v>5684</v>
      </c>
      <c r="G2188" s="654" t="s">
        <v>850</v>
      </c>
      <c r="H2188" s="654" t="s">
        <v>849</v>
      </c>
      <c r="I2188" s="654" t="s">
        <v>1339</v>
      </c>
      <c r="J2188" s="654" t="s">
        <v>5685</v>
      </c>
    </row>
    <row r="2189" spans="6:10" ht="15" customHeight="1">
      <c r="F2189" s="654" t="s">
        <v>5686</v>
      </c>
      <c r="G2189" s="654" t="s">
        <v>850</v>
      </c>
      <c r="H2189" s="654" t="s">
        <v>849</v>
      </c>
      <c r="I2189" s="654" t="s">
        <v>1342</v>
      </c>
      <c r="J2189" s="654" t="s">
        <v>5687</v>
      </c>
    </row>
    <row r="2190" spans="6:10" ht="15" customHeight="1">
      <c r="F2190" s="654" t="s">
        <v>5688</v>
      </c>
      <c r="G2190" s="654" t="s">
        <v>850</v>
      </c>
      <c r="H2190" s="654" t="s">
        <v>849</v>
      </c>
      <c r="I2190" s="654" t="s">
        <v>1345</v>
      </c>
      <c r="J2190" s="654" t="s">
        <v>5689</v>
      </c>
    </row>
    <row r="2191" spans="6:10" ht="15" customHeight="1">
      <c r="F2191" s="654" t="s">
        <v>5690</v>
      </c>
      <c r="G2191" s="654" t="s">
        <v>850</v>
      </c>
      <c r="H2191" s="654" t="s">
        <v>849</v>
      </c>
      <c r="I2191" s="654" t="s">
        <v>1348</v>
      </c>
      <c r="J2191" s="654" t="s">
        <v>1063</v>
      </c>
    </row>
    <row r="2192" spans="6:10" ht="15" customHeight="1">
      <c r="F2192" s="654" t="s">
        <v>5691</v>
      </c>
      <c r="G2192" s="654" t="s">
        <v>850</v>
      </c>
      <c r="H2192" s="654" t="s">
        <v>849</v>
      </c>
      <c r="I2192" s="654" t="s">
        <v>1351</v>
      </c>
      <c r="J2192" s="654" t="s">
        <v>5692</v>
      </c>
    </row>
    <row r="2193" spans="6:10" ht="15" customHeight="1">
      <c r="F2193" s="654" t="s">
        <v>5693</v>
      </c>
      <c r="G2193" s="654" t="s">
        <v>850</v>
      </c>
      <c r="H2193" s="654" t="s">
        <v>849</v>
      </c>
      <c r="I2193" s="654" t="s">
        <v>1354</v>
      </c>
      <c r="J2193" s="654" t="s">
        <v>5694</v>
      </c>
    </row>
    <row r="2194" spans="6:10" ht="15" customHeight="1">
      <c r="F2194" s="654" t="s">
        <v>5695</v>
      </c>
      <c r="G2194" s="654" t="s">
        <v>850</v>
      </c>
      <c r="H2194" s="654" t="s">
        <v>849</v>
      </c>
      <c r="I2194" s="654" t="s">
        <v>1357</v>
      </c>
      <c r="J2194" s="654" t="s">
        <v>5696</v>
      </c>
    </row>
    <row r="2195" spans="6:10" ht="15" customHeight="1">
      <c r="F2195" s="654" t="s">
        <v>5697</v>
      </c>
      <c r="G2195" s="654" t="s">
        <v>850</v>
      </c>
      <c r="H2195" s="654" t="s">
        <v>849</v>
      </c>
      <c r="I2195" s="654" t="s">
        <v>1360</v>
      </c>
      <c r="J2195" s="654" t="s">
        <v>5698</v>
      </c>
    </row>
    <row r="2196" spans="6:10" ht="15" customHeight="1">
      <c r="F2196" s="654" t="s">
        <v>5699</v>
      </c>
      <c r="G2196" s="654" t="s">
        <v>850</v>
      </c>
      <c r="H2196" s="654" t="s">
        <v>849</v>
      </c>
      <c r="I2196" s="654" t="s">
        <v>1363</v>
      </c>
      <c r="J2196" s="654" t="s">
        <v>5700</v>
      </c>
    </row>
    <row r="2197" spans="6:10" ht="15" customHeight="1">
      <c r="F2197" s="654" t="s">
        <v>5701</v>
      </c>
      <c r="G2197" s="654" t="s">
        <v>850</v>
      </c>
      <c r="H2197" s="654" t="s">
        <v>849</v>
      </c>
      <c r="I2197" s="654" t="s">
        <v>1366</v>
      </c>
      <c r="J2197" s="654" t="s">
        <v>5702</v>
      </c>
    </row>
    <row r="2198" spans="6:10" ht="15" customHeight="1">
      <c r="F2198" s="654" t="s">
        <v>5703</v>
      </c>
      <c r="G2198" s="654" t="s">
        <v>850</v>
      </c>
      <c r="H2198" s="654" t="s">
        <v>849</v>
      </c>
      <c r="I2198" s="654" t="s">
        <v>1369</v>
      </c>
      <c r="J2198" s="654" t="s">
        <v>5214</v>
      </c>
    </row>
    <row r="2199" spans="6:10" ht="15" customHeight="1">
      <c r="F2199" s="654" t="s">
        <v>5704</v>
      </c>
      <c r="G2199" s="654" t="s">
        <v>850</v>
      </c>
      <c r="H2199" s="654" t="s">
        <v>849</v>
      </c>
      <c r="I2199" s="654" t="s">
        <v>1372</v>
      </c>
      <c r="J2199" s="654" t="s">
        <v>5705</v>
      </c>
    </row>
    <row r="2200" spans="6:10" ht="15" customHeight="1">
      <c r="F2200" s="654" t="s">
        <v>5706</v>
      </c>
      <c r="G2200" s="654" t="s">
        <v>850</v>
      </c>
      <c r="H2200" s="654" t="s">
        <v>849</v>
      </c>
      <c r="I2200" s="654" t="s">
        <v>1375</v>
      </c>
      <c r="J2200" s="654" t="s">
        <v>5707</v>
      </c>
    </row>
    <row r="2201" spans="6:10" ht="15" customHeight="1">
      <c r="F2201" s="654" t="s">
        <v>5708</v>
      </c>
      <c r="G2201" s="654" t="s">
        <v>850</v>
      </c>
      <c r="H2201" s="654" t="s">
        <v>849</v>
      </c>
      <c r="I2201" s="654" t="s">
        <v>1378</v>
      </c>
      <c r="J2201" s="654" t="s">
        <v>5709</v>
      </c>
    </row>
    <row r="2202" spans="6:10" ht="15" customHeight="1">
      <c r="F2202" s="654" t="s">
        <v>5710</v>
      </c>
      <c r="G2202" s="654" t="s">
        <v>850</v>
      </c>
      <c r="H2202" s="654" t="s">
        <v>849</v>
      </c>
      <c r="I2202" s="654" t="s">
        <v>1381</v>
      </c>
      <c r="J2202" s="654" t="s">
        <v>5711</v>
      </c>
    </row>
    <row r="2203" spans="6:10" ht="15" customHeight="1">
      <c r="F2203" s="654" t="s">
        <v>5712</v>
      </c>
      <c r="G2203" s="654" t="s">
        <v>850</v>
      </c>
      <c r="H2203" s="654" t="s">
        <v>849</v>
      </c>
      <c r="I2203" s="654" t="s">
        <v>2262</v>
      </c>
      <c r="J2203" s="654" t="s">
        <v>5713</v>
      </c>
    </row>
    <row r="2204" spans="6:10" ht="15" customHeight="1">
      <c r="F2204" s="654" t="s">
        <v>5714</v>
      </c>
      <c r="G2204" s="654" t="s">
        <v>850</v>
      </c>
      <c r="H2204" s="654" t="s">
        <v>849</v>
      </c>
      <c r="I2204" s="654" t="s">
        <v>2265</v>
      </c>
      <c r="J2204" s="654" t="s">
        <v>5715</v>
      </c>
    </row>
    <row r="2205" spans="6:10" ht="15" customHeight="1">
      <c r="F2205" s="654" t="s">
        <v>5716</v>
      </c>
      <c r="G2205" s="654" t="s">
        <v>850</v>
      </c>
      <c r="H2205" s="654" t="s">
        <v>849</v>
      </c>
      <c r="I2205" s="654" t="s">
        <v>2268</v>
      </c>
      <c r="J2205" s="654" t="s">
        <v>5717</v>
      </c>
    </row>
    <row r="2206" spans="6:10" ht="15" customHeight="1">
      <c r="F2206" s="654" t="s">
        <v>5718</v>
      </c>
      <c r="G2206" s="654" t="s">
        <v>850</v>
      </c>
      <c r="H2206" s="654" t="s">
        <v>849</v>
      </c>
      <c r="I2206" s="654" t="s">
        <v>2271</v>
      </c>
      <c r="J2206" s="654" t="s">
        <v>5719</v>
      </c>
    </row>
    <row r="2207" spans="6:10" ht="15" customHeight="1">
      <c r="F2207" s="654" t="s">
        <v>5720</v>
      </c>
      <c r="G2207" s="654" t="s">
        <v>850</v>
      </c>
      <c r="H2207" s="654" t="s">
        <v>849</v>
      </c>
      <c r="I2207" s="654" t="s">
        <v>2274</v>
      </c>
      <c r="J2207" s="654" t="s">
        <v>5721</v>
      </c>
    </row>
    <row r="2208" spans="6:10" ht="15" customHeight="1">
      <c r="F2208" s="654" t="s">
        <v>5722</v>
      </c>
      <c r="G2208" s="654" t="s">
        <v>850</v>
      </c>
      <c r="H2208" s="654" t="s">
        <v>849</v>
      </c>
      <c r="I2208" s="654" t="s">
        <v>2277</v>
      </c>
      <c r="J2208" s="654" t="s">
        <v>5723</v>
      </c>
    </row>
    <row r="2209" spans="6:10" ht="15" customHeight="1">
      <c r="F2209" s="654" t="s">
        <v>5724</v>
      </c>
      <c r="G2209" s="654" t="s">
        <v>850</v>
      </c>
      <c r="H2209" s="654" t="s">
        <v>849</v>
      </c>
      <c r="I2209" s="654" t="s">
        <v>3185</v>
      </c>
      <c r="J2209" s="654" t="s">
        <v>5725</v>
      </c>
    </row>
    <row r="2210" spans="6:10" ht="15" customHeight="1">
      <c r="F2210" s="654" t="s">
        <v>5726</v>
      </c>
      <c r="G2210" s="654" t="s">
        <v>850</v>
      </c>
      <c r="H2210" s="654" t="s">
        <v>849</v>
      </c>
      <c r="I2210" s="654" t="s">
        <v>3188</v>
      </c>
      <c r="J2210" s="654" t="s">
        <v>5727</v>
      </c>
    </row>
    <row r="2211" spans="6:10" ht="15" customHeight="1">
      <c r="F2211" s="654" t="s">
        <v>5728</v>
      </c>
      <c r="G2211" s="654" t="s">
        <v>850</v>
      </c>
      <c r="H2211" s="654" t="s">
        <v>849</v>
      </c>
      <c r="I2211" s="654" t="s">
        <v>3191</v>
      </c>
      <c r="J2211" s="654" t="s">
        <v>5729</v>
      </c>
    </row>
    <row r="2212" spans="6:10" ht="15" customHeight="1">
      <c r="F2212" s="654" t="s">
        <v>5730</v>
      </c>
      <c r="G2212" s="654" t="s">
        <v>850</v>
      </c>
      <c r="H2212" s="654" t="s">
        <v>849</v>
      </c>
      <c r="I2212" s="654" t="s">
        <v>3194</v>
      </c>
      <c r="J2212" s="654" t="s">
        <v>5731</v>
      </c>
    </row>
    <row r="2213" spans="6:10" ht="15" customHeight="1">
      <c r="F2213" s="654" t="s">
        <v>5732</v>
      </c>
      <c r="G2213" s="654" t="s">
        <v>850</v>
      </c>
      <c r="H2213" s="654" t="s">
        <v>849</v>
      </c>
      <c r="I2213" s="654" t="s">
        <v>3197</v>
      </c>
      <c r="J2213" s="654" t="s">
        <v>5733</v>
      </c>
    </row>
    <row r="2214" spans="6:10" ht="15" customHeight="1">
      <c r="F2214" s="654" t="s">
        <v>5734</v>
      </c>
      <c r="G2214" s="654" t="s">
        <v>850</v>
      </c>
      <c r="H2214" s="654" t="s">
        <v>849</v>
      </c>
      <c r="I2214" s="654" t="s">
        <v>3200</v>
      </c>
      <c r="J2214" s="654" t="s">
        <v>5735</v>
      </c>
    </row>
    <row r="2215" spans="6:10" ht="15" customHeight="1">
      <c r="F2215" s="654" t="s">
        <v>5736</v>
      </c>
      <c r="G2215" s="654" t="s">
        <v>850</v>
      </c>
      <c r="H2215" s="654" t="s">
        <v>849</v>
      </c>
      <c r="I2215" s="654" t="s">
        <v>3203</v>
      </c>
      <c r="J2215" s="654" t="s">
        <v>5737</v>
      </c>
    </row>
    <row r="2216" spans="6:10" ht="15" customHeight="1">
      <c r="F2216" s="654" t="s">
        <v>5738</v>
      </c>
      <c r="G2216" s="654" t="s">
        <v>850</v>
      </c>
      <c r="H2216" s="654" t="s">
        <v>849</v>
      </c>
      <c r="I2216" s="654" t="s">
        <v>3206</v>
      </c>
      <c r="J2216" s="654" t="s">
        <v>5739</v>
      </c>
    </row>
    <row r="2217" spans="6:10" ht="15" customHeight="1">
      <c r="F2217" s="654" t="s">
        <v>5740</v>
      </c>
      <c r="G2217" s="654" t="s">
        <v>850</v>
      </c>
      <c r="H2217" s="654" t="s">
        <v>849</v>
      </c>
      <c r="I2217" s="654" t="s">
        <v>3209</v>
      </c>
      <c r="J2217" s="654" t="s">
        <v>5741</v>
      </c>
    </row>
    <row r="2218" spans="6:10" ht="15" customHeight="1">
      <c r="F2218" s="654" t="s">
        <v>5742</v>
      </c>
      <c r="G2218" s="654" t="s">
        <v>850</v>
      </c>
      <c r="H2218" s="654" t="s">
        <v>849</v>
      </c>
      <c r="I2218" s="654" t="s">
        <v>3212</v>
      </c>
      <c r="J2218" s="654" t="s">
        <v>5743</v>
      </c>
    </row>
    <row r="2219" spans="6:10" ht="15" customHeight="1">
      <c r="F2219" s="654" t="s">
        <v>5744</v>
      </c>
      <c r="G2219" s="654" t="s">
        <v>850</v>
      </c>
      <c r="H2219" s="654" t="s">
        <v>849</v>
      </c>
      <c r="I2219" s="654" t="s">
        <v>3215</v>
      </c>
      <c r="J2219" s="654" t="s">
        <v>5745</v>
      </c>
    </row>
    <row r="2220" spans="6:10" ht="15" customHeight="1">
      <c r="F2220" s="654" t="s">
        <v>5746</v>
      </c>
      <c r="G2220" s="654" t="s">
        <v>850</v>
      </c>
      <c r="H2220" s="654" t="s">
        <v>849</v>
      </c>
      <c r="I2220" s="654" t="s">
        <v>3218</v>
      </c>
      <c r="J2220" s="654" t="s">
        <v>2665</v>
      </c>
    </row>
    <row r="2221" spans="6:10" ht="15" customHeight="1">
      <c r="F2221" s="654" t="s">
        <v>5747</v>
      </c>
      <c r="G2221" s="654" t="s">
        <v>850</v>
      </c>
      <c r="H2221" s="654" t="s">
        <v>849</v>
      </c>
      <c r="I2221" s="654" t="s">
        <v>3221</v>
      </c>
      <c r="J2221" s="654" t="s">
        <v>5748</v>
      </c>
    </row>
    <row r="2222" spans="6:10" ht="15" customHeight="1">
      <c r="F2222" s="654" t="s">
        <v>5749</v>
      </c>
      <c r="G2222" s="654" t="s">
        <v>850</v>
      </c>
      <c r="H2222" s="654" t="s">
        <v>849</v>
      </c>
      <c r="I2222" s="654" t="s">
        <v>3224</v>
      </c>
      <c r="J2222" s="654" t="s">
        <v>5750</v>
      </c>
    </row>
    <row r="2223" spans="6:10" ht="15" customHeight="1">
      <c r="F2223" s="654" t="s">
        <v>5751</v>
      </c>
      <c r="G2223" s="654" t="s">
        <v>850</v>
      </c>
      <c r="H2223" s="654" t="s">
        <v>849</v>
      </c>
      <c r="I2223" s="654" t="s">
        <v>3227</v>
      </c>
      <c r="J2223" s="654" t="s">
        <v>5752</v>
      </c>
    </row>
    <row r="2224" spans="6:10" ht="15" customHeight="1">
      <c r="F2224" s="654" t="s">
        <v>5753</v>
      </c>
      <c r="G2224" s="654" t="s">
        <v>850</v>
      </c>
      <c r="H2224" s="654" t="s">
        <v>849</v>
      </c>
      <c r="I2224" s="654" t="s">
        <v>3230</v>
      </c>
      <c r="J2224" s="654" t="s">
        <v>5754</v>
      </c>
    </row>
    <row r="2225" spans="6:10" ht="15" customHeight="1">
      <c r="F2225" s="654" t="s">
        <v>5755</v>
      </c>
      <c r="G2225" s="654" t="s">
        <v>850</v>
      </c>
      <c r="H2225" s="654" t="s">
        <v>849</v>
      </c>
      <c r="I2225" s="654" t="s">
        <v>3233</v>
      </c>
      <c r="J2225" s="654" t="s">
        <v>5756</v>
      </c>
    </row>
    <row r="2226" spans="6:10" ht="15" customHeight="1">
      <c r="F2226" s="654" t="s">
        <v>5757</v>
      </c>
      <c r="G2226" s="654" t="s">
        <v>850</v>
      </c>
      <c r="H2226" s="654" t="s">
        <v>849</v>
      </c>
      <c r="I2226" s="654" t="s">
        <v>3236</v>
      </c>
      <c r="J2226" s="654" t="s">
        <v>5758</v>
      </c>
    </row>
    <row r="2227" spans="6:10" ht="15" customHeight="1">
      <c r="F2227" s="654" t="s">
        <v>5759</v>
      </c>
      <c r="G2227" s="654" t="s">
        <v>850</v>
      </c>
      <c r="H2227" s="654" t="s">
        <v>849</v>
      </c>
      <c r="I2227" s="654" t="s">
        <v>3239</v>
      </c>
      <c r="J2227" s="654" t="s">
        <v>5760</v>
      </c>
    </row>
    <row r="2228" spans="6:10" ht="15" customHeight="1">
      <c r="F2228" s="654" t="s">
        <v>5761</v>
      </c>
      <c r="G2228" s="654" t="s">
        <v>850</v>
      </c>
      <c r="H2228" s="654" t="s">
        <v>849</v>
      </c>
      <c r="I2228" s="654" t="s">
        <v>3242</v>
      </c>
      <c r="J2228" s="654" t="s">
        <v>5762</v>
      </c>
    </row>
    <row r="2229" spans="6:10" ht="15" customHeight="1">
      <c r="F2229" s="654" t="s">
        <v>5763</v>
      </c>
      <c r="G2229" s="654" t="s">
        <v>850</v>
      </c>
      <c r="H2229" s="654" t="s">
        <v>849</v>
      </c>
      <c r="I2229" s="654" t="s">
        <v>3245</v>
      </c>
      <c r="J2229" s="654" t="s">
        <v>5764</v>
      </c>
    </row>
    <row r="2230" spans="6:10" ht="15" customHeight="1">
      <c r="F2230" s="654" t="s">
        <v>5765</v>
      </c>
      <c r="G2230" s="654" t="s">
        <v>850</v>
      </c>
      <c r="H2230" s="654" t="s">
        <v>849</v>
      </c>
      <c r="I2230" s="654" t="s">
        <v>3248</v>
      </c>
      <c r="J2230" s="654" t="s">
        <v>5766</v>
      </c>
    </row>
    <row r="2231" spans="6:10" ht="15" customHeight="1">
      <c r="F2231" s="654" t="s">
        <v>5767</v>
      </c>
      <c r="G2231" s="654" t="s">
        <v>850</v>
      </c>
      <c r="H2231" s="654" t="s">
        <v>849</v>
      </c>
      <c r="I2231" s="654" t="s">
        <v>3251</v>
      </c>
      <c r="J2231" s="654" t="s">
        <v>5768</v>
      </c>
    </row>
    <row r="2232" spans="6:10" ht="15" customHeight="1">
      <c r="F2232" s="654" t="s">
        <v>5769</v>
      </c>
      <c r="G2232" s="654" t="s">
        <v>850</v>
      </c>
      <c r="H2232" s="654" t="s">
        <v>849</v>
      </c>
      <c r="I2232" s="654" t="s">
        <v>3254</v>
      </c>
      <c r="J2232" s="654" t="s">
        <v>5770</v>
      </c>
    </row>
    <row r="2233" spans="6:10" ht="15" customHeight="1">
      <c r="F2233" s="654" t="s">
        <v>5771</v>
      </c>
      <c r="G2233" s="654" t="s">
        <v>850</v>
      </c>
      <c r="H2233" s="654" t="s">
        <v>849</v>
      </c>
      <c r="I2233" s="654" t="s">
        <v>3257</v>
      </c>
      <c r="J2233" s="654" t="s">
        <v>5772</v>
      </c>
    </row>
    <row r="2234" spans="6:10" ht="15" customHeight="1">
      <c r="F2234" s="654" t="s">
        <v>5773</v>
      </c>
      <c r="G2234" s="654" t="s">
        <v>850</v>
      </c>
      <c r="H2234" s="654" t="s">
        <v>849</v>
      </c>
      <c r="I2234" s="654" t="s">
        <v>3260</v>
      </c>
      <c r="J2234" s="654" t="s">
        <v>5774</v>
      </c>
    </row>
    <row r="2235" spans="6:10" ht="15" customHeight="1">
      <c r="F2235" s="654" t="s">
        <v>5775</v>
      </c>
      <c r="G2235" s="654" t="s">
        <v>850</v>
      </c>
      <c r="H2235" s="654" t="s">
        <v>849</v>
      </c>
      <c r="I2235" s="654" t="s">
        <v>3263</v>
      </c>
      <c r="J2235" s="654" t="s">
        <v>5776</v>
      </c>
    </row>
    <row r="2236" spans="6:10" ht="15" customHeight="1">
      <c r="F2236" s="654" t="s">
        <v>5777</v>
      </c>
      <c r="G2236" s="654" t="s">
        <v>850</v>
      </c>
      <c r="H2236" s="654" t="s">
        <v>849</v>
      </c>
      <c r="I2236" s="654" t="s">
        <v>3266</v>
      </c>
      <c r="J2236" s="654" t="s">
        <v>5778</v>
      </c>
    </row>
    <row r="2237" spans="6:10" ht="15" customHeight="1">
      <c r="F2237" s="654" t="s">
        <v>5779</v>
      </c>
      <c r="G2237" s="654" t="s">
        <v>850</v>
      </c>
      <c r="H2237" s="654" t="s">
        <v>849</v>
      </c>
      <c r="I2237" s="654" t="s">
        <v>3269</v>
      </c>
      <c r="J2237" s="654" t="s">
        <v>5780</v>
      </c>
    </row>
    <row r="2238" spans="6:10" ht="15" customHeight="1">
      <c r="F2238" s="654" t="s">
        <v>5781</v>
      </c>
      <c r="G2238" s="654" t="s">
        <v>850</v>
      </c>
      <c r="H2238" s="654" t="s">
        <v>849</v>
      </c>
      <c r="I2238" s="654" t="s">
        <v>3272</v>
      </c>
      <c r="J2238" s="654" t="s">
        <v>5782</v>
      </c>
    </row>
    <row r="2239" spans="6:10" ht="15" customHeight="1">
      <c r="F2239" s="654" t="s">
        <v>5783</v>
      </c>
      <c r="G2239" s="654" t="s">
        <v>850</v>
      </c>
      <c r="H2239" s="654" t="s">
        <v>849</v>
      </c>
      <c r="I2239" s="654" t="s">
        <v>3275</v>
      </c>
      <c r="J2239" s="654" t="s">
        <v>5784</v>
      </c>
    </row>
    <row r="2240" spans="6:10" ht="15" customHeight="1">
      <c r="F2240" s="654" t="s">
        <v>5785</v>
      </c>
      <c r="G2240" s="654" t="s">
        <v>850</v>
      </c>
      <c r="H2240" s="654" t="s">
        <v>849</v>
      </c>
      <c r="I2240" s="654" t="s">
        <v>3278</v>
      </c>
      <c r="J2240" s="654" t="s">
        <v>5786</v>
      </c>
    </row>
    <row r="2241" spans="6:10" ht="15" customHeight="1">
      <c r="F2241" s="654" t="s">
        <v>5787</v>
      </c>
      <c r="G2241" s="654" t="s">
        <v>850</v>
      </c>
      <c r="H2241" s="654" t="s">
        <v>849</v>
      </c>
      <c r="I2241" s="654" t="s">
        <v>3281</v>
      </c>
      <c r="J2241" s="654" t="s">
        <v>5788</v>
      </c>
    </row>
    <row r="2242" spans="6:10" ht="15" customHeight="1">
      <c r="F2242" s="654" t="s">
        <v>5789</v>
      </c>
      <c r="G2242" s="654" t="s">
        <v>850</v>
      </c>
      <c r="H2242" s="654" t="s">
        <v>849</v>
      </c>
      <c r="I2242" s="654" t="s">
        <v>3284</v>
      </c>
      <c r="J2242" s="654" t="s">
        <v>5790</v>
      </c>
    </row>
    <row r="2243" spans="6:10" ht="15" customHeight="1">
      <c r="F2243" s="654" t="s">
        <v>5791</v>
      </c>
      <c r="G2243" s="654" t="s">
        <v>850</v>
      </c>
      <c r="H2243" s="654" t="s">
        <v>849</v>
      </c>
      <c r="I2243" s="654" t="s">
        <v>3287</v>
      </c>
      <c r="J2243" s="654" t="s">
        <v>5792</v>
      </c>
    </row>
    <row r="2244" spans="6:10" ht="15" customHeight="1">
      <c r="F2244" s="654" t="s">
        <v>5793</v>
      </c>
      <c r="G2244" s="654" t="s">
        <v>850</v>
      </c>
      <c r="H2244" s="654" t="s">
        <v>849</v>
      </c>
      <c r="I2244" s="654" t="s">
        <v>3290</v>
      </c>
      <c r="J2244" s="654" t="s">
        <v>5794</v>
      </c>
    </row>
    <row r="2245" spans="6:10" ht="15" customHeight="1">
      <c r="F2245" s="654" t="s">
        <v>5795</v>
      </c>
      <c r="G2245" s="654" t="s">
        <v>850</v>
      </c>
      <c r="H2245" s="654" t="s">
        <v>849</v>
      </c>
      <c r="I2245" s="654" t="s">
        <v>3293</v>
      </c>
      <c r="J2245" s="654" t="s">
        <v>5796</v>
      </c>
    </row>
    <row r="2246" spans="6:10" ht="15" customHeight="1">
      <c r="F2246" s="654" t="s">
        <v>5797</v>
      </c>
      <c r="G2246" s="654" t="s">
        <v>850</v>
      </c>
      <c r="H2246" s="654" t="s">
        <v>849</v>
      </c>
      <c r="I2246" s="654" t="s">
        <v>3296</v>
      </c>
      <c r="J2246" s="654" t="s">
        <v>5798</v>
      </c>
    </row>
    <row r="2247" spans="6:10" ht="15" customHeight="1">
      <c r="F2247" s="654" t="s">
        <v>5799</v>
      </c>
      <c r="G2247" s="654" t="s">
        <v>850</v>
      </c>
      <c r="H2247" s="654" t="s">
        <v>849</v>
      </c>
      <c r="I2247" s="654" t="s">
        <v>3299</v>
      </c>
      <c r="J2247" s="654" t="s">
        <v>5800</v>
      </c>
    </row>
    <row r="2248" spans="6:10" ht="15" customHeight="1">
      <c r="F2248" s="654" t="s">
        <v>5801</v>
      </c>
      <c r="G2248" s="654" t="s">
        <v>850</v>
      </c>
      <c r="H2248" s="654" t="s">
        <v>849</v>
      </c>
      <c r="I2248" s="654" t="s">
        <v>3302</v>
      </c>
      <c r="J2248" s="654" t="s">
        <v>5802</v>
      </c>
    </row>
    <row r="2249" spans="6:10" ht="15" customHeight="1">
      <c r="F2249" s="654" t="s">
        <v>5803</v>
      </c>
      <c r="G2249" s="654" t="s">
        <v>850</v>
      </c>
      <c r="H2249" s="654" t="s">
        <v>849</v>
      </c>
      <c r="I2249" s="654" t="s">
        <v>3305</v>
      </c>
      <c r="J2249" s="654" t="s">
        <v>5804</v>
      </c>
    </row>
    <row r="2250" spans="6:10" ht="15" customHeight="1">
      <c r="F2250" s="654" t="s">
        <v>5805</v>
      </c>
      <c r="G2250" s="654" t="s">
        <v>850</v>
      </c>
      <c r="H2250" s="654" t="s">
        <v>849</v>
      </c>
      <c r="I2250" s="654" t="s">
        <v>3308</v>
      </c>
      <c r="J2250" s="654" t="s">
        <v>4838</v>
      </c>
    </row>
    <row r="2251" spans="6:10" ht="15" customHeight="1">
      <c r="F2251" s="654" t="s">
        <v>5806</v>
      </c>
      <c r="G2251" s="654" t="s">
        <v>850</v>
      </c>
      <c r="H2251" s="654" t="s">
        <v>849</v>
      </c>
      <c r="I2251" s="654" t="s">
        <v>3311</v>
      </c>
      <c r="J2251" s="654" t="s">
        <v>2210</v>
      </c>
    </row>
    <row r="2252" spans="6:10" ht="15" customHeight="1">
      <c r="F2252" s="654" t="s">
        <v>5807</v>
      </c>
      <c r="G2252" s="654" t="s">
        <v>850</v>
      </c>
      <c r="H2252" s="654" t="s">
        <v>849</v>
      </c>
      <c r="I2252" s="654" t="s">
        <v>3314</v>
      </c>
      <c r="J2252" s="654" t="s">
        <v>5808</v>
      </c>
    </row>
    <row r="2253" spans="6:10" ht="15" customHeight="1">
      <c r="F2253" s="654" t="s">
        <v>5809</v>
      </c>
      <c r="G2253" s="654" t="s">
        <v>850</v>
      </c>
      <c r="H2253" s="654" t="s">
        <v>849</v>
      </c>
      <c r="I2253" s="654" t="s">
        <v>3317</v>
      </c>
      <c r="J2253" s="654" t="s">
        <v>5810</v>
      </c>
    </row>
    <row r="2254" spans="6:10" ht="15" customHeight="1">
      <c r="F2254" s="654" t="s">
        <v>5811</v>
      </c>
      <c r="G2254" s="654" t="s">
        <v>850</v>
      </c>
      <c r="H2254" s="654" t="s">
        <v>849</v>
      </c>
      <c r="I2254" s="654" t="s">
        <v>3320</v>
      </c>
      <c r="J2254" s="654" t="s">
        <v>5812</v>
      </c>
    </row>
    <row r="2255" spans="6:10" ht="15" customHeight="1">
      <c r="F2255" s="654" t="s">
        <v>5813</v>
      </c>
      <c r="G2255" s="654" t="s">
        <v>850</v>
      </c>
      <c r="H2255" s="654" t="s">
        <v>849</v>
      </c>
      <c r="I2255" s="654" t="s">
        <v>3323</v>
      </c>
      <c r="J2255" s="654" t="s">
        <v>5814</v>
      </c>
    </row>
    <row r="2256" spans="6:10" ht="15" customHeight="1">
      <c r="F2256" s="654" t="s">
        <v>5815</v>
      </c>
      <c r="G2256" s="654" t="s">
        <v>850</v>
      </c>
      <c r="H2256" s="654" t="s">
        <v>849</v>
      </c>
      <c r="I2256" s="654" t="s">
        <v>3326</v>
      </c>
      <c r="J2256" s="654" t="s">
        <v>5816</v>
      </c>
    </row>
    <row r="2257" spans="6:10" ht="15" customHeight="1">
      <c r="F2257" s="654" t="s">
        <v>5817</v>
      </c>
      <c r="G2257" s="654" t="s">
        <v>850</v>
      </c>
      <c r="H2257" s="654" t="s">
        <v>849</v>
      </c>
      <c r="I2257" s="654" t="s">
        <v>3329</v>
      </c>
      <c r="J2257" s="654" t="s">
        <v>1687</v>
      </c>
    </row>
    <row r="2258" spans="6:10" ht="15" customHeight="1">
      <c r="F2258" s="654" t="s">
        <v>5818</v>
      </c>
      <c r="G2258" s="654" t="s">
        <v>850</v>
      </c>
      <c r="H2258" s="654" t="s">
        <v>849</v>
      </c>
      <c r="I2258" s="654" t="s">
        <v>3332</v>
      </c>
      <c r="J2258" s="654" t="s">
        <v>5819</v>
      </c>
    </row>
    <row r="2259" spans="6:10" ht="15" customHeight="1">
      <c r="F2259" s="654" t="s">
        <v>5820</v>
      </c>
      <c r="G2259" s="654" t="s">
        <v>850</v>
      </c>
      <c r="H2259" s="654" t="s">
        <v>849</v>
      </c>
      <c r="I2259" s="654" t="s">
        <v>3335</v>
      </c>
      <c r="J2259" s="654" t="s">
        <v>5821</v>
      </c>
    </row>
    <row r="2260" spans="6:10" ht="15" customHeight="1">
      <c r="F2260" s="654" t="s">
        <v>5822</v>
      </c>
      <c r="G2260" s="654" t="s">
        <v>850</v>
      </c>
      <c r="H2260" s="654" t="s">
        <v>849</v>
      </c>
      <c r="I2260" s="654" t="s">
        <v>3338</v>
      </c>
      <c r="J2260" s="654" t="s">
        <v>5823</v>
      </c>
    </row>
    <row r="2261" spans="6:10" ht="15" customHeight="1">
      <c r="F2261" s="654" t="s">
        <v>5824</v>
      </c>
      <c r="G2261" s="654" t="s">
        <v>850</v>
      </c>
      <c r="H2261" s="654" t="s">
        <v>849</v>
      </c>
      <c r="I2261" s="654" t="s">
        <v>3341</v>
      </c>
      <c r="J2261" s="654" t="s">
        <v>5825</v>
      </c>
    </row>
    <row r="2262" spans="6:10" ht="15" customHeight="1">
      <c r="F2262" s="654" t="s">
        <v>5826</v>
      </c>
      <c r="G2262" s="654" t="s">
        <v>850</v>
      </c>
      <c r="H2262" s="654" t="s">
        <v>849</v>
      </c>
      <c r="I2262" s="654" t="s">
        <v>3344</v>
      </c>
      <c r="J2262" s="654" t="s">
        <v>5827</v>
      </c>
    </row>
    <row r="2263" spans="6:10" ht="15" customHeight="1">
      <c r="F2263" s="654" t="s">
        <v>5828</v>
      </c>
      <c r="G2263" s="654" t="s">
        <v>850</v>
      </c>
      <c r="H2263" s="654" t="s">
        <v>849</v>
      </c>
      <c r="I2263" s="654" t="s">
        <v>3347</v>
      </c>
      <c r="J2263" s="654" t="s">
        <v>5829</v>
      </c>
    </row>
    <row r="2264" spans="6:10" ht="15" customHeight="1">
      <c r="F2264" s="654" t="s">
        <v>5830</v>
      </c>
      <c r="G2264" s="654" t="s">
        <v>850</v>
      </c>
      <c r="H2264" s="654" t="s">
        <v>849</v>
      </c>
      <c r="I2264" s="654" t="s">
        <v>3350</v>
      </c>
      <c r="J2264" s="654" t="s">
        <v>5831</v>
      </c>
    </row>
    <row r="2265" spans="6:10" ht="15" customHeight="1">
      <c r="F2265" s="654" t="s">
        <v>5832</v>
      </c>
      <c r="G2265" s="654" t="s">
        <v>850</v>
      </c>
      <c r="H2265" s="654" t="s">
        <v>849</v>
      </c>
      <c r="I2265" s="654" t="s">
        <v>3353</v>
      </c>
      <c r="J2265" s="654" t="s">
        <v>5833</v>
      </c>
    </row>
    <row r="2266" spans="6:10" ht="15" customHeight="1">
      <c r="F2266" s="654" t="s">
        <v>5834</v>
      </c>
      <c r="G2266" s="654" t="s">
        <v>850</v>
      </c>
      <c r="H2266" s="654" t="s">
        <v>849</v>
      </c>
      <c r="I2266" s="654" t="s">
        <v>3356</v>
      </c>
      <c r="J2266" s="654" t="s">
        <v>5835</v>
      </c>
    </row>
    <row r="2267" spans="6:10" ht="15" customHeight="1">
      <c r="F2267" s="654" t="s">
        <v>5836</v>
      </c>
      <c r="G2267" s="654" t="s">
        <v>850</v>
      </c>
      <c r="H2267" s="654" t="s">
        <v>849</v>
      </c>
      <c r="I2267" s="654" t="s">
        <v>3359</v>
      </c>
      <c r="J2267" s="654" t="s">
        <v>5837</v>
      </c>
    </row>
    <row r="2268" spans="6:10" ht="15" customHeight="1">
      <c r="F2268" s="654" t="s">
        <v>5838</v>
      </c>
      <c r="G2268" s="654" t="s">
        <v>850</v>
      </c>
      <c r="H2268" s="654" t="s">
        <v>849</v>
      </c>
      <c r="I2268" s="654" t="s">
        <v>3362</v>
      </c>
      <c r="J2268" s="654" t="s">
        <v>5839</v>
      </c>
    </row>
    <row r="2269" spans="6:10" ht="15" customHeight="1">
      <c r="F2269" s="654" t="s">
        <v>5840</v>
      </c>
      <c r="G2269" s="654" t="s">
        <v>850</v>
      </c>
      <c r="H2269" s="654" t="s">
        <v>849</v>
      </c>
      <c r="I2269" s="654" t="s">
        <v>3365</v>
      </c>
      <c r="J2269" s="654" t="s">
        <v>2223</v>
      </c>
    </row>
    <row r="2270" spans="6:10" ht="15" customHeight="1">
      <c r="F2270" s="654" t="s">
        <v>5841</v>
      </c>
      <c r="G2270" s="654" t="s">
        <v>850</v>
      </c>
      <c r="H2270" s="654" t="s">
        <v>849</v>
      </c>
      <c r="I2270" s="654" t="s">
        <v>3368</v>
      </c>
      <c r="J2270" s="654" t="s">
        <v>5842</v>
      </c>
    </row>
    <row r="2271" spans="6:10" ht="15" customHeight="1">
      <c r="F2271" s="654" t="s">
        <v>5843</v>
      </c>
      <c r="G2271" s="654" t="s">
        <v>850</v>
      </c>
      <c r="H2271" s="654" t="s">
        <v>849</v>
      </c>
      <c r="I2271" s="654" t="s">
        <v>3371</v>
      </c>
      <c r="J2271" s="654" t="s">
        <v>5844</v>
      </c>
    </row>
    <row r="2272" spans="6:10" ht="15" customHeight="1">
      <c r="F2272" s="654" t="s">
        <v>5845</v>
      </c>
      <c r="G2272" s="654" t="s">
        <v>850</v>
      </c>
      <c r="H2272" s="654" t="s">
        <v>849</v>
      </c>
      <c r="I2272" s="654" t="s">
        <v>3374</v>
      </c>
      <c r="J2272" s="654" t="s">
        <v>2238</v>
      </c>
    </row>
    <row r="2273" spans="6:10" ht="15" customHeight="1">
      <c r="F2273" s="654" t="s">
        <v>5846</v>
      </c>
      <c r="G2273" s="654" t="s">
        <v>850</v>
      </c>
      <c r="H2273" s="654" t="s">
        <v>849</v>
      </c>
      <c r="I2273" s="654" t="s">
        <v>3377</v>
      </c>
      <c r="J2273" s="654" t="s">
        <v>5847</v>
      </c>
    </row>
    <row r="2274" spans="6:10" ht="15" customHeight="1">
      <c r="F2274" s="654" t="s">
        <v>5848</v>
      </c>
      <c r="G2274" s="654" t="s">
        <v>850</v>
      </c>
      <c r="H2274" s="654" t="s">
        <v>849</v>
      </c>
      <c r="I2274" s="654" t="s">
        <v>3380</v>
      </c>
      <c r="J2274" s="654" t="s">
        <v>5849</v>
      </c>
    </row>
    <row r="2275" spans="6:10" ht="15" customHeight="1">
      <c r="F2275" s="654" t="s">
        <v>5850</v>
      </c>
      <c r="G2275" s="654" t="s">
        <v>850</v>
      </c>
      <c r="H2275" s="654" t="s">
        <v>849</v>
      </c>
      <c r="I2275" s="654" t="s">
        <v>3383</v>
      </c>
      <c r="J2275" s="654" t="s">
        <v>5851</v>
      </c>
    </row>
    <row r="2276" spans="6:10" ht="15" customHeight="1">
      <c r="F2276" s="654" t="s">
        <v>5852</v>
      </c>
      <c r="G2276" s="654" t="s">
        <v>850</v>
      </c>
      <c r="H2276" s="654" t="s">
        <v>849</v>
      </c>
      <c r="I2276" s="654" t="s">
        <v>3386</v>
      </c>
      <c r="J2276" s="654" t="s">
        <v>5853</v>
      </c>
    </row>
    <row r="2277" spans="6:10" ht="15" customHeight="1">
      <c r="F2277" s="654" t="s">
        <v>5854</v>
      </c>
      <c r="G2277" s="654" t="s">
        <v>850</v>
      </c>
      <c r="H2277" s="654" t="s">
        <v>849</v>
      </c>
      <c r="I2277" s="654" t="s">
        <v>3389</v>
      </c>
      <c r="J2277" s="654" t="s">
        <v>5855</v>
      </c>
    </row>
    <row r="2278" spans="6:10" ht="15" customHeight="1">
      <c r="F2278" s="654" t="s">
        <v>5856</v>
      </c>
      <c r="G2278" s="654" t="s">
        <v>850</v>
      </c>
      <c r="H2278" s="654" t="s">
        <v>849</v>
      </c>
      <c r="I2278" s="654" t="s">
        <v>3391</v>
      </c>
      <c r="J2278" s="654" t="s">
        <v>5857</v>
      </c>
    </row>
    <row r="2279" spans="6:10" ht="15" customHeight="1">
      <c r="F2279" s="654" t="s">
        <v>5858</v>
      </c>
      <c r="G2279" s="654" t="s">
        <v>850</v>
      </c>
      <c r="H2279" s="654" t="s">
        <v>849</v>
      </c>
      <c r="I2279" s="654" t="s">
        <v>3394</v>
      </c>
      <c r="J2279" s="654" t="s">
        <v>5859</v>
      </c>
    </row>
    <row r="2280" spans="6:10" ht="15" customHeight="1">
      <c r="F2280" s="654" t="s">
        <v>5860</v>
      </c>
      <c r="G2280" s="654" t="s">
        <v>850</v>
      </c>
      <c r="H2280" s="654" t="s">
        <v>849</v>
      </c>
      <c r="I2280" s="654" t="s">
        <v>3397</v>
      </c>
      <c r="J2280" s="654" t="s">
        <v>5861</v>
      </c>
    </row>
    <row r="2281" spans="6:10" ht="15" customHeight="1">
      <c r="F2281" s="654" t="s">
        <v>5862</v>
      </c>
      <c r="G2281" s="654" t="s">
        <v>850</v>
      </c>
      <c r="H2281" s="654" t="s">
        <v>849</v>
      </c>
      <c r="I2281" s="654" t="s">
        <v>3400</v>
      </c>
      <c r="J2281" s="654" t="s">
        <v>2506</v>
      </c>
    </row>
    <row r="2282" spans="6:10" ht="15" customHeight="1">
      <c r="F2282" s="654" t="s">
        <v>5863</v>
      </c>
      <c r="G2282" s="654" t="s">
        <v>850</v>
      </c>
      <c r="H2282" s="654" t="s">
        <v>849</v>
      </c>
      <c r="I2282" s="654" t="s">
        <v>3403</v>
      </c>
      <c r="J2282" s="654" t="s">
        <v>1048</v>
      </c>
    </row>
    <row r="2283" spans="6:10" ht="15" customHeight="1">
      <c r="F2283" s="654" t="s">
        <v>5864</v>
      </c>
      <c r="G2283" s="654" t="s">
        <v>850</v>
      </c>
      <c r="H2283" s="654" t="s">
        <v>849</v>
      </c>
      <c r="I2283" s="654" t="s">
        <v>3406</v>
      </c>
      <c r="J2283" s="654" t="s">
        <v>5865</v>
      </c>
    </row>
    <row r="2284" spans="6:10" ht="15" customHeight="1">
      <c r="F2284" s="654" t="s">
        <v>5866</v>
      </c>
      <c r="G2284" s="654" t="s">
        <v>850</v>
      </c>
      <c r="H2284" s="654" t="s">
        <v>849</v>
      </c>
      <c r="I2284" s="654" t="s">
        <v>3409</v>
      </c>
      <c r="J2284" s="654" t="s">
        <v>5867</v>
      </c>
    </row>
    <row r="2285" spans="6:10" ht="15" customHeight="1">
      <c r="F2285" s="654" t="s">
        <v>5868</v>
      </c>
      <c r="G2285" s="654" t="s">
        <v>850</v>
      </c>
      <c r="H2285" s="654" t="s">
        <v>849</v>
      </c>
      <c r="I2285" s="654" t="s">
        <v>3412</v>
      </c>
      <c r="J2285" s="654" t="s">
        <v>5869</v>
      </c>
    </row>
    <row r="2286" spans="6:10" ht="15" customHeight="1">
      <c r="F2286" s="654" t="s">
        <v>5870</v>
      </c>
      <c r="G2286" s="654" t="s">
        <v>850</v>
      </c>
      <c r="H2286" s="654" t="s">
        <v>849</v>
      </c>
      <c r="I2286" s="654" t="s">
        <v>3415</v>
      </c>
      <c r="J2286" s="654" t="s">
        <v>5871</v>
      </c>
    </row>
    <row r="2287" spans="6:10" ht="15" customHeight="1">
      <c r="F2287" s="654" t="s">
        <v>5872</v>
      </c>
      <c r="G2287" s="654" t="s">
        <v>850</v>
      </c>
      <c r="H2287" s="654" t="s">
        <v>849</v>
      </c>
      <c r="I2287" s="654" t="s">
        <v>3418</v>
      </c>
      <c r="J2287" s="654" t="s">
        <v>5873</v>
      </c>
    </row>
    <row r="2288" spans="6:10" ht="15" customHeight="1">
      <c r="F2288" s="654" t="s">
        <v>5874</v>
      </c>
      <c r="G2288" s="654" t="s">
        <v>850</v>
      </c>
      <c r="H2288" s="654" t="s">
        <v>849</v>
      </c>
      <c r="I2288" s="654" t="s">
        <v>3421</v>
      </c>
      <c r="J2288" s="654" t="s">
        <v>5875</v>
      </c>
    </row>
    <row r="2289" spans="6:10" ht="15" customHeight="1">
      <c r="F2289" s="654" t="s">
        <v>5876</v>
      </c>
      <c r="G2289" s="654" t="s">
        <v>850</v>
      </c>
      <c r="H2289" s="654" t="s">
        <v>849</v>
      </c>
      <c r="I2289" s="654" t="s">
        <v>3424</v>
      </c>
      <c r="J2289" s="654" t="s">
        <v>5877</v>
      </c>
    </row>
    <row r="2290" spans="6:10" ht="15" customHeight="1">
      <c r="F2290" s="654" t="s">
        <v>5878</v>
      </c>
      <c r="G2290" s="654" t="s">
        <v>850</v>
      </c>
      <c r="H2290" s="654" t="s">
        <v>849</v>
      </c>
      <c r="I2290" s="654" t="s">
        <v>3427</v>
      </c>
      <c r="J2290" s="654" t="s">
        <v>5879</v>
      </c>
    </row>
    <row r="2291" spans="6:10" ht="15" customHeight="1">
      <c r="F2291" s="654" t="s">
        <v>5880</v>
      </c>
      <c r="G2291" s="654" t="s">
        <v>850</v>
      </c>
      <c r="H2291" s="654" t="s">
        <v>849</v>
      </c>
      <c r="I2291" s="654" t="s">
        <v>3430</v>
      </c>
      <c r="J2291" s="654" t="s">
        <v>5881</v>
      </c>
    </row>
    <row r="2292" spans="6:10" ht="15" customHeight="1">
      <c r="F2292" s="654" t="s">
        <v>5882</v>
      </c>
      <c r="G2292" s="654" t="s">
        <v>850</v>
      </c>
      <c r="H2292" s="654" t="s">
        <v>849</v>
      </c>
      <c r="I2292" s="654" t="s">
        <v>3433</v>
      </c>
      <c r="J2292" s="654" t="s">
        <v>5883</v>
      </c>
    </row>
    <row r="2293" spans="6:10" ht="15" customHeight="1">
      <c r="F2293" s="654" t="s">
        <v>5884</v>
      </c>
      <c r="G2293" s="654" t="s">
        <v>850</v>
      </c>
      <c r="H2293" s="654" t="s">
        <v>849</v>
      </c>
      <c r="I2293" s="654" t="s">
        <v>3435</v>
      </c>
      <c r="J2293" s="654" t="s">
        <v>5885</v>
      </c>
    </row>
    <row r="2294" spans="6:10" ht="15" customHeight="1">
      <c r="F2294" s="654" t="s">
        <v>5886</v>
      </c>
      <c r="G2294" s="654" t="s">
        <v>850</v>
      </c>
      <c r="H2294" s="654" t="s">
        <v>849</v>
      </c>
      <c r="I2294" s="654" t="s">
        <v>3438</v>
      </c>
      <c r="J2294" s="654" t="s">
        <v>5887</v>
      </c>
    </row>
    <row r="2295" spans="6:10" ht="15" customHeight="1">
      <c r="F2295" s="654" t="s">
        <v>5888</v>
      </c>
      <c r="G2295" s="654" t="s">
        <v>850</v>
      </c>
      <c r="H2295" s="654" t="s">
        <v>849</v>
      </c>
      <c r="I2295" s="654" t="s">
        <v>3441</v>
      </c>
      <c r="J2295" s="654" t="s">
        <v>5889</v>
      </c>
    </row>
    <row r="2296" spans="6:10" ht="15" customHeight="1">
      <c r="F2296" s="654" t="s">
        <v>5890</v>
      </c>
      <c r="G2296" s="654" t="s">
        <v>852</v>
      </c>
      <c r="H2296" s="654" t="s">
        <v>851</v>
      </c>
      <c r="I2296" s="654" t="s">
        <v>868</v>
      </c>
      <c r="J2296" s="654" t="s">
        <v>5891</v>
      </c>
    </row>
    <row r="2297" spans="6:10" ht="15" customHeight="1">
      <c r="F2297" s="654" t="s">
        <v>5892</v>
      </c>
      <c r="G2297" s="654" t="s">
        <v>852</v>
      </c>
      <c r="H2297" s="654" t="s">
        <v>851</v>
      </c>
      <c r="I2297" s="654" t="s">
        <v>870</v>
      </c>
      <c r="J2297" s="654" t="s">
        <v>5893</v>
      </c>
    </row>
    <row r="2298" spans="6:10" ht="15" customHeight="1">
      <c r="F2298" s="654" t="s">
        <v>5894</v>
      </c>
      <c r="G2298" s="654" t="s">
        <v>852</v>
      </c>
      <c r="H2298" s="654" t="s">
        <v>851</v>
      </c>
      <c r="I2298" s="654" t="s">
        <v>874</v>
      </c>
      <c r="J2298" s="654" t="s">
        <v>5895</v>
      </c>
    </row>
    <row r="2299" spans="6:10" ht="15" customHeight="1">
      <c r="F2299" s="654" t="s">
        <v>5896</v>
      </c>
      <c r="G2299" s="654" t="s">
        <v>852</v>
      </c>
      <c r="H2299" s="654" t="s">
        <v>851</v>
      </c>
      <c r="I2299" s="654" t="s">
        <v>878</v>
      </c>
      <c r="J2299" s="654" t="s">
        <v>5897</v>
      </c>
    </row>
    <row r="2300" spans="6:10" ht="15" customHeight="1">
      <c r="F2300" s="654" t="s">
        <v>5898</v>
      </c>
      <c r="G2300" s="654" t="s">
        <v>852</v>
      </c>
      <c r="H2300" s="654" t="s">
        <v>851</v>
      </c>
      <c r="I2300" s="654" t="s">
        <v>881</v>
      </c>
      <c r="J2300" s="654" t="s">
        <v>5899</v>
      </c>
    </row>
    <row r="2301" spans="6:10" ht="15" customHeight="1">
      <c r="F2301" s="654" t="s">
        <v>5900</v>
      </c>
      <c r="G2301" s="654" t="s">
        <v>852</v>
      </c>
      <c r="H2301" s="654" t="s">
        <v>851</v>
      </c>
      <c r="I2301" s="654" t="s">
        <v>885</v>
      </c>
      <c r="J2301" s="654" t="s">
        <v>5901</v>
      </c>
    </row>
    <row r="2302" spans="6:10" ht="15" customHeight="1">
      <c r="F2302" s="654" t="s">
        <v>5902</v>
      </c>
      <c r="G2302" s="654" t="s">
        <v>852</v>
      </c>
      <c r="H2302" s="654" t="s">
        <v>851</v>
      </c>
      <c r="I2302" s="654" t="s">
        <v>888</v>
      </c>
      <c r="J2302" s="654" t="s">
        <v>5903</v>
      </c>
    </row>
    <row r="2303" spans="6:10" ht="15" customHeight="1">
      <c r="F2303" s="654" t="s">
        <v>5904</v>
      </c>
      <c r="G2303" s="654" t="s">
        <v>852</v>
      </c>
      <c r="H2303" s="654" t="s">
        <v>851</v>
      </c>
      <c r="I2303" s="654" t="s">
        <v>891</v>
      </c>
      <c r="J2303" s="654" t="s">
        <v>5905</v>
      </c>
    </row>
    <row r="2304" spans="6:10" ht="15" customHeight="1">
      <c r="F2304" s="654" t="s">
        <v>5906</v>
      </c>
      <c r="G2304" s="654" t="s">
        <v>852</v>
      </c>
      <c r="H2304" s="654" t="s">
        <v>851</v>
      </c>
      <c r="I2304" s="654" t="s">
        <v>894</v>
      </c>
      <c r="J2304" s="654" t="s">
        <v>5907</v>
      </c>
    </row>
    <row r="2305" spans="6:10" ht="15" customHeight="1">
      <c r="F2305" s="654" t="s">
        <v>5908</v>
      </c>
      <c r="G2305" s="654" t="s">
        <v>852</v>
      </c>
      <c r="H2305" s="654" t="s">
        <v>851</v>
      </c>
      <c r="I2305" s="654" t="s">
        <v>898</v>
      </c>
      <c r="J2305" s="654" t="s">
        <v>5909</v>
      </c>
    </row>
    <row r="2306" spans="6:10" ht="15" customHeight="1">
      <c r="F2306" s="654" t="s">
        <v>5910</v>
      </c>
      <c r="G2306" s="654" t="s">
        <v>852</v>
      </c>
      <c r="H2306" s="654" t="s">
        <v>851</v>
      </c>
      <c r="I2306" s="654" t="s">
        <v>901</v>
      </c>
      <c r="J2306" s="654" t="s">
        <v>5911</v>
      </c>
    </row>
    <row r="2307" spans="6:10" ht="15" customHeight="1">
      <c r="F2307" s="654" t="s">
        <v>5912</v>
      </c>
      <c r="G2307" s="654" t="s">
        <v>852</v>
      </c>
      <c r="H2307" s="654" t="s">
        <v>851</v>
      </c>
      <c r="I2307" s="654" t="s">
        <v>972</v>
      </c>
      <c r="J2307" s="654" t="s">
        <v>5913</v>
      </c>
    </row>
    <row r="2308" spans="6:10" ht="15" customHeight="1">
      <c r="F2308" s="654" t="s">
        <v>5914</v>
      </c>
      <c r="G2308" s="654" t="s">
        <v>852</v>
      </c>
      <c r="H2308" s="654" t="s">
        <v>851</v>
      </c>
      <c r="I2308" s="654" t="s">
        <v>974</v>
      </c>
      <c r="J2308" s="654" t="s">
        <v>5915</v>
      </c>
    </row>
    <row r="2309" spans="6:10" ht="15" customHeight="1">
      <c r="F2309" s="654" t="s">
        <v>5916</v>
      </c>
      <c r="G2309" s="654" t="s">
        <v>852</v>
      </c>
      <c r="H2309" s="654" t="s">
        <v>851</v>
      </c>
      <c r="I2309" s="654" t="s">
        <v>976</v>
      </c>
      <c r="J2309" s="654" t="s">
        <v>5917</v>
      </c>
    </row>
    <row r="2310" spans="6:10" ht="15" customHeight="1">
      <c r="F2310" s="654" t="s">
        <v>5918</v>
      </c>
      <c r="G2310" s="654" t="s">
        <v>852</v>
      </c>
      <c r="H2310" s="654" t="s">
        <v>851</v>
      </c>
      <c r="I2310" s="654" t="s">
        <v>979</v>
      </c>
      <c r="J2310" s="654" t="s">
        <v>5919</v>
      </c>
    </row>
    <row r="2311" spans="6:10" ht="15" customHeight="1">
      <c r="F2311" s="654" t="s">
        <v>5920</v>
      </c>
      <c r="G2311" s="654" t="s">
        <v>852</v>
      </c>
      <c r="H2311" s="654" t="s">
        <v>851</v>
      </c>
      <c r="I2311" s="654" t="s">
        <v>982</v>
      </c>
      <c r="J2311" s="654" t="s">
        <v>5921</v>
      </c>
    </row>
    <row r="2312" spans="6:10" ht="15" customHeight="1">
      <c r="F2312" s="654" t="s">
        <v>5922</v>
      </c>
      <c r="G2312" s="654" t="s">
        <v>852</v>
      </c>
      <c r="H2312" s="654" t="s">
        <v>851</v>
      </c>
      <c r="I2312" s="654" t="s">
        <v>985</v>
      </c>
      <c r="J2312" s="654" t="s">
        <v>5923</v>
      </c>
    </row>
    <row r="2313" spans="6:10" ht="15" customHeight="1">
      <c r="F2313" s="654" t="s">
        <v>5924</v>
      </c>
      <c r="G2313" s="654" t="s">
        <v>852</v>
      </c>
      <c r="H2313" s="654" t="s">
        <v>851</v>
      </c>
      <c r="I2313" s="654" t="s">
        <v>988</v>
      </c>
      <c r="J2313" s="654" t="s">
        <v>5925</v>
      </c>
    </row>
    <row r="2314" spans="6:10" ht="15" customHeight="1">
      <c r="F2314" s="654" t="s">
        <v>5926</v>
      </c>
      <c r="G2314" s="654" t="s">
        <v>852</v>
      </c>
      <c r="H2314" s="654" t="s">
        <v>851</v>
      </c>
      <c r="I2314" s="654" t="s">
        <v>991</v>
      </c>
      <c r="J2314" s="654" t="s">
        <v>5927</v>
      </c>
    </row>
    <row r="2315" spans="6:10" ht="15" customHeight="1">
      <c r="F2315" s="654" t="s">
        <v>5928</v>
      </c>
      <c r="G2315" s="654" t="s">
        <v>852</v>
      </c>
      <c r="H2315" s="654" t="s">
        <v>851</v>
      </c>
      <c r="I2315" s="654" t="s">
        <v>993</v>
      </c>
      <c r="J2315" s="654" t="s">
        <v>5929</v>
      </c>
    </row>
    <row r="2316" spans="6:10" ht="15" customHeight="1">
      <c r="F2316" s="654" t="s">
        <v>5930</v>
      </c>
      <c r="G2316" s="654" t="s">
        <v>852</v>
      </c>
      <c r="H2316" s="654" t="s">
        <v>851</v>
      </c>
      <c r="I2316" s="654" t="s">
        <v>996</v>
      </c>
      <c r="J2316" s="654" t="s">
        <v>5931</v>
      </c>
    </row>
    <row r="2317" spans="6:10" ht="15" customHeight="1">
      <c r="F2317" s="654" t="s">
        <v>5932</v>
      </c>
      <c r="G2317" s="654" t="s">
        <v>852</v>
      </c>
      <c r="H2317" s="654" t="s">
        <v>851</v>
      </c>
      <c r="I2317" s="654" t="s">
        <v>999</v>
      </c>
      <c r="J2317" s="654" t="s">
        <v>5933</v>
      </c>
    </row>
    <row r="2318" spans="6:10" ht="15" customHeight="1">
      <c r="F2318" s="654" t="s">
        <v>5934</v>
      </c>
      <c r="G2318" s="654" t="s">
        <v>852</v>
      </c>
      <c r="H2318" s="654" t="s">
        <v>851</v>
      </c>
      <c r="I2318" s="654" t="s">
        <v>1002</v>
      </c>
      <c r="J2318" s="654" t="s">
        <v>5935</v>
      </c>
    </row>
    <row r="2319" spans="6:10" ht="15" customHeight="1">
      <c r="F2319" s="654" t="s">
        <v>5936</v>
      </c>
      <c r="G2319" s="654" t="s">
        <v>852</v>
      </c>
      <c r="H2319" s="654" t="s">
        <v>851</v>
      </c>
      <c r="I2319" s="654" t="s">
        <v>1005</v>
      </c>
      <c r="J2319" s="654" t="s">
        <v>5937</v>
      </c>
    </row>
    <row r="2320" spans="6:10" ht="15" customHeight="1">
      <c r="F2320" s="654" t="s">
        <v>5938</v>
      </c>
      <c r="G2320" s="654" t="s">
        <v>852</v>
      </c>
      <c r="H2320" s="654" t="s">
        <v>851</v>
      </c>
      <c r="I2320" s="654" t="s">
        <v>1008</v>
      </c>
      <c r="J2320" s="654" t="s">
        <v>5939</v>
      </c>
    </row>
    <row r="2321" spans="6:10" ht="15" customHeight="1">
      <c r="F2321" s="654" t="s">
        <v>5940</v>
      </c>
      <c r="G2321" s="654" t="s">
        <v>852</v>
      </c>
      <c r="H2321" s="654" t="s">
        <v>851</v>
      </c>
      <c r="I2321" s="654" t="s">
        <v>1011</v>
      </c>
      <c r="J2321" s="654" t="s">
        <v>5941</v>
      </c>
    </row>
    <row r="2322" spans="6:10" ht="15" customHeight="1">
      <c r="F2322" s="654" t="s">
        <v>5942</v>
      </c>
      <c r="G2322" s="654" t="s">
        <v>852</v>
      </c>
      <c r="H2322" s="654" t="s">
        <v>851</v>
      </c>
      <c r="I2322" s="654" t="s">
        <v>1014</v>
      </c>
      <c r="J2322" s="654" t="s">
        <v>5943</v>
      </c>
    </row>
    <row r="2323" spans="6:10" ht="15" customHeight="1">
      <c r="F2323" s="654" t="s">
        <v>5944</v>
      </c>
      <c r="G2323" s="654" t="s">
        <v>852</v>
      </c>
      <c r="H2323" s="654" t="s">
        <v>851</v>
      </c>
      <c r="I2323" s="654" t="s">
        <v>1017</v>
      </c>
      <c r="J2323" s="654" t="s">
        <v>5945</v>
      </c>
    </row>
    <row r="2324" spans="6:10" ht="15" customHeight="1">
      <c r="F2324" s="654" t="s">
        <v>5946</v>
      </c>
      <c r="G2324" s="654" t="s">
        <v>852</v>
      </c>
      <c r="H2324" s="654" t="s">
        <v>851</v>
      </c>
      <c r="I2324" s="654" t="s">
        <v>1020</v>
      </c>
      <c r="J2324" s="654" t="s">
        <v>5947</v>
      </c>
    </row>
    <row r="2325" spans="6:10" ht="15" customHeight="1">
      <c r="F2325" s="654" t="s">
        <v>5948</v>
      </c>
      <c r="G2325" s="654" t="s">
        <v>852</v>
      </c>
      <c r="H2325" s="654" t="s">
        <v>851</v>
      </c>
      <c r="I2325" s="654" t="s">
        <v>1023</v>
      </c>
      <c r="J2325" s="654" t="s">
        <v>5949</v>
      </c>
    </row>
    <row r="2326" spans="6:10" ht="15" customHeight="1">
      <c r="F2326" s="654" t="s">
        <v>5950</v>
      </c>
      <c r="G2326" s="654" t="s">
        <v>852</v>
      </c>
      <c r="H2326" s="654" t="s">
        <v>851</v>
      </c>
      <c r="I2326" s="654" t="s">
        <v>1026</v>
      </c>
      <c r="J2326" s="654" t="s">
        <v>5951</v>
      </c>
    </row>
    <row r="2327" spans="6:10" ht="15" customHeight="1">
      <c r="F2327" s="654" t="s">
        <v>5952</v>
      </c>
      <c r="G2327" s="654" t="s">
        <v>852</v>
      </c>
      <c r="H2327" s="654" t="s">
        <v>851</v>
      </c>
      <c r="I2327" s="654" t="s">
        <v>1029</v>
      </c>
      <c r="J2327" s="654" t="s">
        <v>5953</v>
      </c>
    </row>
    <row r="2328" spans="6:10" ht="15" customHeight="1">
      <c r="F2328" s="654" t="s">
        <v>5954</v>
      </c>
      <c r="G2328" s="654" t="s">
        <v>852</v>
      </c>
      <c r="H2328" s="654" t="s">
        <v>851</v>
      </c>
      <c r="I2328" s="654" t="s">
        <v>1032</v>
      </c>
      <c r="J2328" s="654" t="s">
        <v>5955</v>
      </c>
    </row>
    <row r="2329" spans="6:10" ht="15" customHeight="1">
      <c r="F2329" s="654" t="s">
        <v>5956</v>
      </c>
      <c r="G2329" s="654" t="s">
        <v>852</v>
      </c>
      <c r="H2329" s="654" t="s">
        <v>851</v>
      </c>
      <c r="I2329" s="654" t="s">
        <v>1035</v>
      </c>
      <c r="J2329" s="654" t="s">
        <v>5957</v>
      </c>
    </row>
    <row r="2330" spans="6:10" ht="15" customHeight="1">
      <c r="F2330" s="654" t="s">
        <v>5958</v>
      </c>
      <c r="G2330" s="654" t="s">
        <v>852</v>
      </c>
      <c r="H2330" s="654" t="s">
        <v>851</v>
      </c>
      <c r="I2330" s="654" t="s">
        <v>1038</v>
      </c>
      <c r="J2330" s="654" t="s">
        <v>5959</v>
      </c>
    </row>
    <row r="2331" spans="6:10" ht="15" customHeight="1">
      <c r="F2331" s="654" t="s">
        <v>5960</v>
      </c>
      <c r="G2331" s="654" t="s">
        <v>852</v>
      </c>
      <c r="H2331" s="654" t="s">
        <v>851</v>
      </c>
      <c r="I2331" s="654" t="s">
        <v>1041</v>
      </c>
      <c r="J2331" s="654" t="s">
        <v>5961</v>
      </c>
    </row>
    <row r="2332" spans="6:10" ht="15" customHeight="1">
      <c r="F2332" s="654" t="s">
        <v>5962</v>
      </c>
      <c r="G2332" s="654" t="s">
        <v>852</v>
      </c>
      <c r="H2332" s="654" t="s">
        <v>851</v>
      </c>
      <c r="I2332" s="654" t="s">
        <v>1044</v>
      </c>
      <c r="J2332" s="654" t="s">
        <v>5963</v>
      </c>
    </row>
    <row r="2333" spans="6:10" ht="15" customHeight="1">
      <c r="F2333" s="654" t="s">
        <v>5964</v>
      </c>
      <c r="G2333" s="654" t="s">
        <v>852</v>
      </c>
      <c r="H2333" s="654" t="s">
        <v>851</v>
      </c>
      <c r="I2333" s="654" t="s">
        <v>1047</v>
      </c>
      <c r="J2333" s="654" t="s">
        <v>5965</v>
      </c>
    </row>
    <row r="2334" spans="6:10" ht="15" customHeight="1">
      <c r="F2334" s="654" t="s">
        <v>5966</v>
      </c>
      <c r="G2334" s="654" t="s">
        <v>852</v>
      </c>
      <c r="H2334" s="654" t="s">
        <v>851</v>
      </c>
      <c r="I2334" s="654" t="s">
        <v>1145</v>
      </c>
      <c r="J2334" s="654" t="s">
        <v>5967</v>
      </c>
    </row>
    <row r="2335" spans="6:10" ht="15" customHeight="1">
      <c r="F2335" s="654" t="s">
        <v>5968</v>
      </c>
      <c r="G2335" s="654" t="s">
        <v>852</v>
      </c>
      <c r="H2335" s="654" t="s">
        <v>851</v>
      </c>
      <c r="I2335" s="654" t="s">
        <v>1148</v>
      </c>
      <c r="J2335" s="654" t="s">
        <v>5969</v>
      </c>
    </row>
    <row r="2336" spans="6:10" ht="15" customHeight="1">
      <c r="F2336" s="654" t="s">
        <v>5970</v>
      </c>
      <c r="G2336" s="654" t="s">
        <v>852</v>
      </c>
      <c r="H2336" s="654" t="s">
        <v>851</v>
      </c>
      <c r="I2336" s="654" t="s">
        <v>1151</v>
      </c>
      <c r="J2336" s="654" t="s">
        <v>5971</v>
      </c>
    </row>
    <row r="2337" spans="6:10" ht="15" customHeight="1">
      <c r="F2337" s="654" t="s">
        <v>5972</v>
      </c>
      <c r="G2337" s="654" t="s">
        <v>852</v>
      </c>
      <c r="H2337" s="654" t="s">
        <v>851</v>
      </c>
      <c r="I2337" s="654" t="s">
        <v>1154</v>
      </c>
      <c r="J2337" s="654" t="s">
        <v>5973</v>
      </c>
    </row>
    <row r="2338" spans="6:10" ht="15" customHeight="1">
      <c r="F2338" s="654" t="s">
        <v>5974</v>
      </c>
      <c r="G2338" s="654" t="s">
        <v>852</v>
      </c>
      <c r="H2338" s="654" t="s">
        <v>851</v>
      </c>
      <c r="I2338" s="654" t="s">
        <v>1157</v>
      </c>
      <c r="J2338" s="654" t="s">
        <v>5975</v>
      </c>
    </row>
    <row r="2339" spans="6:10" ht="15" customHeight="1">
      <c r="F2339" s="654" t="s">
        <v>5976</v>
      </c>
      <c r="G2339" s="654" t="s">
        <v>852</v>
      </c>
      <c r="H2339" s="654" t="s">
        <v>851</v>
      </c>
      <c r="I2339" s="654" t="s">
        <v>1160</v>
      </c>
      <c r="J2339" s="654" t="s">
        <v>5977</v>
      </c>
    </row>
    <row r="2340" spans="6:10" ht="15" customHeight="1">
      <c r="F2340" s="654" t="s">
        <v>5978</v>
      </c>
      <c r="G2340" s="654" t="s">
        <v>852</v>
      </c>
      <c r="H2340" s="654" t="s">
        <v>851</v>
      </c>
      <c r="I2340" s="654" t="s">
        <v>1163</v>
      </c>
      <c r="J2340" s="654" t="s">
        <v>5979</v>
      </c>
    </row>
    <row r="2341" spans="6:10" ht="15" customHeight="1">
      <c r="F2341" s="654" t="s">
        <v>5980</v>
      </c>
      <c r="G2341" s="654" t="s">
        <v>852</v>
      </c>
      <c r="H2341" s="654" t="s">
        <v>851</v>
      </c>
      <c r="I2341" s="654" t="s">
        <v>1166</v>
      </c>
      <c r="J2341" s="654" t="s">
        <v>5981</v>
      </c>
    </row>
    <row r="2342" spans="6:10" ht="15" customHeight="1">
      <c r="F2342" s="654" t="s">
        <v>5982</v>
      </c>
      <c r="G2342" s="654" t="s">
        <v>852</v>
      </c>
      <c r="H2342" s="654" t="s">
        <v>851</v>
      </c>
      <c r="I2342" s="654" t="s">
        <v>1169</v>
      </c>
      <c r="J2342" s="654" t="s">
        <v>5983</v>
      </c>
    </row>
    <row r="2343" spans="6:10" ht="15" customHeight="1">
      <c r="F2343" s="654" t="s">
        <v>5984</v>
      </c>
      <c r="G2343" s="654" t="s">
        <v>852</v>
      </c>
      <c r="H2343" s="654" t="s">
        <v>851</v>
      </c>
      <c r="I2343" s="654" t="s">
        <v>1172</v>
      </c>
      <c r="J2343" s="654" t="s">
        <v>5985</v>
      </c>
    </row>
    <row r="2344" spans="6:10" ht="15" customHeight="1">
      <c r="F2344" s="654" t="s">
        <v>5986</v>
      </c>
      <c r="G2344" s="654" t="s">
        <v>852</v>
      </c>
      <c r="H2344" s="654" t="s">
        <v>851</v>
      </c>
      <c r="I2344" s="654" t="s">
        <v>1174</v>
      </c>
      <c r="J2344" s="654" t="s">
        <v>5987</v>
      </c>
    </row>
    <row r="2345" spans="6:10" ht="15" customHeight="1">
      <c r="F2345" s="654" t="s">
        <v>5988</v>
      </c>
      <c r="G2345" s="654" t="s">
        <v>852</v>
      </c>
      <c r="H2345" s="654" t="s">
        <v>851</v>
      </c>
      <c r="I2345" s="654" t="s">
        <v>1177</v>
      </c>
      <c r="J2345" s="654" t="s">
        <v>5989</v>
      </c>
    </row>
    <row r="2346" spans="6:10" ht="15" customHeight="1">
      <c r="F2346" s="654" t="s">
        <v>5990</v>
      </c>
      <c r="G2346" s="654" t="s">
        <v>852</v>
      </c>
      <c r="H2346" s="654" t="s">
        <v>851</v>
      </c>
      <c r="I2346" s="654" t="s">
        <v>1180</v>
      </c>
      <c r="J2346" s="654" t="s">
        <v>5991</v>
      </c>
    </row>
    <row r="2347" spans="6:10" ht="15" customHeight="1">
      <c r="F2347" s="654" t="s">
        <v>5992</v>
      </c>
      <c r="G2347" s="654" t="s">
        <v>852</v>
      </c>
      <c r="H2347" s="654" t="s">
        <v>851</v>
      </c>
      <c r="I2347" s="654" t="s">
        <v>1183</v>
      </c>
      <c r="J2347" s="654" t="s">
        <v>5993</v>
      </c>
    </row>
    <row r="2348" spans="6:10" ht="15" customHeight="1">
      <c r="F2348" s="654" t="s">
        <v>5994</v>
      </c>
      <c r="G2348" s="654" t="s">
        <v>852</v>
      </c>
      <c r="H2348" s="654" t="s">
        <v>851</v>
      </c>
      <c r="I2348" s="654" t="s">
        <v>1186</v>
      </c>
      <c r="J2348" s="654" t="s">
        <v>5995</v>
      </c>
    </row>
    <row r="2349" spans="6:10" ht="15" customHeight="1">
      <c r="F2349" s="654" t="s">
        <v>5996</v>
      </c>
      <c r="G2349" s="654" t="s">
        <v>852</v>
      </c>
      <c r="H2349" s="654" t="s">
        <v>851</v>
      </c>
      <c r="I2349" s="654" t="s">
        <v>1189</v>
      </c>
      <c r="J2349" s="654" t="s">
        <v>5997</v>
      </c>
    </row>
    <row r="2350" spans="6:10" ht="15" customHeight="1">
      <c r="F2350" s="654" t="s">
        <v>5998</v>
      </c>
      <c r="G2350" s="654" t="s">
        <v>852</v>
      </c>
      <c r="H2350" s="654" t="s">
        <v>851</v>
      </c>
      <c r="I2350" s="654" t="s">
        <v>1192</v>
      </c>
      <c r="J2350" s="654" t="s">
        <v>5999</v>
      </c>
    </row>
    <row r="2351" spans="6:10" ht="15" customHeight="1">
      <c r="F2351" s="654" t="s">
        <v>6000</v>
      </c>
      <c r="G2351" s="654" t="s">
        <v>852</v>
      </c>
      <c r="H2351" s="654" t="s">
        <v>851</v>
      </c>
      <c r="I2351" s="654" t="s">
        <v>1195</v>
      </c>
      <c r="J2351" s="654" t="s">
        <v>6001</v>
      </c>
    </row>
    <row r="2352" spans="6:10" ht="15" customHeight="1">
      <c r="F2352" s="654" t="s">
        <v>6002</v>
      </c>
      <c r="G2352" s="654" t="s">
        <v>852</v>
      </c>
      <c r="H2352" s="654" t="s">
        <v>851</v>
      </c>
      <c r="I2352" s="654" t="s">
        <v>1198</v>
      </c>
      <c r="J2352" s="654" t="s">
        <v>6003</v>
      </c>
    </row>
    <row r="2353" spans="6:10" ht="15" customHeight="1">
      <c r="F2353" s="654" t="s">
        <v>6004</v>
      </c>
      <c r="G2353" s="654" t="s">
        <v>852</v>
      </c>
      <c r="H2353" s="654" t="s">
        <v>851</v>
      </c>
      <c r="I2353" s="654" t="s">
        <v>1201</v>
      </c>
      <c r="J2353" s="654" t="s">
        <v>6005</v>
      </c>
    </row>
    <row r="2354" spans="6:10" ht="15" customHeight="1">
      <c r="F2354" s="654" t="s">
        <v>6006</v>
      </c>
      <c r="G2354" s="654" t="s">
        <v>852</v>
      </c>
      <c r="H2354" s="654" t="s">
        <v>851</v>
      </c>
      <c r="I2354" s="654" t="s">
        <v>1204</v>
      </c>
      <c r="J2354" s="654" t="s">
        <v>1012</v>
      </c>
    </row>
    <row r="2355" spans="6:10" ht="15" customHeight="1">
      <c r="F2355" s="654" t="s">
        <v>6007</v>
      </c>
      <c r="G2355" s="654" t="s">
        <v>852</v>
      </c>
      <c r="H2355" s="654" t="s">
        <v>851</v>
      </c>
      <c r="I2355" s="654" t="s">
        <v>1207</v>
      </c>
      <c r="J2355" s="654" t="s">
        <v>835</v>
      </c>
    </row>
    <row r="2356" spans="6:10" ht="15" customHeight="1">
      <c r="F2356" s="654" t="s">
        <v>6008</v>
      </c>
      <c r="G2356" s="654" t="s">
        <v>852</v>
      </c>
      <c r="H2356" s="654" t="s">
        <v>851</v>
      </c>
      <c r="I2356" s="654" t="s">
        <v>1210</v>
      </c>
      <c r="J2356" s="654" t="s">
        <v>6009</v>
      </c>
    </row>
    <row r="2357" spans="6:10" ht="15" customHeight="1">
      <c r="F2357" s="654" t="s">
        <v>6010</v>
      </c>
      <c r="G2357" s="654" t="s">
        <v>852</v>
      </c>
      <c r="H2357" s="654" t="s">
        <v>851</v>
      </c>
      <c r="I2357" s="654" t="s">
        <v>1213</v>
      </c>
      <c r="J2357" s="654" t="s">
        <v>6011</v>
      </c>
    </row>
    <row r="2358" spans="6:10" ht="15" customHeight="1">
      <c r="F2358" s="654" t="s">
        <v>6012</v>
      </c>
      <c r="G2358" s="654" t="s">
        <v>852</v>
      </c>
      <c r="H2358" s="654" t="s">
        <v>851</v>
      </c>
      <c r="I2358" s="654" t="s">
        <v>1216</v>
      </c>
      <c r="J2358" s="654" t="s">
        <v>6013</v>
      </c>
    </row>
    <row r="2359" spans="6:10" ht="15" customHeight="1">
      <c r="F2359" s="654" t="s">
        <v>6014</v>
      </c>
      <c r="G2359" s="654" t="s">
        <v>852</v>
      </c>
      <c r="H2359" s="654" t="s">
        <v>851</v>
      </c>
      <c r="I2359" s="654" t="s">
        <v>1219</v>
      </c>
      <c r="J2359" s="654" t="s">
        <v>6015</v>
      </c>
    </row>
    <row r="2360" spans="6:10" ht="15" customHeight="1">
      <c r="F2360" s="654" t="s">
        <v>6016</v>
      </c>
      <c r="G2360" s="654" t="s">
        <v>852</v>
      </c>
      <c r="H2360" s="654" t="s">
        <v>851</v>
      </c>
      <c r="I2360" s="654" t="s">
        <v>1222</v>
      </c>
      <c r="J2360" s="654" t="s">
        <v>1667</v>
      </c>
    </row>
    <row r="2361" spans="6:10" ht="15" customHeight="1">
      <c r="F2361" s="654" t="s">
        <v>6017</v>
      </c>
      <c r="G2361" s="654" t="s">
        <v>852</v>
      </c>
      <c r="H2361" s="654" t="s">
        <v>851</v>
      </c>
      <c r="I2361" s="654" t="s">
        <v>1225</v>
      </c>
      <c r="J2361" s="654" t="s">
        <v>6018</v>
      </c>
    </row>
    <row r="2362" spans="6:10" ht="15" customHeight="1">
      <c r="F2362" s="654" t="s">
        <v>6019</v>
      </c>
      <c r="G2362" s="654" t="s">
        <v>852</v>
      </c>
      <c r="H2362" s="654" t="s">
        <v>851</v>
      </c>
      <c r="I2362" s="654" t="s">
        <v>1228</v>
      </c>
      <c r="J2362" s="654" t="s">
        <v>6020</v>
      </c>
    </row>
    <row r="2363" spans="6:10" ht="15" customHeight="1">
      <c r="F2363" s="654" t="s">
        <v>6021</v>
      </c>
      <c r="G2363" s="654" t="s">
        <v>852</v>
      </c>
      <c r="H2363" s="654" t="s">
        <v>851</v>
      </c>
      <c r="I2363" s="654" t="s">
        <v>1231</v>
      </c>
      <c r="J2363" s="654" t="s">
        <v>6022</v>
      </c>
    </row>
    <row r="2364" spans="6:10" ht="15" customHeight="1">
      <c r="F2364" s="654" t="s">
        <v>6023</v>
      </c>
      <c r="G2364" s="654" t="s">
        <v>852</v>
      </c>
      <c r="H2364" s="654" t="s">
        <v>851</v>
      </c>
      <c r="I2364" s="654" t="s">
        <v>1234</v>
      </c>
      <c r="J2364" s="654" t="s">
        <v>6024</v>
      </c>
    </row>
    <row r="2365" spans="6:10" ht="15" customHeight="1">
      <c r="F2365" s="654" t="s">
        <v>6025</v>
      </c>
      <c r="G2365" s="654" t="s">
        <v>852</v>
      </c>
      <c r="H2365" s="654" t="s">
        <v>851</v>
      </c>
      <c r="I2365" s="654" t="s">
        <v>1237</v>
      </c>
      <c r="J2365" s="654" t="s">
        <v>6026</v>
      </c>
    </row>
    <row r="2366" spans="6:10" ht="15" customHeight="1">
      <c r="F2366" s="654" t="s">
        <v>6027</v>
      </c>
      <c r="G2366" s="654" t="s">
        <v>852</v>
      </c>
      <c r="H2366" s="654" t="s">
        <v>851</v>
      </c>
      <c r="I2366" s="654" t="s">
        <v>1240</v>
      </c>
      <c r="J2366" s="654" t="s">
        <v>6028</v>
      </c>
    </row>
    <row r="2367" spans="6:10" ht="15" customHeight="1">
      <c r="F2367" s="654" t="s">
        <v>6029</v>
      </c>
      <c r="G2367" s="654" t="s">
        <v>852</v>
      </c>
      <c r="H2367" s="654" t="s">
        <v>851</v>
      </c>
      <c r="I2367" s="654" t="s">
        <v>1243</v>
      </c>
      <c r="J2367" s="654" t="s">
        <v>6030</v>
      </c>
    </row>
    <row r="2368" spans="6:10" ht="15" customHeight="1">
      <c r="F2368" s="654" t="s">
        <v>6031</v>
      </c>
      <c r="G2368" s="654" t="s">
        <v>852</v>
      </c>
      <c r="H2368" s="654" t="s">
        <v>851</v>
      </c>
      <c r="I2368" s="654" t="s">
        <v>1246</v>
      </c>
      <c r="J2368" s="654" t="s">
        <v>6032</v>
      </c>
    </row>
    <row r="2369" spans="6:10" ht="15" customHeight="1">
      <c r="F2369" s="654" t="s">
        <v>6033</v>
      </c>
      <c r="G2369" s="654" t="s">
        <v>852</v>
      </c>
      <c r="H2369" s="654" t="s">
        <v>851</v>
      </c>
      <c r="I2369" s="654" t="s">
        <v>1249</v>
      </c>
      <c r="J2369" s="654" t="s">
        <v>6034</v>
      </c>
    </row>
    <row r="2370" spans="6:10" ht="15" customHeight="1">
      <c r="F2370" s="654" t="s">
        <v>6035</v>
      </c>
      <c r="G2370" s="654" t="s">
        <v>852</v>
      </c>
      <c r="H2370" s="654" t="s">
        <v>851</v>
      </c>
      <c r="I2370" s="654" t="s">
        <v>1252</v>
      </c>
      <c r="J2370" s="654" t="s">
        <v>6036</v>
      </c>
    </row>
    <row r="2371" spans="6:10" ht="15" customHeight="1">
      <c r="F2371" s="654" t="s">
        <v>6037</v>
      </c>
      <c r="G2371" s="654" t="s">
        <v>852</v>
      </c>
      <c r="H2371" s="654" t="s">
        <v>851</v>
      </c>
      <c r="I2371" s="654" t="s">
        <v>1255</v>
      </c>
      <c r="J2371" s="654" t="s">
        <v>6038</v>
      </c>
    </row>
    <row r="2372" spans="6:10" ht="15" customHeight="1">
      <c r="F2372" s="654" t="s">
        <v>6039</v>
      </c>
      <c r="G2372" s="654" t="s">
        <v>852</v>
      </c>
      <c r="H2372" s="654" t="s">
        <v>851</v>
      </c>
      <c r="I2372" s="654" t="s">
        <v>1258</v>
      </c>
      <c r="J2372" s="654" t="s">
        <v>6040</v>
      </c>
    </row>
    <row r="2373" spans="6:10" ht="15" customHeight="1">
      <c r="F2373" s="654" t="s">
        <v>6041</v>
      </c>
      <c r="G2373" s="654" t="s">
        <v>852</v>
      </c>
      <c r="H2373" s="654" t="s">
        <v>851</v>
      </c>
      <c r="I2373" s="654" t="s">
        <v>1261</v>
      </c>
      <c r="J2373" s="654" t="s">
        <v>6042</v>
      </c>
    </row>
    <row r="2374" spans="6:10" ht="15" customHeight="1">
      <c r="F2374" s="654" t="s">
        <v>6043</v>
      </c>
      <c r="G2374" s="654" t="s">
        <v>852</v>
      </c>
      <c r="H2374" s="654" t="s">
        <v>851</v>
      </c>
      <c r="I2374" s="654" t="s">
        <v>1264</v>
      </c>
      <c r="J2374" s="654" t="s">
        <v>6044</v>
      </c>
    </row>
    <row r="2375" spans="6:10" ht="15" customHeight="1">
      <c r="F2375" s="654" t="s">
        <v>6045</v>
      </c>
      <c r="G2375" s="654" t="s">
        <v>852</v>
      </c>
      <c r="H2375" s="654" t="s">
        <v>851</v>
      </c>
      <c r="I2375" s="654" t="s">
        <v>1267</v>
      </c>
      <c r="J2375" s="654" t="s">
        <v>6046</v>
      </c>
    </row>
    <row r="2376" spans="6:10" ht="15" customHeight="1">
      <c r="F2376" s="654" t="s">
        <v>6047</v>
      </c>
      <c r="G2376" s="654" t="s">
        <v>852</v>
      </c>
      <c r="H2376" s="654" t="s">
        <v>851</v>
      </c>
      <c r="I2376" s="654" t="s">
        <v>1270</v>
      </c>
      <c r="J2376" s="654" t="s">
        <v>6048</v>
      </c>
    </row>
    <row r="2377" spans="6:10" ht="15" customHeight="1">
      <c r="F2377" s="654" t="s">
        <v>6049</v>
      </c>
      <c r="G2377" s="654" t="s">
        <v>852</v>
      </c>
      <c r="H2377" s="654" t="s">
        <v>851</v>
      </c>
      <c r="I2377" s="654" t="s">
        <v>1273</v>
      </c>
      <c r="J2377" s="654" t="s">
        <v>6050</v>
      </c>
    </row>
    <row r="2378" spans="6:10" ht="15" customHeight="1">
      <c r="F2378" s="654" t="s">
        <v>6051</v>
      </c>
      <c r="G2378" s="654" t="s">
        <v>852</v>
      </c>
      <c r="H2378" s="654" t="s">
        <v>851</v>
      </c>
      <c r="I2378" s="654" t="s">
        <v>1276</v>
      </c>
      <c r="J2378" s="654" t="s">
        <v>6052</v>
      </c>
    </row>
    <row r="2379" spans="6:10" ht="15" customHeight="1">
      <c r="F2379" s="654" t="s">
        <v>6053</v>
      </c>
      <c r="G2379" s="654" t="s">
        <v>852</v>
      </c>
      <c r="H2379" s="654" t="s">
        <v>851</v>
      </c>
      <c r="I2379" s="654" t="s">
        <v>1279</v>
      </c>
      <c r="J2379" s="654" t="s">
        <v>6054</v>
      </c>
    </row>
    <row r="2380" spans="6:10" ht="15" customHeight="1">
      <c r="F2380" s="654" t="s">
        <v>6055</v>
      </c>
      <c r="G2380" s="654" t="s">
        <v>852</v>
      </c>
      <c r="H2380" s="654" t="s">
        <v>851</v>
      </c>
      <c r="I2380" s="654" t="s">
        <v>1282</v>
      </c>
      <c r="J2380" s="654" t="s">
        <v>6056</v>
      </c>
    </row>
    <row r="2381" spans="6:10" ht="15" customHeight="1">
      <c r="F2381" s="654" t="s">
        <v>6057</v>
      </c>
      <c r="G2381" s="654" t="s">
        <v>852</v>
      </c>
      <c r="H2381" s="654" t="s">
        <v>851</v>
      </c>
      <c r="I2381" s="654" t="s">
        <v>1285</v>
      </c>
      <c r="J2381" s="654" t="s">
        <v>6058</v>
      </c>
    </row>
    <row r="2382" spans="6:10" ht="15" customHeight="1">
      <c r="F2382" s="654" t="s">
        <v>6059</v>
      </c>
      <c r="G2382" s="654" t="s">
        <v>852</v>
      </c>
      <c r="H2382" s="654" t="s">
        <v>851</v>
      </c>
      <c r="I2382" s="654" t="s">
        <v>1288</v>
      </c>
      <c r="J2382" s="654" t="s">
        <v>6060</v>
      </c>
    </row>
    <row r="2383" spans="6:10" ht="15" customHeight="1">
      <c r="F2383" s="654" t="s">
        <v>6061</v>
      </c>
      <c r="G2383" s="654" t="s">
        <v>852</v>
      </c>
      <c r="H2383" s="654" t="s">
        <v>851</v>
      </c>
      <c r="I2383" s="654" t="s">
        <v>1291</v>
      </c>
      <c r="J2383" s="654" t="s">
        <v>6062</v>
      </c>
    </row>
    <row r="2384" spans="6:10" ht="15" customHeight="1">
      <c r="F2384" s="654" t="s">
        <v>6063</v>
      </c>
      <c r="G2384" s="654" t="s">
        <v>852</v>
      </c>
      <c r="H2384" s="654" t="s">
        <v>851</v>
      </c>
      <c r="I2384" s="654" t="s">
        <v>1294</v>
      </c>
      <c r="J2384" s="654" t="s">
        <v>6064</v>
      </c>
    </row>
    <row r="2385" spans="6:10" ht="15" customHeight="1">
      <c r="F2385" s="654" t="s">
        <v>6065</v>
      </c>
      <c r="G2385" s="654" t="s">
        <v>852</v>
      </c>
      <c r="H2385" s="654" t="s">
        <v>851</v>
      </c>
      <c r="I2385" s="654" t="s">
        <v>1297</v>
      </c>
      <c r="J2385" s="654" t="s">
        <v>6066</v>
      </c>
    </row>
    <row r="2386" spans="6:10" ht="15" customHeight="1">
      <c r="F2386" s="654" t="s">
        <v>6067</v>
      </c>
      <c r="G2386" s="654" t="s">
        <v>852</v>
      </c>
      <c r="H2386" s="654" t="s">
        <v>851</v>
      </c>
      <c r="I2386" s="654" t="s">
        <v>1300</v>
      </c>
      <c r="J2386" s="654" t="s">
        <v>6068</v>
      </c>
    </row>
    <row r="2387" spans="6:10" ht="15" customHeight="1">
      <c r="F2387" s="654" t="s">
        <v>6069</v>
      </c>
      <c r="G2387" s="654" t="s">
        <v>852</v>
      </c>
      <c r="H2387" s="654" t="s">
        <v>851</v>
      </c>
      <c r="I2387" s="654" t="s">
        <v>1303</v>
      </c>
      <c r="J2387" s="654" t="s">
        <v>6070</v>
      </c>
    </row>
    <row r="2388" spans="6:10" ht="15" customHeight="1">
      <c r="F2388" s="654" t="s">
        <v>6071</v>
      </c>
      <c r="G2388" s="654" t="s">
        <v>852</v>
      </c>
      <c r="H2388" s="654" t="s">
        <v>851</v>
      </c>
      <c r="I2388" s="654" t="s">
        <v>1306</v>
      </c>
      <c r="J2388" s="654" t="s">
        <v>6072</v>
      </c>
    </row>
    <row r="2389" spans="6:10" ht="15" customHeight="1">
      <c r="F2389" s="654" t="s">
        <v>6073</v>
      </c>
      <c r="G2389" s="654" t="s">
        <v>852</v>
      </c>
      <c r="H2389" s="654" t="s">
        <v>851</v>
      </c>
      <c r="I2389" s="654" t="s">
        <v>1309</v>
      </c>
      <c r="J2389" s="654" t="s">
        <v>6074</v>
      </c>
    </row>
    <row r="2390" spans="6:10" ht="15" customHeight="1">
      <c r="F2390" s="654" t="s">
        <v>6075</v>
      </c>
      <c r="G2390" s="654" t="s">
        <v>852</v>
      </c>
      <c r="H2390" s="654" t="s">
        <v>851</v>
      </c>
      <c r="I2390" s="654" t="s">
        <v>2212</v>
      </c>
      <c r="J2390" s="654" t="s">
        <v>6076</v>
      </c>
    </row>
    <row r="2391" spans="6:10" ht="15" customHeight="1">
      <c r="F2391" s="654" t="s">
        <v>6077</v>
      </c>
      <c r="G2391" s="654" t="s">
        <v>852</v>
      </c>
      <c r="H2391" s="654" t="s">
        <v>851</v>
      </c>
      <c r="I2391" s="654" t="s">
        <v>1312</v>
      </c>
      <c r="J2391" s="654" t="s">
        <v>6078</v>
      </c>
    </row>
    <row r="2392" spans="6:10" ht="15" customHeight="1">
      <c r="F2392" s="654" t="s">
        <v>6079</v>
      </c>
      <c r="G2392" s="654" t="s">
        <v>852</v>
      </c>
      <c r="H2392" s="654" t="s">
        <v>851</v>
      </c>
      <c r="I2392" s="654" t="s">
        <v>1315</v>
      </c>
      <c r="J2392" s="654" t="s">
        <v>6080</v>
      </c>
    </row>
    <row r="2393" spans="6:10" ht="15" customHeight="1">
      <c r="F2393" s="654" t="s">
        <v>6081</v>
      </c>
      <c r="G2393" s="654" t="s">
        <v>852</v>
      </c>
      <c r="H2393" s="654" t="s">
        <v>851</v>
      </c>
      <c r="I2393" s="654" t="s">
        <v>1318</v>
      </c>
      <c r="J2393" s="654" t="s">
        <v>6082</v>
      </c>
    </row>
    <row r="2394" spans="6:10" ht="15" customHeight="1">
      <c r="F2394" s="654" t="s">
        <v>6083</v>
      </c>
      <c r="G2394" s="654" t="s">
        <v>852</v>
      </c>
      <c r="H2394" s="654" t="s">
        <v>851</v>
      </c>
      <c r="I2394" s="654" t="s">
        <v>1321</v>
      </c>
      <c r="J2394" s="654" t="s">
        <v>6084</v>
      </c>
    </row>
    <row r="2395" spans="6:10" ht="15" customHeight="1">
      <c r="F2395" s="654" t="s">
        <v>6085</v>
      </c>
      <c r="G2395" s="654" t="s">
        <v>852</v>
      </c>
      <c r="H2395" s="654" t="s">
        <v>851</v>
      </c>
      <c r="I2395" s="654" t="s">
        <v>1324</v>
      </c>
      <c r="J2395" s="654" t="s">
        <v>6086</v>
      </c>
    </row>
    <row r="2396" spans="6:10" ht="15" customHeight="1">
      <c r="F2396" s="654" t="s">
        <v>6087</v>
      </c>
      <c r="G2396" s="654" t="s">
        <v>852</v>
      </c>
      <c r="H2396" s="654" t="s">
        <v>851</v>
      </c>
      <c r="I2396" s="654" t="s">
        <v>1327</v>
      </c>
      <c r="J2396" s="654" t="s">
        <v>6088</v>
      </c>
    </row>
    <row r="2397" spans="6:10" ht="15" customHeight="1">
      <c r="F2397" s="654" t="s">
        <v>6089</v>
      </c>
      <c r="G2397" s="654" t="s">
        <v>852</v>
      </c>
      <c r="H2397" s="654" t="s">
        <v>851</v>
      </c>
      <c r="I2397" s="654" t="s">
        <v>1330</v>
      </c>
      <c r="J2397" s="654" t="s">
        <v>6090</v>
      </c>
    </row>
    <row r="2398" spans="6:10" ht="15" customHeight="1">
      <c r="F2398" s="654" t="s">
        <v>6091</v>
      </c>
      <c r="G2398" s="654" t="s">
        <v>852</v>
      </c>
      <c r="H2398" s="654" t="s">
        <v>851</v>
      </c>
      <c r="I2398" s="654" t="s">
        <v>1333</v>
      </c>
      <c r="J2398" s="654" t="s">
        <v>6092</v>
      </c>
    </row>
    <row r="2399" spans="6:10" ht="15" customHeight="1">
      <c r="F2399" s="654" t="s">
        <v>6093</v>
      </c>
      <c r="G2399" s="654" t="s">
        <v>852</v>
      </c>
      <c r="H2399" s="654" t="s">
        <v>851</v>
      </c>
      <c r="I2399" s="654" t="s">
        <v>1336</v>
      </c>
      <c r="J2399" s="654" t="s">
        <v>6094</v>
      </c>
    </row>
    <row r="2400" spans="6:10" ht="15" customHeight="1">
      <c r="F2400" s="654" t="s">
        <v>6095</v>
      </c>
      <c r="G2400" s="654" t="s">
        <v>852</v>
      </c>
      <c r="H2400" s="654" t="s">
        <v>851</v>
      </c>
      <c r="I2400" s="654" t="s">
        <v>1339</v>
      </c>
      <c r="J2400" s="654" t="s">
        <v>6096</v>
      </c>
    </row>
    <row r="2401" spans="6:10" ht="15" customHeight="1">
      <c r="F2401" s="654" t="s">
        <v>6097</v>
      </c>
      <c r="G2401" s="654" t="s">
        <v>852</v>
      </c>
      <c r="H2401" s="654" t="s">
        <v>851</v>
      </c>
      <c r="I2401" s="654" t="s">
        <v>1342</v>
      </c>
      <c r="J2401" s="654" t="s">
        <v>6098</v>
      </c>
    </row>
    <row r="2402" spans="6:10" ht="15" customHeight="1">
      <c r="F2402" s="654" t="s">
        <v>6099</v>
      </c>
      <c r="G2402" s="654" t="s">
        <v>854</v>
      </c>
      <c r="H2402" s="654" t="s">
        <v>853</v>
      </c>
      <c r="I2402" s="654" t="s">
        <v>868</v>
      </c>
      <c r="J2402" s="654" t="s">
        <v>6100</v>
      </c>
    </row>
    <row r="2403" spans="6:10" ht="15" customHeight="1">
      <c r="F2403" s="654" t="s">
        <v>6101</v>
      </c>
      <c r="G2403" s="654" t="s">
        <v>854</v>
      </c>
      <c r="H2403" s="654" t="s">
        <v>853</v>
      </c>
      <c r="I2403" s="654" t="s">
        <v>870</v>
      </c>
      <c r="J2403" s="654" t="s">
        <v>6102</v>
      </c>
    </row>
    <row r="2404" spans="6:10" ht="15" customHeight="1">
      <c r="F2404" s="654" t="s">
        <v>6103</v>
      </c>
      <c r="G2404" s="654" t="s">
        <v>854</v>
      </c>
      <c r="H2404" s="654" t="s">
        <v>853</v>
      </c>
      <c r="I2404" s="654" t="s">
        <v>874</v>
      </c>
      <c r="J2404" s="654" t="s">
        <v>6104</v>
      </c>
    </row>
    <row r="2405" spans="6:10" ht="15" customHeight="1">
      <c r="F2405" s="654" t="s">
        <v>6105</v>
      </c>
      <c r="G2405" s="654" t="s">
        <v>854</v>
      </c>
      <c r="H2405" s="654" t="s">
        <v>853</v>
      </c>
      <c r="I2405" s="654" t="s">
        <v>878</v>
      </c>
      <c r="J2405" s="654" t="s">
        <v>1532</v>
      </c>
    </row>
    <row r="2406" spans="6:10" ht="15" customHeight="1">
      <c r="F2406" s="654" t="s">
        <v>6106</v>
      </c>
      <c r="G2406" s="654" t="s">
        <v>854</v>
      </c>
      <c r="H2406" s="654" t="s">
        <v>853</v>
      </c>
      <c r="I2406" s="654" t="s">
        <v>881</v>
      </c>
      <c r="J2406" s="654" t="s">
        <v>6107</v>
      </c>
    </row>
    <row r="2407" spans="6:10" ht="15" customHeight="1">
      <c r="F2407" s="654" t="s">
        <v>6108</v>
      </c>
      <c r="G2407" s="654" t="s">
        <v>854</v>
      </c>
      <c r="H2407" s="654" t="s">
        <v>853</v>
      </c>
      <c r="I2407" s="654" t="s">
        <v>885</v>
      </c>
      <c r="J2407" s="654" t="s">
        <v>6109</v>
      </c>
    </row>
    <row r="2408" spans="6:10" ht="15" customHeight="1">
      <c r="F2408" s="654" t="s">
        <v>6110</v>
      </c>
      <c r="G2408" s="654" t="s">
        <v>854</v>
      </c>
      <c r="H2408" s="654" t="s">
        <v>853</v>
      </c>
      <c r="I2408" s="654" t="s">
        <v>888</v>
      </c>
      <c r="J2408" s="654" t="s">
        <v>6111</v>
      </c>
    </row>
    <row r="2409" spans="6:10" ht="15" customHeight="1">
      <c r="F2409" s="654" t="s">
        <v>6112</v>
      </c>
      <c r="G2409" s="654" t="s">
        <v>854</v>
      </c>
      <c r="H2409" s="654" t="s">
        <v>853</v>
      </c>
      <c r="I2409" s="654" t="s">
        <v>891</v>
      </c>
      <c r="J2409" s="654" t="s">
        <v>1057</v>
      </c>
    </row>
    <row r="2410" spans="6:10" ht="15" customHeight="1">
      <c r="F2410" s="654" t="s">
        <v>6113</v>
      </c>
      <c r="G2410" s="654" t="s">
        <v>854</v>
      </c>
      <c r="H2410" s="654" t="s">
        <v>853</v>
      </c>
      <c r="I2410" s="654" t="s">
        <v>894</v>
      </c>
      <c r="J2410" s="654" t="s">
        <v>6114</v>
      </c>
    </row>
    <row r="2411" spans="6:10" ht="15" customHeight="1">
      <c r="F2411" s="654" t="s">
        <v>6115</v>
      </c>
      <c r="G2411" s="654" t="s">
        <v>854</v>
      </c>
      <c r="H2411" s="654" t="s">
        <v>853</v>
      </c>
      <c r="I2411" s="654" t="s">
        <v>898</v>
      </c>
      <c r="J2411" s="654" t="s">
        <v>6116</v>
      </c>
    </row>
    <row r="2412" spans="6:10" ht="15" customHeight="1">
      <c r="F2412" s="654" t="s">
        <v>6117</v>
      </c>
      <c r="G2412" s="654" t="s">
        <v>854</v>
      </c>
      <c r="H2412" s="654" t="s">
        <v>853</v>
      </c>
      <c r="I2412" s="654" t="s">
        <v>901</v>
      </c>
      <c r="J2412" s="654" t="s">
        <v>6118</v>
      </c>
    </row>
    <row r="2413" spans="6:10" ht="15" customHeight="1">
      <c r="F2413" s="654" t="s">
        <v>6119</v>
      </c>
      <c r="G2413" s="654" t="s">
        <v>854</v>
      </c>
      <c r="H2413" s="654" t="s">
        <v>853</v>
      </c>
      <c r="I2413" s="654" t="s">
        <v>972</v>
      </c>
      <c r="J2413" s="654" t="s">
        <v>6120</v>
      </c>
    </row>
    <row r="2414" spans="6:10" ht="15" customHeight="1">
      <c r="F2414" s="654" t="s">
        <v>6121</v>
      </c>
      <c r="G2414" s="654" t="s">
        <v>854</v>
      </c>
      <c r="H2414" s="654" t="s">
        <v>853</v>
      </c>
      <c r="I2414" s="654" t="s">
        <v>974</v>
      </c>
      <c r="J2414" s="654" t="s">
        <v>6122</v>
      </c>
    </row>
    <row r="2415" spans="6:10" ht="15" customHeight="1">
      <c r="F2415" s="654" t="s">
        <v>6123</v>
      </c>
      <c r="G2415" s="654" t="s">
        <v>854</v>
      </c>
      <c r="H2415" s="654" t="s">
        <v>853</v>
      </c>
      <c r="I2415" s="654" t="s">
        <v>976</v>
      </c>
      <c r="J2415" s="654" t="s">
        <v>6124</v>
      </c>
    </row>
    <row r="2416" spans="6:10" ht="15" customHeight="1">
      <c r="F2416" s="654" t="s">
        <v>6125</v>
      </c>
      <c r="G2416" s="654" t="s">
        <v>854</v>
      </c>
      <c r="H2416" s="654" t="s">
        <v>853</v>
      </c>
      <c r="I2416" s="654" t="s">
        <v>979</v>
      </c>
      <c r="J2416" s="654" t="s">
        <v>6126</v>
      </c>
    </row>
    <row r="2417" spans="6:10" ht="15" customHeight="1">
      <c r="F2417" s="654" t="s">
        <v>6127</v>
      </c>
      <c r="G2417" s="654" t="s">
        <v>854</v>
      </c>
      <c r="H2417" s="654" t="s">
        <v>853</v>
      </c>
      <c r="I2417" s="654" t="s">
        <v>982</v>
      </c>
      <c r="J2417" s="654" t="s">
        <v>6128</v>
      </c>
    </row>
    <row r="2418" spans="6:10" ht="15" customHeight="1">
      <c r="F2418" s="654" t="s">
        <v>6129</v>
      </c>
      <c r="G2418" s="654" t="s">
        <v>854</v>
      </c>
      <c r="H2418" s="654" t="s">
        <v>853</v>
      </c>
      <c r="I2418" s="654" t="s">
        <v>985</v>
      </c>
      <c r="J2418" s="654" t="s">
        <v>1434</v>
      </c>
    </row>
    <row r="2419" spans="6:10" ht="15" customHeight="1">
      <c r="F2419" s="654" t="s">
        <v>6130</v>
      </c>
      <c r="G2419" s="654" t="s">
        <v>854</v>
      </c>
      <c r="H2419" s="654" t="s">
        <v>853</v>
      </c>
      <c r="I2419" s="654" t="s">
        <v>988</v>
      </c>
      <c r="J2419" s="654" t="s">
        <v>6131</v>
      </c>
    </row>
    <row r="2420" spans="6:10" ht="15" customHeight="1">
      <c r="F2420" s="654" t="s">
        <v>6132</v>
      </c>
      <c r="G2420" s="654" t="s">
        <v>854</v>
      </c>
      <c r="H2420" s="654" t="s">
        <v>853</v>
      </c>
      <c r="I2420" s="654" t="s">
        <v>991</v>
      </c>
      <c r="J2420" s="654" t="s">
        <v>6133</v>
      </c>
    </row>
    <row r="2421" spans="6:10" ht="15" customHeight="1">
      <c r="F2421" s="654" t="s">
        <v>6134</v>
      </c>
      <c r="G2421" s="654" t="s">
        <v>854</v>
      </c>
      <c r="H2421" s="654" t="s">
        <v>853</v>
      </c>
      <c r="I2421" s="654" t="s">
        <v>993</v>
      </c>
      <c r="J2421" s="654" t="s">
        <v>6135</v>
      </c>
    </row>
    <row r="2422" spans="6:10" ht="15" customHeight="1">
      <c r="F2422" s="654" t="s">
        <v>6136</v>
      </c>
      <c r="G2422" s="654" t="s">
        <v>854</v>
      </c>
      <c r="H2422" s="654" t="s">
        <v>853</v>
      </c>
      <c r="I2422" s="654" t="s">
        <v>996</v>
      </c>
      <c r="J2422" s="654" t="s">
        <v>6137</v>
      </c>
    </row>
    <row r="2423" spans="6:10" ht="15" customHeight="1">
      <c r="F2423" s="654" t="s">
        <v>6138</v>
      </c>
      <c r="G2423" s="654" t="s">
        <v>854</v>
      </c>
      <c r="H2423" s="654" t="s">
        <v>853</v>
      </c>
      <c r="I2423" s="654" t="s">
        <v>999</v>
      </c>
      <c r="J2423" s="654" t="s">
        <v>6139</v>
      </c>
    </row>
    <row r="2424" spans="6:10" ht="15" customHeight="1">
      <c r="F2424" s="654" t="s">
        <v>6140</v>
      </c>
      <c r="G2424" s="654" t="s">
        <v>854</v>
      </c>
      <c r="H2424" s="654" t="s">
        <v>853</v>
      </c>
      <c r="I2424" s="654" t="s">
        <v>1002</v>
      </c>
      <c r="J2424" s="654" t="s">
        <v>6141</v>
      </c>
    </row>
    <row r="2425" spans="6:10" ht="15" customHeight="1">
      <c r="F2425" s="654" t="s">
        <v>6142</v>
      </c>
      <c r="G2425" s="654" t="s">
        <v>854</v>
      </c>
      <c r="H2425" s="654" t="s">
        <v>853</v>
      </c>
      <c r="I2425" s="654" t="s">
        <v>1005</v>
      </c>
      <c r="J2425" s="654" t="s">
        <v>924</v>
      </c>
    </row>
    <row r="2426" spans="6:10" ht="15" customHeight="1">
      <c r="F2426" s="654" t="s">
        <v>6143</v>
      </c>
      <c r="G2426" s="654" t="s">
        <v>854</v>
      </c>
      <c r="H2426" s="654" t="s">
        <v>853</v>
      </c>
      <c r="I2426" s="654" t="s">
        <v>1008</v>
      </c>
      <c r="J2426" s="654" t="s">
        <v>6144</v>
      </c>
    </row>
    <row r="2427" spans="6:10" ht="15" customHeight="1">
      <c r="F2427" s="654" t="s">
        <v>6145</v>
      </c>
      <c r="G2427" s="654" t="s">
        <v>854</v>
      </c>
      <c r="H2427" s="654" t="s">
        <v>853</v>
      </c>
      <c r="I2427" s="654" t="s">
        <v>1011</v>
      </c>
      <c r="J2427" s="654" t="s">
        <v>6146</v>
      </c>
    </row>
    <row r="2428" spans="6:10" ht="15" customHeight="1">
      <c r="F2428" s="654" t="s">
        <v>6147</v>
      </c>
      <c r="G2428" s="654" t="s">
        <v>854</v>
      </c>
      <c r="H2428" s="654" t="s">
        <v>853</v>
      </c>
      <c r="I2428" s="654" t="s">
        <v>1014</v>
      </c>
      <c r="J2428" s="654" t="s">
        <v>2384</v>
      </c>
    </row>
    <row r="2429" spans="6:10" ht="15" customHeight="1">
      <c r="F2429" s="654" t="s">
        <v>6148</v>
      </c>
      <c r="G2429" s="654" t="s">
        <v>854</v>
      </c>
      <c r="H2429" s="654" t="s">
        <v>853</v>
      </c>
      <c r="I2429" s="654" t="s">
        <v>1017</v>
      </c>
      <c r="J2429" s="654" t="s">
        <v>6149</v>
      </c>
    </row>
    <row r="2430" spans="6:10" ht="15" customHeight="1">
      <c r="F2430" s="654" t="s">
        <v>6150</v>
      </c>
      <c r="G2430" s="654" t="s">
        <v>854</v>
      </c>
      <c r="H2430" s="654" t="s">
        <v>853</v>
      </c>
      <c r="I2430" s="654" t="s">
        <v>1020</v>
      </c>
      <c r="J2430" s="654" t="s">
        <v>6151</v>
      </c>
    </row>
    <row r="2431" spans="6:10" ht="15" customHeight="1">
      <c r="F2431" s="654" t="s">
        <v>6152</v>
      </c>
      <c r="G2431" s="654" t="s">
        <v>854</v>
      </c>
      <c r="H2431" s="654" t="s">
        <v>853</v>
      </c>
      <c r="I2431" s="654" t="s">
        <v>1023</v>
      </c>
      <c r="J2431" s="654" t="s">
        <v>6153</v>
      </c>
    </row>
    <row r="2432" spans="6:10" ht="15" customHeight="1">
      <c r="F2432" s="654" t="s">
        <v>6154</v>
      </c>
      <c r="G2432" s="654" t="s">
        <v>854</v>
      </c>
      <c r="H2432" s="654" t="s">
        <v>853</v>
      </c>
      <c r="I2432" s="654" t="s">
        <v>1026</v>
      </c>
      <c r="J2432" s="654" t="s">
        <v>6155</v>
      </c>
    </row>
    <row r="2433" spans="6:10" ht="15" customHeight="1">
      <c r="F2433" s="654" t="s">
        <v>6156</v>
      </c>
      <c r="G2433" s="654" t="s">
        <v>854</v>
      </c>
      <c r="H2433" s="654" t="s">
        <v>853</v>
      </c>
      <c r="I2433" s="654" t="s">
        <v>1029</v>
      </c>
      <c r="J2433" s="654" t="s">
        <v>823</v>
      </c>
    </row>
    <row r="2434" spans="6:10" ht="15" customHeight="1">
      <c r="F2434" s="654" t="s">
        <v>6157</v>
      </c>
      <c r="G2434" s="654" t="s">
        <v>854</v>
      </c>
      <c r="H2434" s="654" t="s">
        <v>853</v>
      </c>
      <c r="I2434" s="654" t="s">
        <v>1032</v>
      </c>
      <c r="J2434" s="654" t="s">
        <v>6158</v>
      </c>
    </row>
    <row r="2435" spans="6:10" ht="15" customHeight="1">
      <c r="F2435" s="654" t="s">
        <v>6159</v>
      </c>
      <c r="G2435" s="654" t="s">
        <v>854</v>
      </c>
      <c r="H2435" s="654" t="s">
        <v>853</v>
      </c>
      <c r="I2435" s="654" t="s">
        <v>1035</v>
      </c>
      <c r="J2435" s="654" t="s">
        <v>6160</v>
      </c>
    </row>
    <row r="2436" spans="6:10" ht="15" customHeight="1">
      <c r="F2436" s="654" t="s">
        <v>6161</v>
      </c>
      <c r="G2436" s="654" t="s">
        <v>854</v>
      </c>
      <c r="H2436" s="654" t="s">
        <v>853</v>
      </c>
      <c r="I2436" s="654" t="s">
        <v>1038</v>
      </c>
      <c r="J2436" s="654" t="s">
        <v>6162</v>
      </c>
    </row>
    <row r="2437" spans="6:10" ht="15" customHeight="1">
      <c r="F2437" s="654" t="s">
        <v>6163</v>
      </c>
      <c r="G2437" s="654" t="s">
        <v>854</v>
      </c>
      <c r="H2437" s="654" t="s">
        <v>853</v>
      </c>
      <c r="I2437" s="654" t="s">
        <v>1041</v>
      </c>
      <c r="J2437" s="654" t="s">
        <v>6164</v>
      </c>
    </row>
    <row r="2438" spans="6:10" ht="15" customHeight="1">
      <c r="F2438" s="654" t="s">
        <v>6165</v>
      </c>
      <c r="G2438" s="654" t="s">
        <v>854</v>
      </c>
      <c r="H2438" s="654" t="s">
        <v>853</v>
      </c>
      <c r="I2438" s="654" t="s">
        <v>1044</v>
      </c>
      <c r="J2438" s="654" t="s">
        <v>5719</v>
      </c>
    </row>
    <row r="2439" spans="6:10" ht="15" customHeight="1">
      <c r="F2439" s="654" t="s">
        <v>6166</v>
      </c>
      <c r="G2439" s="654" t="s">
        <v>854</v>
      </c>
      <c r="H2439" s="654" t="s">
        <v>853</v>
      </c>
      <c r="I2439" s="654" t="s">
        <v>1047</v>
      </c>
      <c r="J2439" s="654" t="s">
        <v>6167</v>
      </c>
    </row>
    <row r="2440" spans="6:10" ht="15" customHeight="1">
      <c r="F2440" s="654" t="s">
        <v>6168</v>
      </c>
      <c r="G2440" s="654" t="s">
        <v>854</v>
      </c>
      <c r="H2440" s="654" t="s">
        <v>853</v>
      </c>
      <c r="I2440" s="654" t="s">
        <v>1145</v>
      </c>
      <c r="J2440" s="654" t="s">
        <v>6169</v>
      </c>
    </row>
    <row r="2441" spans="6:10" ht="15" customHeight="1">
      <c r="F2441" s="654" t="s">
        <v>6170</v>
      </c>
      <c r="G2441" s="654" t="s">
        <v>854</v>
      </c>
      <c r="H2441" s="654" t="s">
        <v>853</v>
      </c>
      <c r="I2441" s="654" t="s">
        <v>1148</v>
      </c>
      <c r="J2441" s="654" t="s">
        <v>6171</v>
      </c>
    </row>
    <row r="2442" spans="6:10" ht="15" customHeight="1">
      <c r="F2442" s="654" t="s">
        <v>6172</v>
      </c>
      <c r="G2442" s="654" t="s">
        <v>854</v>
      </c>
      <c r="H2442" s="654" t="s">
        <v>853</v>
      </c>
      <c r="I2442" s="654" t="s">
        <v>1151</v>
      </c>
      <c r="J2442" s="654" t="s">
        <v>6173</v>
      </c>
    </row>
    <row r="2443" spans="6:10" ht="15" customHeight="1">
      <c r="F2443" s="654" t="s">
        <v>6174</v>
      </c>
      <c r="G2443" s="654" t="s">
        <v>854</v>
      </c>
      <c r="H2443" s="654" t="s">
        <v>853</v>
      </c>
      <c r="I2443" s="654" t="s">
        <v>1154</v>
      </c>
      <c r="J2443" s="654" t="s">
        <v>6175</v>
      </c>
    </row>
    <row r="2444" spans="6:10" ht="15" customHeight="1">
      <c r="F2444" s="654" t="s">
        <v>6176</v>
      </c>
      <c r="G2444" s="654" t="s">
        <v>854</v>
      </c>
      <c r="H2444" s="654" t="s">
        <v>853</v>
      </c>
      <c r="I2444" s="654" t="s">
        <v>1157</v>
      </c>
      <c r="J2444" s="654" t="s">
        <v>6177</v>
      </c>
    </row>
    <row r="2445" spans="6:10" ht="15" customHeight="1">
      <c r="F2445" s="654" t="s">
        <v>6178</v>
      </c>
      <c r="G2445" s="654" t="s">
        <v>854</v>
      </c>
      <c r="H2445" s="654" t="s">
        <v>853</v>
      </c>
      <c r="I2445" s="654" t="s">
        <v>1160</v>
      </c>
      <c r="J2445" s="654" t="s">
        <v>843</v>
      </c>
    </row>
    <row r="2446" spans="6:10" ht="15" customHeight="1">
      <c r="F2446" s="654" t="s">
        <v>6179</v>
      </c>
      <c r="G2446" s="654" t="s">
        <v>854</v>
      </c>
      <c r="H2446" s="654" t="s">
        <v>853</v>
      </c>
      <c r="I2446" s="654" t="s">
        <v>1163</v>
      </c>
      <c r="J2446" s="654" t="s">
        <v>6180</v>
      </c>
    </row>
    <row r="2447" spans="6:10" ht="15" customHeight="1">
      <c r="F2447" s="654" t="s">
        <v>6181</v>
      </c>
      <c r="G2447" s="654" t="s">
        <v>854</v>
      </c>
      <c r="H2447" s="654" t="s">
        <v>853</v>
      </c>
      <c r="I2447" s="654" t="s">
        <v>1166</v>
      </c>
      <c r="J2447" s="654" t="s">
        <v>6182</v>
      </c>
    </row>
    <row r="2448" spans="6:10" ht="15" customHeight="1">
      <c r="F2448" s="654" t="s">
        <v>6183</v>
      </c>
      <c r="G2448" s="654" t="s">
        <v>854</v>
      </c>
      <c r="H2448" s="654" t="s">
        <v>853</v>
      </c>
      <c r="I2448" s="654" t="s">
        <v>1169</v>
      </c>
      <c r="J2448" s="654" t="s">
        <v>6184</v>
      </c>
    </row>
    <row r="2449" spans="6:10" ht="15" customHeight="1">
      <c r="F2449" s="654" t="s">
        <v>6185</v>
      </c>
      <c r="G2449" s="654" t="s">
        <v>854</v>
      </c>
      <c r="H2449" s="654" t="s">
        <v>853</v>
      </c>
      <c r="I2449" s="654" t="s">
        <v>1172</v>
      </c>
      <c r="J2449" s="654" t="s">
        <v>6186</v>
      </c>
    </row>
    <row r="2450" spans="6:10" ht="15" customHeight="1">
      <c r="F2450" s="654" t="s">
        <v>6187</v>
      </c>
      <c r="G2450" s="654" t="s">
        <v>854</v>
      </c>
      <c r="H2450" s="654" t="s">
        <v>853</v>
      </c>
      <c r="I2450" s="654" t="s">
        <v>1174</v>
      </c>
      <c r="J2450" s="654" t="s">
        <v>6188</v>
      </c>
    </row>
    <row r="2451" spans="6:10" ht="15" customHeight="1">
      <c r="F2451" s="654" t="s">
        <v>6189</v>
      </c>
      <c r="G2451" s="654" t="s">
        <v>854</v>
      </c>
      <c r="H2451" s="654" t="s">
        <v>853</v>
      </c>
      <c r="I2451" s="654" t="s">
        <v>1177</v>
      </c>
      <c r="J2451" s="654" t="s">
        <v>6190</v>
      </c>
    </row>
    <row r="2452" spans="6:10" ht="15" customHeight="1">
      <c r="F2452" s="654" t="s">
        <v>6191</v>
      </c>
      <c r="G2452" s="654" t="s">
        <v>854</v>
      </c>
      <c r="H2452" s="654" t="s">
        <v>853</v>
      </c>
      <c r="I2452" s="654" t="s">
        <v>1180</v>
      </c>
      <c r="J2452" s="654" t="s">
        <v>6192</v>
      </c>
    </row>
    <row r="2453" spans="6:10" ht="15" customHeight="1">
      <c r="F2453" s="654" t="s">
        <v>6193</v>
      </c>
      <c r="G2453" s="654" t="s">
        <v>854</v>
      </c>
      <c r="H2453" s="654" t="s">
        <v>853</v>
      </c>
      <c r="I2453" s="654" t="s">
        <v>1183</v>
      </c>
      <c r="J2453" s="654" t="s">
        <v>6194</v>
      </c>
    </row>
    <row r="2454" spans="6:10" ht="15" customHeight="1">
      <c r="F2454" s="654" t="s">
        <v>6195</v>
      </c>
      <c r="G2454" s="654" t="s">
        <v>854</v>
      </c>
      <c r="H2454" s="654" t="s">
        <v>853</v>
      </c>
      <c r="I2454" s="654" t="s">
        <v>1186</v>
      </c>
      <c r="J2454" s="654" t="s">
        <v>6196</v>
      </c>
    </row>
    <row r="2455" spans="6:10" ht="15" customHeight="1">
      <c r="F2455" s="654" t="s">
        <v>6197</v>
      </c>
      <c r="G2455" s="654" t="s">
        <v>854</v>
      </c>
      <c r="H2455" s="654" t="s">
        <v>853</v>
      </c>
      <c r="I2455" s="654" t="s">
        <v>1189</v>
      </c>
      <c r="J2455" s="654" t="s">
        <v>2254</v>
      </c>
    </row>
    <row r="2456" spans="6:10" ht="15" customHeight="1">
      <c r="F2456" s="654" t="s">
        <v>6198</v>
      </c>
      <c r="G2456" s="654" t="s">
        <v>854</v>
      </c>
      <c r="H2456" s="654" t="s">
        <v>853</v>
      </c>
      <c r="I2456" s="654" t="s">
        <v>1192</v>
      </c>
      <c r="J2456" s="654" t="s">
        <v>6199</v>
      </c>
    </row>
    <row r="2457" spans="6:10" ht="15" customHeight="1">
      <c r="F2457" s="654" t="s">
        <v>6200</v>
      </c>
      <c r="G2457" s="654" t="s">
        <v>854</v>
      </c>
      <c r="H2457" s="654" t="s">
        <v>853</v>
      </c>
      <c r="I2457" s="654" t="s">
        <v>1195</v>
      </c>
      <c r="J2457" s="654" t="s">
        <v>853</v>
      </c>
    </row>
    <row r="2458" spans="6:10" ht="15" customHeight="1">
      <c r="F2458" s="654" t="s">
        <v>6201</v>
      </c>
      <c r="G2458" s="654" t="s">
        <v>854</v>
      </c>
      <c r="H2458" s="654" t="s">
        <v>853</v>
      </c>
      <c r="I2458" s="654" t="s">
        <v>1198</v>
      </c>
      <c r="J2458" s="654" t="s">
        <v>6202</v>
      </c>
    </row>
    <row r="2459" spans="6:10" ht="15" customHeight="1">
      <c r="F2459" s="654" t="s">
        <v>6203</v>
      </c>
      <c r="G2459" s="654" t="s">
        <v>854</v>
      </c>
      <c r="H2459" s="654" t="s">
        <v>853</v>
      </c>
      <c r="I2459" s="654" t="s">
        <v>1201</v>
      </c>
      <c r="J2459" s="654" t="s">
        <v>6204</v>
      </c>
    </row>
    <row r="2460" spans="6:10" ht="15" customHeight="1"/>
    <row r="2461" spans="6:10" ht="15" hidden="1" customHeight="1"/>
    <row r="2462" spans="6:10" ht="15" hidden="1" customHeight="1"/>
    <row r="2463" spans="6:10" ht="15" hidden="1" customHeight="1"/>
    <row r="2464" spans="6:10" ht="15" hidden="1" customHeight="1"/>
    <row r="2465" ht="15" hidden="1" customHeight="1"/>
    <row r="2466" ht="15" hidden="1" customHeight="1"/>
    <row r="2467" ht="15" hidden="1" customHeight="1"/>
    <row r="2468" ht="15" hidden="1" customHeight="1"/>
    <row r="2469" ht="15" hidden="1" customHeight="1"/>
    <row r="2470" ht="15" hidden="1" customHeight="1"/>
    <row r="2471" ht="15" hidden="1" customHeight="1"/>
    <row r="2472" ht="15" hidden="1" customHeight="1"/>
    <row r="2473" ht="15" hidden="1" customHeight="1"/>
    <row r="2474" ht="15" hidden="1" customHeight="1"/>
    <row r="2475" ht="15" hidden="1" customHeight="1"/>
    <row r="2476" ht="15" hidden="1" customHeight="1"/>
    <row r="2477" ht="15" hidden="1" customHeight="1"/>
    <row r="2478" ht="15" hidden="1" customHeight="1"/>
    <row r="2479" ht="15" hidden="1" customHeight="1"/>
    <row r="2480" ht="15" hidden="1" customHeight="1"/>
    <row r="2481" ht="15" hidden="1" customHeight="1"/>
    <row r="2482" ht="15" hidden="1" customHeight="1"/>
    <row r="2483" ht="15" hidden="1" customHeight="1"/>
    <row r="2484" ht="15" hidden="1" customHeight="1"/>
    <row r="2485" ht="15" hidden="1" customHeight="1"/>
    <row r="2486" ht="15" hidden="1" customHeight="1"/>
    <row r="2487" ht="15" hidden="1" customHeight="1"/>
    <row r="2488" ht="15" hidden="1" customHeight="1"/>
    <row r="2489" ht="15" hidden="1" customHeight="1"/>
    <row r="2490" ht="15" hidden="1" customHeight="1"/>
    <row r="2491" ht="15" hidden="1" customHeight="1"/>
    <row r="2492" ht="15" hidden="1" customHeight="1"/>
    <row r="2493" ht="15" hidden="1" customHeight="1"/>
    <row r="2494" ht="15" hidden="1" customHeight="1"/>
    <row r="2495" ht="15" hidden="1" customHeight="1"/>
    <row r="2496" ht="15" hidden="1" customHeight="1"/>
    <row r="2497" ht="15" hidden="1" customHeight="1"/>
    <row r="2498" ht="15" hidden="1" customHeight="1"/>
    <row r="2499" ht="15" hidden="1" customHeight="1"/>
    <row r="2500" ht="15" hidden="1" customHeight="1"/>
    <row r="2501" ht="15" hidden="1" customHeight="1"/>
    <row r="2502" ht="15" hidden="1" customHeight="1"/>
    <row r="2503" ht="15" hidden="1" customHeight="1"/>
    <row r="2504" ht="15" hidden="1" customHeight="1"/>
    <row r="2505" ht="15" hidden="1" customHeight="1"/>
    <row r="2506" ht="15" hidden="1" customHeight="1"/>
    <row r="2507" ht="15" hidden="1" customHeight="1"/>
    <row r="2508" ht="15" hidden="1" customHeight="1"/>
    <row r="2509" ht="15" hidden="1" customHeight="1"/>
    <row r="2510" ht="15" hidden="1" customHeight="1"/>
    <row r="2511" ht="15" hidden="1" customHeight="1"/>
    <row r="2512" ht="15" hidden="1" customHeight="1"/>
    <row r="2513" ht="15" hidden="1" customHeight="1"/>
    <row r="2514" ht="15" hidden="1" customHeight="1"/>
    <row r="2515" ht="15" hidden="1" customHeight="1"/>
    <row r="2516" ht="15" hidden="1" customHeight="1"/>
    <row r="2517" ht="15" hidden="1" customHeight="1"/>
    <row r="2518" ht="15" hidden="1" customHeight="1"/>
    <row r="2519" ht="15" hidden="1" customHeight="1"/>
    <row r="2520" ht="15" hidden="1" customHeight="1"/>
    <row r="2521" ht="15" hidden="1" customHeight="1"/>
    <row r="2522" ht="15" hidden="1" customHeight="1"/>
    <row r="2523" ht="15" hidden="1" customHeight="1"/>
    <row r="2524" ht="15" hidden="1" customHeight="1"/>
    <row r="2525" ht="15" hidden="1" customHeight="1"/>
    <row r="2526" ht="15" hidden="1" customHeight="1"/>
    <row r="2527" ht="15" hidden="1" customHeight="1"/>
    <row r="2528" ht="15" hidden="1" customHeight="1"/>
    <row r="2529" ht="15" hidden="1" customHeight="1"/>
    <row r="2530" ht="15" hidden="1" customHeight="1"/>
    <row r="2531" ht="15" hidden="1" customHeight="1"/>
    <row r="2532" ht="15" hidden="1" customHeight="1"/>
    <row r="2533" ht="15" hidden="1" customHeight="1"/>
    <row r="2534" ht="15" hidden="1" customHeight="1"/>
    <row r="2535" ht="15" hidden="1" customHeight="1"/>
    <row r="2536" ht="15" hidden="1" customHeight="1"/>
    <row r="2537" ht="15" hidden="1" customHeight="1"/>
    <row r="2538" ht="15" hidden="1" customHeight="1"/>
    <row r="2539" ht="15" hidden="1" customHeight="1"/>
    <row r="2540" ht="15" hidden="1" customHeight="1"/>
    <row r="2541" ht="15" hidden="1" customHeight="1"/>
    <row r="2542" ht="15" hidden="1" customHeight="1"/>
    <row r="2543" ht="15" hidden="1" customHeight="1"/>
    <row r="2544" ht="15" hidden="1" customHeight="1"/>
    <row r="2545" ht="15" hidden="1" customHeight="1"/>
    <row r="2546" ht="15" hidden="1" customHeight="1"/>
    <row r="2547" ht="15" hidden="1" customHeight="1"/>
    <row r="2548" ht="15" hidden="1" customHeight="1"/>
    <row r="2549" ht="15" hidden="1" customHeight="1"/>
    <row r="2550" ht="15" hidden="1" customHeight="1"/>
    <row r="2551" ht="15" hidden="1" customHeight="1"/>
    <row r="2552" ht="15" hidden="1" customHeight="1"/>
    <row r="2553" ht="15" hidden="1" customHeight="1"/>
    <row r="2554" ht="15" hidden="1" customHeight="1"/>
    <row r="2555" ht="15" hidden="1" customHeight="1"/>
    <row r="2556" ht="15" hidden="1" customHeight="1"/>
    <row r="2557" ht="15" hidden="1" customHeight="1"/>
    <row r="2558" ht="15" hidden="1" customHeight="1"/>
    <row r="2559" ht="15" hidden="1" customHeight="1"/>
    <row r="2560" ht="15" hidden="1" customHeight="1"/>
    <row r="2561" ht="15" hidden="1" customHeight="1"/>
    <row r="2562" ht="15" hidden="1" customHeight="1"/>
    <row r="2563" ht="15" hidden="1" customHeight="1"/>
    <row r="2564" ht="15" hidden="1" customHeight="1"/>
    <row r="2565" ht="15" hidden="1" customHeight="1"/>
    <row r="2566" ht="15" hidden="1" customHeight="1"/>
    <row r="2567" ht="15" hidden="1" customHeight="1"/>
    <row r="2568" ht="15" hidden="1" customHeight="1"/>
    <row r="2569" ht="15" hidden="1" customHeight="1"/>
    <row r="2570" ht="15" hidden="1" customHeight="1"/>
    <row r="2571" ht="15" hidden="1" customHeight="1"/>
    <row r="2572" ht="15" hidden="1" customHeight="1"/>
    <row r="2573" ht="15" hidden="1" customHeight="1"/>
    <row r="2574" ht="15" hidden="1" customHeight="1"/>
    <row r="2575" ht="15" hidden="1" customHeight="1"/>
    <row r="2576" ht="15" hidden="1" customHeight="1"/>
    <row r="2577" ht="15" hidden="1" customHeight="1"/>
    <row r="2578" ht="15" hidden="1" customHeight="1"/>
    <row r="2579" ht="15" hidden="1" customHeight="1"/>
    <row r="2580" ht="15" hidden="1" customHeight="1"/>
    <row r="2581" ht="15" hidden="1" customHeight="1"/>
    <row r="2582" ht="15" hidden="1" customHeight="1"/>
    <row r="2583" ht="15" hidden="1" customHeight="1"/>
    <row r="2584" ht="15" hidden="1" customHeight="1"/>
    <row r="2585" ht="15" hidden="1" customHeight="1"/>
    <row r="2586" ht="15" hidden="1" customHeight="1"/>
    <row r="2587" ht="15" hidden="1" customHeight="1"/>
    <row r="2588" ht="15" hidden="1" customHeight="1"/>
    <row r="2589" ht="15" hidden="1" customHeight="1"/>
    <row r="2590" ht="15" hidden="1" customHeight="1"/>
    <row r="2591" ht="15" hidden="1" customHeight="1"/>
    <row r="2592" ht="15" hidden="1" customHeight="1"/>
    <row r="2593" ht="15" hidden="1" customHeight="1"/>
    <row r="2594" ht="15" hidden="1" customHeight="1"/>
    <row r="2595" ht="15" hidden="1" customHeight="1"/>
    <row r="2596" ht="15" hidden="1" customHeight="1"/>
    <row r="2597" ht="15" hidden="1" customHeight="1"/>
    <row r="2598" ht="15" hidden="1" customHeight="1"/>
    <row r="2599" ht="15" hidden="1" customHeight="1"/>
    <row r="2600" ht="15" hidden="1" customHeight="1"/>
    <row r="2601" ht="15" hidden="1" customHeight="1"/>
    <row r="2602" ht="15" hidden="1" customHeight="1"/>
    <row r="2603" ht="15" hidden="1" customHeight="1"/>
    <row r="2604" ht="15" hidden="1" customHeight="1"/>
    <row r="2605" ht="15" hidden="1" customHeight="1"/>
    <row r="2606" ht="15" hidden="1" customHeight="1"/>
    <row r="2607" ht="15" hidden="1" customHeight="1"/>
    <row r="2608" ht="15" hidden="1" customHeight="1"/>
    <row r="2609" ht="15" hidden="1" customHeight="1"/>
    <row r="2610" ht="15" hidden="1" customHeight="1"/>
    <row r="2611" ht="15" hidden="1" customHeight="1"/>
    <row r="2612" ht="15" hidden="1" customHeight="1"/>
    <row r="2613" ht="15" hidden="1" customHeight="1"/>
    <row r="2614" ht="15" hidden="1" customHeight="1"/>
    <row r="2615" ht="15" hidden="1" customHeight="1"/>
    <row r="2616" ht="15" hidden="1" customHeight="1"/>
    <row r="2617" ht="15" hidden="1" customHeight="1"/>
    <row r="2618" ht="15" hidden="1" customHeight="1"/>
    <row r="2619" ht="15" hidden="1" customHeight="1"/>
    <row r="2620" ht="15" hidden="1" customHeight="1"/>
    <row r="2621" ht="15" hidden="1" customHeight="1"/>
    <row r="2622" ht="15" hidden="1" customHeight="1"/>
    <row r="2623" ht="15" hidden="1" customHeight="1"/>
    <row r="2624" ht="15" hidden="1" customHeight="1"/>
    <row r="2625" ht="15" hidden="1" customHeight="1"/>
    <row r="2626" ht="15" hidden="1" customHeight="1"/>
    <row r="2627" ht="15" hidden="1" customHeight="1"/>
    <row r="2628" ht="15" hidden="1" customHeight="1"/>
    <row r="2629" ht="15" hidden="1" customHeight="1"/>
    <row r="2630" ht="15" hidden="1" customHeight="1"/>
    <row r="2631" ht="15" hidden="1" customHeight="1"/>
    <row r="2632" ht="15" hidden="1" customHeight="1"/>
    <row r="2633" ht="15" hidden="1" customHeight="1"/>
    <row r="2634" ht="15" hidden="1" customHeight="1"/>
    <row r="2635" ht="15" hidden="1" customHeight="1"/>
    <row r="2636" ht="15" hidden="1" customHeight="1"/>
    <row r="2637" ht="15" hidden="1" customHeight="1"/>
    <row r="2638" ht="15" hidden="1" customHeight="1"/>
    <row r="2639" ht="15" hidden="1" customHeight="1"/>
    <row r="2640" ht="15" hidden="1" customHeight="1"/>
    <row r="2641" ht="15" hidden="1" customHeight="1"/>
    <row r="2642" ht="15" hidden="1" customHeight="1"/>
    <row r="2643" ht="15" hidden="1" customHeight="1"/>
    <row r="2644" ht="15" hidden="1" customHeight="1"/>
    <row r="2645" ht="15" hidden="1" customHeight="1"/>
    <row r="2646" ht="15" hidden="1" customHeight="1"/>
    <row r="2647" ht="15" hidden="1" customHeight="1"/>
    <row r="2648" ht="15" hidden="1" customHeight="1"/>
    <row r="2649" ht="15" hidden="1" customHeight="1"/>
    <row r="2650" ht="15" hidden="1" customHeight="1"/>
    <row r="2651" ht="15" hidden="1" customHeight="1"/>
    <row r="2652" ht="15" hidden="1" customHeight="1"/>
    <row r="2653" ht="15" hidden="1" customHeight="1"/>
    <row r="2654" ht="15" hidden="1" customHeight="1"/>
    <row r="2655" ht="15" hidden="1" customHeight="1"/>
    <row r="2656" ht="15" hidden="1" customHeight="1"/>
    <row r="2657" ht="15" hidden="1" customHeight="1"/>
    <row r="2658" ht="15" hidden="1" customHeight="1"/>
    <row r="2659" ht="15" hidden="1" customHeight="1"/>
    <row r="2660" ht="15" hidden="1" customHeight="1"/>
    <row r="2661" ht="15" hidden="1" customHeight="1"/>
    <row r="2662" ht="15" hidden="1" customHeight="1"/>
    <row r="2663" ht="15" hidden="1" customHeight="1"/>
    <row r="2664" ht="15" hidden="1" customHeight="1"/>
    <row r="2665" ht="15" hidden="1" customHeight="1"/>
    <row r="2666" ht="15" hidden="1" customHeight="1"/>
    <row r="2667" ht="15" hidden="1" customHeight="1"/>
    <row r="2668" ht="15" hidden="1" customHeight="1"/>
    <row r="2669" ht="15" hidden="1" customHeight="1"/>
    <row r="2670" ht="15" hidden="1" customHeight="1"/>
    <row r="2671" ht="15" hidden="1" customHeight="1"/>
    <row r="2672" ht="15" hidden="1" customHeight="1"/>
    <row r="2673" ht="15" hidden="1" customHeight="1"/>
    <row r="2674" ht="15" hidden="1" customHeight="1"/>
    <row r="2675" ht="15" hidden="1" customHeight="1"/>
    <row r="2676" ht="15" hidden="1" customHeight="1"/>
    <row r="2677" ht="15" hidden="1" customHeight="1"/>
    <row r="2678" ht="15" hidden="1" customHeight="1"/>
    <row r="2679" ht="15" hidden="1" customHeight="1"/>
    <row r="2680" ht="15" hidden="1" customHeight="1"/>
    <row r="2681" ht="15" hidden="1" customHeight="1"/>
    <row r="2682" ht="15" hidden="1" customHeight="1"/>
    <row r="2683" ht="15" hidden="1" customHeight="1"/>
    <row r="2684" ht="15" hidden="1" customHeight="1"/>
    <row r="2685" ht="15" hidden="1" customHeight="1"/>
    <row r="2686" ht="15" hidden="1" customHeight="1"/>
    <row r="2687" ht="15" hidden="1" customHeight="1"/>
    <row r="2688" ht="15" hidden="1" customHeight="1"/>
    <row r="2689" ht="15" hidden="1" customHeight="1"/>
    <row r="2690" ht="15" hidden="1" customHeight="1"/>
    <row r="2691" ht="15" hidden="1" customHeight="1"/>
    <row r="2692" ht="15" hidden="1" customHeight="1"/>
    <row r="2693" ht="15" hidden="1" customHeight="1"/>
    <row r="2694" ht="15" hidden="1" customHeight="1"/>
    <row r="2695" ht="15" hidden="1" customHeight="1"/>
    <row r="2696" ht="15" hidden="1" customHeight="1"/>
    <row r="2697" ht="15" hidden="1" customHeight="1"/>
    <row r="2698" ht="15" hidden="1" customHeight="1"/>
    <row r="2699" ht="15" hidden="1" customHeight="1"/>
    <row r="2700" ht="15" hidden="1" customHeight="1"/>
    <row r="2701" ht="15" hidden="1" customHeight="1"/>
    <row r="2702" ht="15" hidden="1" customHeight="1"/>
    <row r="2703" ht="15" hidden="1" customHeight="1"/>
    <row r="2704" ht="15" hidden="1" customHeight="1"/>
    <row r="2705" ht="15" hidden="1" customHeight="1"/>
    <row r="2706" ht="15" hidden="1" customHeight="1"/>
    <row r="2707" ht="15" hidden="1" customHeight="1"/>
    <row r="2708" ht="15" hidden="1" customHeight="1"/>
    <row r="2709" ht="15" hidden="1" customHeight="1"/>
    <row r="2710" ht="15" hidden="1" customHeight="1"/>
    <row r="2711" ht="15" hidden="1" customHeight="1"/>
    <row r="2712" ht="15" hidden="1" customHeight="1"/>
    <row r="2713" ht="15" hidden="1" customHeight="1"/>
    <row r="2714" ht="15" hidden="1" customHeight="1"/>
    <row r="2715" ht="15" hidden="1" customHeight="1"/>
    <row r="2716" ht="15" hidden="1" customHeight="1"/>
    <row r="2717" ht="15" hidden="1" customHeight="1"/>
    <row r="2718" ht="15" hidden="1" customHeight="1"/>
    <row r="2719" ht="15" hidden="1" customHeight="1"/>
    <row r="2720" ht="15" hidden="1" customHeight="1"/>
    <row r="2721" ht="15" hidden="1" customHeight="1"/>
    <row r="2722" ht="15" hidden="1" customHeight="1"/>
    <row r="2723" ht="15" hidden="1" customHeight="1"/>
    <row r="2724" ht="15" hidden="1" customHeight="1"/>
    <row r="2725" ht="15" hidden="1" customHeight="1"/>
    <row r="2726" ht="15" hidden="1" customHeight="1"/>
    <row r="2727" ht="15" hidden="1" customHeight="1"/>
    <row r="2728" ht="15" hidden="1" customHeight="1"/>
    <row r="2729" ht="15" hidden="1" customHeight="1"/>
    <row r="2730" ht="15" hidden="1" customHeight="1"/>
    <row r="2731" ht="15" hidden="1" customHeight="1"/>
    <row r="2732" ht="15" hidden="1" customHeight="1"/>
    <row r="2733" ht="15" hidden="1" customHeight="1"/>
    <row r="2734" ht="15" hidden="1" customHeight="1"/>
    <row r="2735" ht="15" hidden="1" customHeight="1"/>
    <row r="2736" ht="15" hidden="1" customHeight="1"/>
    <row r="2737" ht="15" hidden="1" customHeight="1"/>
    <row r="2738" ht="15" hidden="1" customHeight="1"/>
    <row r="2739" ht="15" hidden="1" customHeight="1"/>
    <row r="2740" ht="15" hidden="1" customHeight="1"/>
    <row r="2741" ht="15" hidden="1" customHeight="1"/>
    <row r="2742" ht="15" hidden="1" customHeight="1"/>
    <row r="2743" ht="15" hidden="1" customHeight="1"/>
    <row r="2744" ht="15" hidden="1" customHeight="1"/>
    <row r="2745" ht="15" hidden="1" customHeight="1"/>
    <row r="2746" ht="15" hidden="1" customHeight="1"/>
    <row r="2747" ht="15" hidden="1" customHeight="1"/>
    <row r="2748" ht="15" hidden="1" customHeight="1"/>
    <row r="2749" ht="15" hidden="1" customHeight="1"/>
    <row r="2750" ht="15" hidden="1" customHeight="1"/>
    <row r="2751" ht="15" hidden="1" customHeight="1"/>
    <row r="2752" ht="15" hidden="1" customHeight="1"/>
    <row r="2753" ht="15" hidden="1" customHeight="1"/>
    <row r="2754" ht="15" hidden="1" customHeight="1"/>
    <row r="2755" ht="15" hidden="1" customHeight="1"/>
    <row r="2756" ht="15" hidden="1" customHeight="1"/>
    <row r="2757" ht="15" hidden="1" customHeight="1"/>
    <row r="2758" ht="15" hidden="1" customHeight="1"/>
    <row r="2759" ht="15" hidden="1" customHeight="1"/>
    <row r="2760" ht="15" hidden="1" customHeight="1"/>
    <row r="2761" ht="15" hidden="1" customHeight="1"/>
    <row r="2762" ht="15" hidden="1" customHeight="1"/>
    <row r="2763" ht="15" hidden="1" customHeight="1"/>
    <row r="2764" ht="15" hidden="1" customHeight="1"/>
    <row r="2765" ht="15" hidden="1" customHeight="1"/>
    <row r="2766" ht="15" hidden="1" customHeight="1"/>
    <row r="2767" ht="15" hidden="1" customHeight="1"/>
    <row r="2768" ht="15" hidden="1" customHeight="1"/>
    <row r="2769" ht="15" hidden="1" customHeight="1"/>
    <row r="2770" ht="15" hidden="1" customHeight="1"/>
    <row r="2771" ht="15" hidden="1" customHeight="1"/>
    <row r="2772" ht="15" hidden="1" customHeight="1"/>
    <row r="2773" ht="15" hidden="1" customHeight="1"/>
    <row r="2774" ht="15" hidden="1" customHeight="1"/>
    <row r="2775" ht="15" hidden="1" customHeight="1"/>
    <row r="2776" ht="15" hidden="1" customHeight="1"/>
    <row r="2777" ht="15" hidden="1" customHeight="1"/>
    <row r="2778" ht="15" hidden="1" customHeight="1"/>
    <row r="2779" ht="15" hidden="1" customHeight="1"/>
    <row r="2780" ht="15" hidden="1" customHeight="1"/>
    <row r="2781" ht="15" hidden="1" customHeight="1"/>
    <row r="2782" ht="15" hidden="1" customHeight="1"/>
    <row r="2783" ht="15" hidden="1" customHeight="1"/>
    <row r="2784" ht="15" hidden="1" customHeight="1"/>
    <row r="2785" ht="15" hidden="1" customHeight="1"/>
    <row r="2786" ht="15" hidden="1" customHeight="1"/>
    <row r="2787" ht="15" hidden="1" customHeight="1"/>
    <row r="2788" ht="15" hidden="1" customHeight="1"/>
    <row r="2789" ht="15" hidden="1" customHeight="1"/>
    <row r="2790" ht="15" hidden="1" customHeight="1"/>
    <row r="2791" ht="15" hidden="1" customHeight="1"/>
    <row r="2792" ht="15" hidden="1" customHeight="1"/>
    <row r="2793" ht="15" hidden="1" customHeight="1"/>
    <row r="2794" ht="15" hidden="1" customHeight="1"/>
    <row r="2795" ht="15" hidden="1" customHeight="1"/>
    <row r="2796" ht="15" hidden="1" customHeight="1"/>
    <row r="2797" ht="15" hidden="1" customHeight="1"/>
    <row r="2798" ht="15" hidden="1" customHeight="1"/>
    <row r="2799" ht="15" hidden="1" customHeight="1"/>
    <row r="2800" ht="15" hidden="1" customHeight="1"/>
    <row r="2801" ht="15" hidden="1" customHeight="1"/>
    <row r="2802" ht="15" hidden="1" customHeight="1"/>
    <row r="2803" ht="15" hidden="1" customHeight="1"/>
    <row r="2804" ht="15" hidden="1" customHeight="1"/>
    <row r="2805" ht="15" hidden="1" customHeight="1"/>
    <row r="2806" ht="15" hidden="1" customHeight="1"/>
    <row r="2807" ht="15" hidden="1" customHeight="1"/>
    <row r="2808" ht="15" hidden="1" customHeight="1"/>
    <row r="2809" ht="15" hidden="1" customHeight="1"/>
    <row r="2810" ht="15" hidden="1" customHeight="1"/>
    <row r="2811" ht="15" hidden="1" customHeight="1"/>
    <row r="2812" ht="15" hidden="1" customHeight="1"/>
    <row r="2813" ht="15" hidden="1" customHeight="1"/>
    <row r="2814" ht="15" hidden="1" customHeight="1"/>
    <row r="2815" ht="15" hidden="1" customHeight="1"/>
    <row r="2816" ht="15" hidden="1" customHeight="1"/>
    <row r="2817" ht="15" hidden="1" customHeight="1"/>
    <row r="2818" ht="15" hidden="1" customHeight="1"/>
    <row r="2819" ht="15" hidden="1" customHeight="1"/>
    <row r="2820" ht="15" hidden="1" customHeight="1"/>
    <row r="2821" ht="15" hidden="1" customHeight="1"/>
    <row r="2822" ht="15" hidden="1" customHeight="1"/>
    <row r="2823" ht="15" hidden="1" customHeight="1"/>
    <row r="2824" ht="15" hidden="1" customHeight="1"/>
    <row r="2825" ht="15" hidden="1" customHeight="1"/>
    <row r="2826" ht="15" hidden="1" customHeight="1"/>
    <row r="2827" ht="15" hidden="1" customHeight="1"/>
    <row r="2828" ht="15" hidden="1" customHeight="1"/>
    <row r="2829" ht="15" hidden="1" customHeight="1"/>
    <row r="2830" ht="15" hidden="1" customHeight="1"/>
    <row r="2831" ht="15" hidden="1" customHeight="1"/>
    <row r="2832" ht="15" hidden="1" customHeight="1"/>
    <row r="2833" ht="15" hidden="1" customHeight="1"/>
    <row r="2834" ht="15" hidden="1" customHeight="1"/>
    <row r="2835" ht="15" hidden="1" customHeight="1"/>
    <row r="2836" ht="15" hidden="1" customHeight="1"/>
    <row r="2837" ht="15" hidden="1" customHeight="1"/>
    <row r="2838" ht="15" hidden="1" customHeight="1"/>
    <row r="2839" ht="15" hidden="1" customHeight="1"/>
    <row r="2840" ht="15" hidden="1" customHeight="1"/>
    <row r="2841" ht="15" hidden="1" customHeight="1"/>
    <row r="2842" ht="15" hidden="1" customHeight="1"/>
    <row r="2843" ht="15" hidden="1" customHeight="1"/>
    <row r="2844" ht="15" hidden="1" customHeight="1"/>
    <row r="2845" ht="15" hidden="1" customHeight="1"/>
    <row r="2846" ht="15" hidden="1" customHeight="1"/>
    <row r="2847" ht="15" hidden="1" customHeight="1"/>
    <row r="2848" ht="15" hidden="1" customHeight="1"/>
    <row r="2849" ht="15" hidden="1" customHeight="1"/>
    <row r="2850" ht="15" hidden="1" customHeight="1"/>
    <row r="2851" ht="15" hidden="1" customHeight="1"/>
    <row r="2852" ht="15" hidden="1" customHeight="1"/>
    <row r="2853" ht="15" hidden="1" customHeight="1"/>
    <row r="2854" ht="15" hidden="1" customHeight="1"/>
    <row r="2855" ht="15" hidden="1" customHeight="1"/>
    <row r="2856" ht="15" hidden="1" customHeight="1"/>
    <row r="2857" ht="15" hidden="1" customHeight="1"/>
    <row r="2858" ht="15" hidden="1" customHeight="1"/>
    <row r="2859" ht="15" hidden="1" customHeight="1"/>
    <row r="2860" ht="15" hidden="1" customHeight="1"/>
    <row r="2861" ht="15" hidden="1" customHeight="1"/>
    <row r="2862" ht="15" hidden="1" customHeight="1"/>
    <row r="2863" ht="15" hidden="1" customHeight="1"/>
    <row r="2864" ht="15" hidden="1" customHeight="1"/>
    <row r="2865" ht="15" hidden="1" customHeight="1"/>
    <row r="2866" ht="15" hidden="1" customHeight="1"/>
    <row r="2867" ht="15" hidden="1" customHeight="1"/>
    <row r="2868" ht="15" hidden="1" customHeight="1"/>
    <row r="2869" ht="15" hidden="1" customHeight="1"/>
    <row r="2870" ht="15" hidden="1" customHeight="1"/>
    <row r="2871" ht="15" hidden="1" customHeight="1"/>
    <row r="2872" ht="15" hidden="1" customHeight="1"/>
    <row r="2873" ht="15" hidden="1" customHeight="1"/>
    <row r="2874" ht="15" hidden="1" customHeight="1"/>
    <row r="2875" ht="15" hidden="1" customHeight="1"/>
    <row r="2876" ht="15" hidden="1" customHeight="1"/>
    <row r="2877" ht="15" hidden="1" customHeight="1"/>
    <row r="2878" ht="15" hidden="1" customHeight="1"/>
    <row r="2879" ht="15" hidden="1" customHeight="1"/>
    <row r="2880" ht="15" hidden="1" customHeight="1"/>
    <row r="2881" ht="15" hidden="1" customHeight="1"/>
    <row r="2882" ht="15" hidden="1" customHeight="1"/>
    <row r="2883" ht="15" hidden="1" customHeight="1"/>
    <row r="2884" ht="15" hidden="1" customHeight="1"/>
    <row r="2885" ht="15" hidden="1" customHeight="1"/>
    <row r="2886" ht="15" hidden="1" customHeight="1"/>
    <row r="2887" ht="15" hidden="1" customHeight="1"/>
    <row r="2888" ht="15" hidden="1" customHeight="1"/>
    <row r="2889" ht="15" hidden="1" customHeight="1"/>
    <row r="2890" ht="15" hidden="1" customHeight="1"/>
    <row r="2891" ht="15" hidden="1" customHeight="1"/>
    <row r="2892" ht="15" hidden="1" customHeight="1"/>
    <row r="2893" ht="15" hidden="1" customHeight="1"/>
    <row r="2894" ht="15" hidden="1" customHeight="1"/>
    <row r="2895" ht="15" hidden="1" customHeight="1"/>
    <row r="2896" ht="15" hidden="1" customHeight="1"/>
    <row r="2897" ht="15" hidden="1" customHeight="1"/>
    <row r="2898" ht="15" hidden="1" customHeight="1"/>
    <row r="2899" ht="15" hidden="1" customHeight="1"/>
    <row r="2900" ht="15" hidden="1" customHeight="1"/>
    <row r="2901" ht="15" hidden="1" customHeight="1"/>
    <row r="2902" ht="15" hidden="1" customHeight="1"/>
    <row r="2903" ht="15" hidden="1" customHeight="1"/>
    <row r="2904" ht="15" hidden="1" customHeight="1"/>
    <row r="2905" ht="15" hidden="1" customHeight="1"/>
    <row r="2906" ht="15" hidden="1" customHeight="1"/>
    <row r="2907" ht="15" hidden="1" customHeight="1"/>
    <row r="2908" ht="15" hidden="1" customHeight="1"/>
    <row r="2909" ht="15" hidden="1" customHeight="1"/>
    <row r="2910" ht="15" hidden="1" customHeight="1"/>
    <row r="2911" ht="15" hidden="1" customHeight="1"/>
    <row r="2912" ht="15" hidden="1" customHeight="1"/>
    <row r="2913" ht="15" hidden="1" customHeight="1"/>
    <row r="2914" ht="15" hidden="1" customHeight="1"/>
    <row r="2915" ht="15" hidden="1" customHeight="1"/>
    <row r="2916" ht="15" hidden="1" customHeight="1"/>
    <row r="2917" ht="15" hidden="1" customHeight="1"/>
    <row r="2918" ht="15" hidden="1" customHeight="1"/>
    <row r="2919" ht="15" hidden="1" customHeight="1"/>
    <row r="2920" ht="15" hidden="1" customHeight="1"/>
    <row r="2921" ht="15" hidden="1" customHeight="1"/>
    <row r="2922" ht="15" hidden="1" customHeight="1"/>
    <row r="2923" ht="15" hidden="1" customHeight="1"/>
    <row r="2924" ht="15" hidden="1" customHeight="1"/>
    <row r="2925" ht="15" hidden="1" customHeight="1"/>
    <row r="2926" ht="15" hidden="1" customHeight="1"/>
    <row r="2927" ht="15" hidden="1" customHeight="1"/>
    <row r="2928" ht="15" hidden="1" customHeight="1"/>
    <row r="2929" ht="15" hidden="1" customHeight="1"/>
    <row r="2930" ht="15" hidden="1" customHeight="1"/>
    <row r="2931" ht="15" hidden="1" customHeight="1"/>
    <row r="2932" ht="15" hidden="1" customHeight="1"/>
    <row r="2933" ht="15" hidden="1" customHeight="1"/>
    <row r="2934" ht="15" hidden="1" customHeight="1"/>
    <row r="2935" ht="15" hidden="1" customHeight="1"/>
    <row r="2936" ht="15" hidden="1" customHeight="1"/>
    <row r="2937" ht="15" hidden="1" customHeight="1"/>
    <row r="2938" ht="15" hidden="1" customHeight="1"/>
    <row r="2939" ht="15" hidden="1" customHeight="1"/>
    <row r="2940" ht="15" hidden="1" customHeight="1"/>
    <row r="2941" ht="15" hidden="1" customHeight="1"/>
    <row r="2942" ht="15" hidden="1" customHeight="1"/>
    <row r="2943" ht="15" hidden="1" customHeight="1"/>
    <row r="2944" ht="15" hidden="1" customHeight="1"/>
    <row r="2945" ht="15" hidden="1" customHeight="1"/>
    <row r="2946" ht="15" hidden="1" customHeight="1"/>
    <row r="2947" ht="15" hidden="1" customHeight="1"/>
    <row r="2948" ht="15" hidden="1" customHeight="1"/>
    <row r="2949" ht="15" hidden="1" customHeight="1"/>
    <row r="2950" ht="15" hidden="1" customHeight="1"/>
    <row r="2951" ht="15" hidden="1" customHeight="1"/>
    <row r="2952" ht="15" hidden="1" customHeight="1"/>
    <row r="2953" ht="15" hidden="1" customHeight="1"/>
    <row r="2954" ht="15" hidden="1" customHeight="1"/>
    <row r="2955" ht="15" hidden="1" customHeight="1"/>
    <row r="2956" ht="15" hidden="1" customHeight="1"/>
    <row r="2957" ht="15" hidden="1" customHeight="1"/>
    <row r="2958" ht="15" hidden="1" customHeight="1"/>
    <row r="2959" ht="15" hidden="1" customHeight="1"/>
    <row r="2960" ht="15" hidden="1" customHeight="1"/>
    <row r="2961" ht="15" hidden="1" customHeight="1"/>
    <row r="2962" ht="15" hidden="1" customHeight="1"/>
    <row r="2963" ht="15" hidden="1" customHeight="1"/>
    <row r="2964" ht="15" hidden="1" customHeight="1"/>
    <row r="2965" ht="15" hidden="1" customHeight="1"/>
    <row r="2966" ht="15" hidden="1" customHeight="1"/>
    <row r="2967" ht="15" hidden="1" customHeight="1"/>
    <row r="2968" ht="15" hidden="1" customHeight="1"/>
    <row r="2969" ht="15" hidden="1" customHeight="1"/>
    <row r="2970" ht="15" hidden="1" customHeight="1"/>
    <row r="2971" ht="15" hidden="1" customHeight="1"/>
    <row r="2972" ht="15" hidden="1" customHeight="1"/>
    <row r="2973" ht="15" hidden="1" customHeight="1"/>
    <row r="2974" ht="15" hidden="1" customHeight="1"/>
    <row r="2975" ht="15" hidden="1" customHeight="1"/>
    <row r="2976" ht="15" hidden="1" customHeight="1"/>
    <row r="2977" ht="15" hidden="1" customHeight="1"/>
    <row r="2978" ht="15" hidden="1" customHeight="1"/>
    <row r="2979" ht="15" hidden="1" customHeight="1"/>
    <row r="2980" ht="15" hidden="1" customHeight="1"/>
    <row r="2981" ht="15" hidden="1" customHeight="1"/>
    <row r="2982" ht="15" hidden="1" customHeight="1"/>
    <row r="2983" ht="15" hidden="1" customHeight="1"/>
    <row r="2984" ht="15" hidden="1" customHeight="1"/>
    <row r="2985" ht="15" hidden="1" customHeight="1"/>
    <row r="2986" ht="15" hidden="1" customHeight="1"/>
    <row r="2987" ht="15" hidden="1" customHeight="1"/>
    <row r="2988" ht="15" hidden="1" customHeight="1"/>
    <row r="2989" ht="15" hidden="1" customHeight="1"/>
    <row r="2990" ht="15" hidden="1" customHeight="1"/>
    <row r="2991" ht="15" hidden="1" customHeight="1"/>
    <row r="2992" ht="15" hidden="1" customHeight="1"/>
    <row r="2993" ht="15" hidden="1" customHeight="1"/>
    <row r="2994" ht="15" hidden="1" customHeight="1"/>
    <row r="2995" ht="15" hidden="1" customHeight="1"/>
    <row r="2996" ht="15" hidden="1" customHeight="1"/>
    <row r="2997" ht="15" hidden="1" customHeight="1"/>
    <row r="2998" ht="15" hidden="1" customHeight="1"/>
    <row r="2999" ht="15" hidden="1" customHeight="1"/>
    <row r="3000" ht="15" hidden="1" customHeight="1"/>
    <row r="3001" ht="15" hidden="1" customHeight="1"/>
    <row r="3002" ht="15" hidden="1" customHeight="1"/>
    <row r="3003" ht="15" hidden="1" customHeight="1"/>
    <row r="3004" ht="15" hidden="1" customHeight="1"/>
    <row r="3005" ht="15" hidden="1" customHeight="1"/>
    <row r="3006" ht="15" hidden="1" customHeight="1"/>
    <row r="3007" ht="15" hidden="1" customHeight="1"/>
    <row r="3008" ht="15" hidden="1" customHeight="1"/>
    <row r="3009" ht="15" hidden="1" customHeight="1"/>
    <row r="3010" ht="15" hidden="1" customHeight="1"/>
    <row r="3011" ht="15" hidden="1" customHeight="1"/>
    <row r="3012" ht="15" hidden="1" customHeight="1"/>
    <row r="3013" ht="15" hidden="1" customHeight="1"/>
    <row r="3014" ht="15" hidden="1" customHeight="1"/>
    <row r="3015" ht="15" hidden="1" customHeight="1"/>
    <row r="3016" ht="15" hidden="1"/>
  </sheetData>
  <sheetProtection selectLockedCells="1"/>
  <dataValidations count="1">
    <dataValidation type="list" allowBlank="1" showInputMessage="1" showErrorMessage="1" sqref="L2403">
      <formula1>Zacatecas</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EC347F44AE4A845BF8A91D760CC79ED" ma:contentTypeVersion="0" ma:contentTypeDescription="Crear nuevo documento." ma:contentTypeScope="" ma:versionID="dbfbb66782bbfe26c428f5cbb7438351">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B5BAC6-E11A-40F7-AC0A-06011AED4ACE}">
  <ds:schemaRefs>
    <ds:schemaRef ds:uri="http://schemas.microsoft.com/sharepoint/v3/contenttype/forms"/>
  </ds:schemaRefs>
</ds:datastoreItem>
</file>

<file path=customXml/itemProps2.xml><?xml version="1.0" encoding="utf-8"?>
<ds:datastoreItem xmlns:ds="http://schemas.openxmlformats.org/officeDocument/2006/customXml" ds:itemID="{35D6044D-6BCA-4E7D-9C59-60DE275D3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DDDE483-BDE3-4967-A14A-51BED864D8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45</vt:i4>
      </vt:variant>
    </vt:vector>
  </HeadingPairs>
  <TitlesOfParts>
    <vt:vector size="53" baseType="lpstr">
      <vt:lpstr>Índice</vt:lpstr>
      <vt:lpstr>Presentación</vt:lpstr>
      <vt:lpstr>Informantes</vt:lpstr>
      <vt:lpstr>CNGSPSPE_2017_M1_Secc9</vt:lpstr>
      <vt:lpstr>Datos Generales</vt:lpstr>
      <vt:lpstr>Participantes y Comentarios</vt:lpstr>
      <vt:lpstr>Glosario</vt:lpstr>
      <vt:lpstr>Anexo 3 Infraestructura</vt:lpstr>
      <vt:lpstr>Aguascalientes</vt:lpstr>
      <vt:lpstr>CNGSPSPE_2017_M1_Secc9!Área_de_impresión</vt:lpstr>
      <vt:lpstr>Glosario!Área_de_impresión</vt:lpstr>
      <vt:lpstr>Índice!Área_de_impresión</vt:lpstr>
      <vt:lpstr>Informantes!Área_de_impresión</vt:lpstr>
      <vt:lpstr>'Participantes y Comentarios'!Área_de_impresión</vt:lpstr>
      <vt:lpstr>Presentación!Área_de_impresión</vt:lpstr>
      <vt:lpstr>Baja_California</vt:lpstr>
      <vt:lpstr>Baja_California_Sur</vt:lpstr>
      <vt:lpstr>Campeche</vt:lpstr>
      <vt:lpstr>Chiapas</vt:lpstr>
      <vt:lpstr>Chihuahua</vt:lpstr>
      <vt:lpstr>Ciudad_De_México</vt:lpstr>
      <vt:lpstr>Coahuila_De_Zaragoza</vt:lpstr>
      <vt:lpstr>Colima</vt:lpstr>
      <vt:lpstr>Durango</vt:lpstr>
      <vt:lpstr>ENTIDAD</vt:lpstr>
      <vt:lpstr>Guanajuato</vt:lpstr>
      <vt:lpstr>Guerrero</vt:lpstr>
      <vt:lpstr>Hidalgo</vt:lpstr>
      <vt:lpstr>Jalisco</vt:lpstr>
      <vt:lpstr>Índice!jfjfjf</vt:lpstr>
      <vt:lpstr>Presentación!jfjfjf</vt:lpstr>
      <vt:lpstr>Glosario!jgjf</vt:lpstr>
      <vt:lpstr>México</vt:lpstr>
      <vt:lpstr>Michoacan_de_Ocampo</vt:lpstr>
      <vt:lpstr>Morelos</vt:lpstr>
      <vt:lpstr>Nayarit</vt:lpstr>
      <vt:lpstr>Nuevo_León</vt:lpstr>
      <vt:lpstr>Oaxaca</vt:lpstr>
      <vt:lpstr>Puebla</vt:lpstr>
      <vt:lpstr>Querétaro</vt:lpstr>
      <vt:lpstr>Quintana_Roo</vt:lpstr>
      <vt:lpstr>San_Luis_Potosí</vt:lpstr>
      <vt:lpstr>Sinaloa</vt:lpstr>
      <vt:lpstr>Sonora</vt:lpstr>
      <vt:lpstr>Tabasco</vt:lpstr>
      <vt:lpstr>Tamaulipas</vt:lpstr>
      <vt:lpstr>Informantes!Títulos_a_imprimir</vt:lpstr>
      <vt:lpstr>'Participantes y Comentarios'!Títulos_a_imprimir</vt:lpstr>
      <vt:lpstr>Presentación!Títulos_a_imprimir</vt:lpstr>
      <vt:lpstr>Tlaxcala</vt:lpstr>
      <vt:lpstr>Veracruz_de_Ignacio_de_la_Llave</vt:lpstr>
      <vt:lpstr>Yucatán</vt:lpstr>
      <vt:lpstr>Zacatecas</vt:lpstr>
    </vt:vector>
  </TitlesOfParts>
  <Company>INEGI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hlunao</cp:lastModifiedBy>
  <cp:lastPrinted>2017-03-23T17:48:50Z</cp:lastPrinted>
  <dcterms:created xsi:type="dcterms:W3CDTF">2009-06-22T18:30:05Z</dcterms:created>
  <dcterms:modified xsi:type="dcterms:W3CDTF">2017-03-23T17:49:10Z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0x010100FEC347F44AE4A845BF8A91D760CC79ED</vt:lpwstr>
  </property>
  <property fmtid="{D5CDD505-2E9C-101B-9397-08002B2CF9AE}" pid="3" name="SharedWithUsers">
    <vt:lpwstr>SALAZAR VAZQUEZ JOSIE123</vt:lpwstr>
  </property>
</Properties>
</file>